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gráficos!$A$7:$A$1802</f>
              <numCache>
                <formatCode>General</formatCode>
                <ptCount val="17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</numCache>
            </numRef>
          </xVal>
          <yVal>
            <numRef>
              <f>gráficos!$B$7:$B$1802</f>
              <numCache>
                <formatCode>General</formatCode>
                <ptCount val="17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8.765700000000001</v>
      </c>
      <c r="E2" t="n">
        <v>11.41</v>
      </c>
      <c r="F2" t="n">
        <v>6.36</v>
      </c>
      <c r="G2" t="n">
        <v>5.87</v>
      </c>
      <c r="H2" t="n">
        <v>0.09</v>
      </c>
      <c r="I2" t="n">
        <v>65</v>
      </c>
      <c r="J2" t="n">
        <v>194.77</v>
      </c>
      <c r="K2" t="n">
        <v>54.38</v>
      </c>
      <c r="L2" t="n">
        <v>1</v>
      </c>
      <c r="M2" t="n">
        <v>63</v>
      </c>
      <c r="N2" t="n">
        <v>39.4</v>
      </c>
      <c r="O2" t="n">
        <v>24256.19</v>
      </c>
      <c r="P2" t="n">
        <v>88.55</v>
      </c>
      <c r="Q2" t="n">
        <v>202.9</v>
      </c>
      <c r="R2" t="n">
        <v>58.75</v>
      </c>
      <c r="S2" t="n">
        <v>13.89</v>
      </c>
      <c r="T2" t="n">
        <v>20448.69</v>
      </c>
      <c r="U2" t="n">
        <v>0.24</v>
      </c>
      <c r="V2" t="n">
        <v>0.61</v>
      </c>
      <c r="W2" t="n">
        <v>0.75</v>
      </c>
      <c r="X2" t="n">
        <v>1.32</v>
      </c>
      <c r="Y2" t="n">
        <v>1</v>
      </c>
      <c r="Z2" t="n">
        <v>10</v>
      </c>
      <c r="AA2" t="n">
        <v>164.911421029802</v>
      </c>
      <c r="AB2" t="n">
        <v>225.6390816312985</v>
      </c>
      <c r="AC2" t="n">
        <v>204.1044043669124</v>
      </c>
      <c r="AD2" t="n">
        <v>164911.421029802</v>
      </c>
      <c r="AE2" t="n">
        <v>225639.0816312985</v>
      </c>
      <c r="AF2" t="n">
        <v>2.870431504804554e-06</v>
      </c>
      <c r="AG2" t="n">
        <v>15</v>
      </c>
      <c r="AH2" t="n">
        <v>204104.4043669124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9.569100000000001</v>
      </c>
      <c r="E3" t="n">
        <v>10.45</v>
      </c>
      <c r="F3" t="n">
        <v>6.03</v>
      </c>
      <c r="G3" t="n">
        <v>7.38</v>
      </c>
      <c r="H3" t="n">
        <v>0.11</v>
      </c>
      <c r="I3" t="n">
        <v>49</v>
      </c>
      <c r="J3" t="n">
        <v>195.16</v>
      </c>
      <c r="K3" t="n">
        <v>54.38</v>
      </c>
      <c r="L3" t="n">
        <v>1.25</v>
      </c>
      <c r="M3" t="n">
        <v>47</v>
      </c>
      <c r="N3" t="n">
        <v>39.53</v>
      </c>
      <c r="O3" t="n">
        <v>24303.87</v>
      </c>
      <c r="P3" t="n">
        <v>83.68000000000001</v>
      </c>
      <c r="Q3" t="n">
        <v>202.88</v>
      </c>
      <c r="R3" t="n">
        <v>48.3</v>
      </c>
      <c r="S3" t="n">
        <v>13.89</v>
      </c>
      <c r="T3" t="n">
        <v>15303.74</v>
      </c>
      <c r="U3" t="n">
        <v>0.29</v>
      </c>
      <c r="V3" t="n">
        <v>0.64</v>
      </c>
      <c r="W3" t="n">
        <v>0.72</v>
      </c>
      <c r="X3" t="n">
        <v>0.99</v>
      </c>
      <c r="Y3" t="n">
        <v>1</v>
      </c>
      <c r="Z3" t="n">
        <v>10</v>
      </c>
      <c r="AA3" t="n">
        <v>149.9314612853543</v>
      </c>
      <c r="AB3" t="n">
        <v>205.1428398397733</v>
      </c>
      <c r="AC3" t="n">
        <v>185.5642951253078</v>
      </c>
      <c r="AD3" t="n">
        <v>149931.4612853543</v>
      </c>
      <c r="AE3" t="n">
        <v>205142.8398397733</v>
      </c>
      <c r="AF3" t="n">
        <v>3.133514278679998e-06</v>
      </c>
      <c r="AG3" t="n">
        <v>14</v>
      </c>
      <c r="AH3" t="n">
        <v>185564.2951253077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10.1036</v>
      </c>
      <c r="E4" t="n">
        <v>9.9</v>
      </c>
      <c r="F4" t="n">
        <v>5.83</v>
      </c>
      <c r="G4" t="n">
        <v>8.74</v>
      </c>
      <c r="H4" t="n">
        <v>0.14</v>
      </c>
      <c r="I4" t="n">
        <v>40</v>
      </c>
      <c r="J4" t="n">
        <v>195.55</v>
      </c>
      <c r="K4" t="n">
        <v>54.38</v>
      </c>
      <c r="L4" t="n">
        <v>1.5</v>
      </c>
      <c r="M4" t="n">
        <v>38</v>
      </c>
      <c r="N4" t="n">
        <v>39.67</v>
      </c>
      <c r="O4" t="n">
        <v>24351.61</v>
      </c>
      <c r="P4" t="n">
        <v>80.68000000000001</v>
      </c>
      <c r="Q4" t="n">
        <v>202.86</v>
      </c>
      <c r="R4" t="n">
        <v>42.09</v>
      </c>
      <c r="S4" t="n">
        <v>13.89</v>
      </c>
      <c r="T4" t="n">
        <v>12246.14</v>
      </c>
      <c r="U4" t="n">
        <v>0.33</v>
      </c>
      <c r="V4" t="n">
        <v>0.66</v>
      </c>
      <c r="W4" t="n">
        <v>0.7</v>
      </c>
      <c r="X4" t="n">
        <v>0.79</v>
      </c>
      <c r="Y4" t="n">
        <v>1</v>
      </c>
      <c r="Z4" t="n">
        <v>10</v>
      </c>
      <c r="AA4" t="n">
        <v>138.5296196218735</v>
      </c>
      <c r="AB4" t="n">
        <v>189.5423370620534</v>
      </c>
      <c r="AC4" t="n">
        <v>171.4526824372453</v>
      </c>
      <c r="AD4" t="n">
        <v>138529.6196218735</v>
      </c>
      <c r="AE4" t="n">
        <v>189542.3370620534</v>
      </c>
      <c r="AF4" t="n">
        <v>3.308542586666586e-06</v>
      </c>
      <c r="AG4" t="n">
        <v>13</v>
      </c>
      <c r="AH4" t="n">
        <v>171452.6824372453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10.4676</v>
      </c>
      <c r="E5" t="n">
        <v>9.550000000000001</v>
      </c>
      <c r="F5" t="n">
        <v>5.71</v>
      </c>
      <c r="G5" t="n">
        <v>10.08</v>
      </c>
      <c r="H5" t="n">
        <v>0.16</v>
      </c>
      <c r="I5" t="n">
        <v>34</v>
      </c>
      <c r="J5" t="n">
        <v>195.93</v>
      </c>
      <c r="K5" t="n">
        <v>54.38</v>
      </c>
      <c r="L5" t="n">
        <v>1.75</v>
      </c>
      <c r="M5" t="n">
        <v>32</v>
      </c>
      <c r="N5" t="n">
        <v>39.81</v>
      </c>
      <c r="O5" t="n">
        <v>24399.39</v>
      </c>
      <c r="P5" t="n">
        <v>78.93000000000001</v>
      </c>
      <c r="Q5" t="n">
        <v>202.84</v>
      </c>
      <c r="R5" t="n">
        <v>38.6</v>
      </c>
      <c r="S5" t="n">
        <v>13.89</v>
      </c>
      <c r="T5" t="n">
        <v>10530.7</v>
      </c>
      <c r="U5" t="n">
        <v>0.36</v>
      </c>
      <c r="V5" t="n">
        <v>0.68</v>
      </c>
      <c r="W5" t="n">
        <v>0.6899999999999999</v>
      </c>
      <c r="X5" t="n">
        <v>0.68</v>
      </c>
      <c r="Y5" t="n">
        <v>1</v>
      </c>
      <c r="Z5" t="n">
        <v>10</v>
      </c>
      <c r="AA5" t="n">
        <v>135.8652060672929</v>
      </c>
      <c r="AB5" t="n">
        <v>185.8967688910481</v>
      </c>
      <c r="AC5" t="n">
        <v>168.1550421758925</v>
      </c>
      <c r="AD5" t="n">
        <v>135865.2060672929</v>
      </c>
      <c r="AE5" t="n">
        <v>185896.7688910481</v>
      </c>
      <c r="AF5" t="n">
        <v>3.427738665445103e-06</v>
      </c>
      <c r="AG5" t="n">
        <v>13</v>
      </c>
      <c r="AH5" t="n">
        <v>168155.0421758925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10.7991</v>
      </c>
      <c r="E6" t="n">
        <v>9.26</v>
      </c>
      <c r="F6" t="n">
        <v>5.62</v>
      </c>
      <c r="G6" t="n">
        <v>11.62</v>
      </c>
      <c r="H6" t="n">
        <v>0.18</v>
      </c>
      <c r="I6" t="n">
        <v>29</v>
      </c>
      <c r="J6" t="n">
        <v>196.32</v>
      </c>
      <c r="K6" t="n">
        <v>54.38</v>
      </c>
      <c r="L6" t="n">
        <v>2</v>
      </c>
      <c r="M6" t="n">
        <v>27</v>
      </c>
      <c r="N6" t="n">
        <v>39.95</v>
      </c>
      <c r="O6" t="n">
        <v>24447.22</v>
      </c>
      <c r="P6" t="n">
        <v>77.44</v>
      </c>
      <c r="Q6" t="n">
        <v>202.83</v>
      </c>
      <c r="R6" t="n">
        <v>35.59</v>
      </c>
      <c r="S6" t="n">
        <v>13.89</v>
      </c>
      <c r="T6" t="n">
        <v>9048.49</v>
      </c>
      <c r="U6" t="n">
        <v>0.39</v>
      </c>
      <c r="V6" t="n">
        <v>0.6899999999999999</v>
      </c>
      <c r="W6" t="n">
        <v>0.6899999999999999</v>
      </c>
      <c r="X6" t="n">
        <v>0.58</v>
      </c>
      <c r="Y6" t="n">
        <v>1</v>
      </c>
      <c r="Z6" t="n">
        <v>10</v>
      </c>
      <c r="AA6" t="n">
        <v>133.6610371261663</v>
      </c>
      <c r="AB6" t="n">
        <v>182.8809277047295</v>
      </c>
      <c r="AC6" t="n">
        <v>165.4270286396355</v>
      </c>
      <c r="AD6" t="n">
        <v>133661.0371261663</v>
      </c>
      <c r="AE6" t="n">
        <v>182880.9277047295</v>
      </c>
      <c r="AF6" t="n">
        <v>3.536292237189825e-06</v>
      </c>
      <c r="AG6" t="n">
        <v>13</v>
      </c>
      <c r="AH6" t="n">
        <v>165427.0286396355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11.0065</v>
      </c>
      <c r="E7" t="n">
        <v>9.09</v>
      </c>
      <c r="F7" t="n">
        <v>5.56</v>
      </c>
      <c r="G7" t="n">
        <v>12.83</v>
      </c>
      <c r="H7" t="n">
        <v>0.2</v>
      </c>
      <c r="I7" t="n">
        <v>26</v>
      </c>
      <c r="J7" t="n">
        <v>196.71</v>
      </c>
      <c r="K7" t="n">
        <v>54.38</v>
      </c>
      <c r="L7" t="n">
        <v>2.25</v>
      </c>
      <c r="M7" t="n">
        <v>24</v>
      </c>
      <c r="N7" t="n">
        <v>40.08</v>
      </c>
      <c r="O7" t="n">
        <v>24495.09</v>
      </c>
      <c r="P7" t="n">
        <v>76.37</v>
      </c>
      <c r="Q7" t="n">
        <v>202.85</v>
      </c>
      <c r="R7" t="n">
        <v>33.79</v>
      </c>
      <c r="S7" t="n">
        <v>13.89</v>
      </c>
      <c r="T7" t="n">
        <v>8162.96</v>
      </c>
      <c r="U7" t="n">
        <v>0.41</v>
      </c>
      <c r="V7" t="n">
        <v>0.7</v>
      </c>
      <c r="W7" t="n">
        <v>0.68</v>
      </c>
      <c r="X7" t="n">
        <v>0.52</v>
      </c>
      <c r="Y7" t="n">
        <v>1</v>
      </c>
      <c r="Z7" t="n">
        <v>10</v>
      </c>
      <c r="AA7" t="n">
        <v>125.4206868550489</v>
      </c>
      <c r="AB7" t="n">
        <v>171.6061169251956</v>
      </c>
      <c r="AC7" t="n">
        <v>155.2282699766004</v>
      </c>
      <c r="AD7" t="n">
        <v>125420.6868550489</v>
      </c>
      <c r="AE7" t="n">
        <v>171606.1169251956</v>
      </c>
      <c r="AF7" t="n">
        <v>3.604207805153191e-06</v>
      </c>
      <c r="AG7" t="n">
        <v>12</v>
      </c>
      <c r="AH7" t="n">
        <v>155228.2699766004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11.2363</v>
      </c>
      <c r="E8" t="n">
        <v>8.9</v>
      </c>
      <c r="F8" t="n">
        <v>5.49</v>
      </c>
      <c r="G8" t="n">
        <v>14.32</v>
      </c>
      <c r="H8" t="n">
        <v>0.23</v>
      </c>
      <c r="I8" t="n">
        <v>23</v>
      </c>
      <c r="J8" t="n">
        <v>197.1</v>
      </c>
      <c r="K8" t="n">
        <v>54.38</v>
      </c>
      <c r="L8" t="n">
        <v>2.5</v>
      </c>
      <c r="M8" t="n">
        <v>21</v>
      </c>
      <c r="N8" t="n">
        <v>40.22</v>
      </c>
      <c r="O8" t="n">
        <v>24543.01</v>
      </c>
      <c r="P8" t="n">
        <v>75.34</v>
      </c>
      <c r="Q8" t="n">
        <v>202.81</v>
      </c>
      <c r="R8" t="n">
        <v>31.65</v>
      </c>
      <c r="S8" t="n">
        <v>13.89</v>
      </c>
      <c r="T8" t="n">
        <v>7107.97</v>
      </c>
      <c r="U8" t="n">
        <v>0.44</v>
      </c>
      <c r="V8" t="n">
        <v>0.7</v>
      </c>
      <c r="W8" t="n">
        <v>0.68</v>
      </c>
      <c r="X8" t="n">
        <v>0.45</v>
      </c>
      <c r="Y8" t="n">
        <v>1</v>
      </c>
      <c r="Z8" t="n">
        <v>10</v>
      </c>
      <c r="AA8" t="n">
        <v>124.0216957607922</v>
      </c>
      <c r="AB8" t="n">
        <v>169.6919555909033</v>
      </c>
      <c r="AC8" t="n">
        <v>153.4967935135101</v>
      </c>
      <c r="AD8" t="n">
        <v>124021.6957607922</v>
      </c>
      <c r="AE8" t="n">
        <v>169691.9555909033</v>
      </c>
      <c r="AF8" t="n">
        <v>3.679458516426002e-06</v>
      </c>
      <c r="AG8" t="n">
        <v>12</v>
      </c>
      <c r="AH8" t="n">
        <v>153496.7935135101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11.4003</v>
      </c>
      <c r="E9" t="n">
        <v>8.77</v>
      </c>
      <c r="F9" t="n">
        <v>5.44</v>
      </c>
      <c r="G9" t="n">
        <v>15.54</v>
      </c>
      <c r="H9" t="n">
        <v>0.25</v>
      </c>
      <c r="I9" t="n">
        <v>21</v>
      </c>
      <c r="J9" t="n">
        <v>197.49</v>
      </c>
      <c r="K9" t="n">
        <v>54.38</v>
      </c>
      <c r="L9" t="n">
        <v>2.75</v>
      </c>
      <c r="M9" t="n">
        <v>19</v>
      </c>
      <c r="N9" t="n">
        <v>40.36</v>
      </c>
      <c r="O9" t="n">
        <v>24590.98</v>
      </c>
      <c r="P9" t="n">
        <v>74.43000000000001</v>
      </c>
      <c r="Q9" t="n">
        <v>202.81</v>
      </c>
      <c r="R9" t="n">
        <v>30.21</v>
      </c>
      <c r="S9" t="n">
        <v>13.89</v>
      </c>
      <c r="T9" t="n">
        <v>6399.08</v>
      </c>
      <c r="U9" t="n">
        <v>0.46</v>
      </c>
      <c r="V9" t="n">
        <v>0.71</v>
      </c>
      <c r="W9" t="n">
        <v>0.67</v>
      </c>
      <c r="X9" t="n">
        <v>0.4</v>
      </c>
      <c r="Y9" t="n">
        <v>1</v>
      </c>
      <c r="Z9" t="n">
        <v>10</v>
      </c>
      <c r="AA9" t="n">
        <v>122.9742433136209</v>
      </c>
      <c r="AB9" t="n">
        <v>168.2587849423436</v>
      </c>
      <c r="AC9" t="n">
        <v>152.2004026601809</v>
      </c>
      <c r="AD9" t="n">
        <v>122974.2433136209</v>
      </c>
      <c r="AE9" t="n">
        <v>168258.7849423436</v>
      </c>
      <c r="AF9" t="n">
        <v>3.733162244227312e-06</v>
      </c>
      <c r="AG9" t="n">
        <v>12</v>
      </c>
      <c r="AH9" t="n">
        <v>152200.4026601809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11.5414</v>
      </c>
      <c r="E10" t="n">
        <v>8.66</v>
      </c>
      <c r="F10" t="n">
        <v>5.41</v>
      </c>
      <c r="G10" t="n">
        <v>17.08</v>
      </c>
      <c r="H10" t="n">
        <v>0.27</v>
      </c>
      <c r="I10" t="n">
        <v>19</v>
      </c>
      <c r="J10" t="n">
        <v>197.88</v>
      </c>
      <c r="K10" t="n">
        <v>54.38</v>
      </c>
      <c r="L10" t="n">
        <v>3</v>
      </c>
      <c r="M10" t="n">
        <v>17</v>
      </c>
      <c r="N10" t="n">
        <v>40.5</v>
      </c>
      <c r="O10" t="n">
        <v>24639</v>
      </c>
      <c r="P10" t="n">
        <v>73.95</v>
      </c>
      <c r="Q10" t="n">
        <v>202.84</v>
      </c>
      <c r="R10" t="n">
        <v>29.14</v>
      </c>
      <c r="S10" t="n">
        <v>13.89</v>
      </c>
      <c r="T10" t="n">
        <v>5875.41</v>
      </c>
      <c r="U10" t="n">
        <v>0.48</v>
      </c>
      <c r="V10" t="n">
        <v>0.72</v>
      </c>
      <c r="W10" t="n">
        <v>0.67</v>
      </c>
      <c r="X10" t="n">
        <v>0.37</v>
      </c>
      <c r="Y10" t="n">
        <v>1</v>
      </c>
      <c r="Z10" t="n">
        <v>10</v>
      </c>
      <c r="AA10" t="n">
        <v>122.2484230391867</v>
      </c>
      <c r="AB10" t="n">
        <v>167.2656856219326</v>
      </c>
      <c r="AC10" t="n">
        <v>151.302083345086</v>
      </c>
      <c r="AD10" t="n">
        <v>122248.4230391867</v>
      </c>
      <c r="AE10" t="n">
        <v>167265.6856219326</v>
      </c>
      <c r="AF10" t="n">
        <v>3.779367097841733e-06</v>
      </c>
      <c r="AG10" t="n">
        <v>12</v>
      </c>
      <c r="AH10" t="n">
        <v>151302.083345086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11.6373</v>
      </c>
      <c r="E11" t="n">
        <v>8.59</v>
      </c>
      <c r="F11" t="n">
        <v>5.38</v>
      </c>
      <c r="G11" t="n">
        <v>17.92</v>
      </c>
      <c r="H11" t="n">
        <v>0.29</v>
      </c>
      <c r="I11" t="n">
        <v>18</v>
      </c>
      <c r="J11" t="n">
        <v>198.27</v>
      </c>
      <c r="K11" t="n">
        <v>54.38</v>
      </c>
      <c r="L11" t="n">
        <v>3.25</v>
      </c>
      <c r="M11" t="n">
        <v>16</v>
      </c>
      <c r="N11" t="n">
        <v>40.64</v>
      </c>
      <c r="O11" t="n">
        <v>24687.06</v>
      </c>
      <c r="P11" t="n">
        <v>73.17</v>
      </c>
      <c r="Q11" t="n">
        <v>202.85</v>
      </c>
      <c r="R11" t="n">
        <v>28.17</v>
      </c>
      <c r="S11" t="n">
        <v>13.89</v>
      </c>
      <c r="T11" t="n">
        <v>5392.98</v>
      </c>
      <c r="U11" t="n">
        <v>0.49</v>
      </c>
      <c r="V11" t="n">
        <v>0.72</v>
      </c>
      <c r="W11" t="n">
        <v>0.67</v>
      </c>
      <c r="X11" t="n">
        <v>0.34</v>
      </c>
      <c r="Y11" t="n">
        <v>1</v>
      </c>
      <c r="Z11" t="n">
        <v>10</v>
      </c>
      <c r="AA11" t="n">
        <v>121.5465875661094</v>
      </c>
      <c r="AB11" t="n">
        <v>166.305403364873</v>
      </c>
      <c r="AC11" t="n">
        <v>150.4334490788752</v>
      </c>
      <c r="AD11" t="n">
        <v>121546.5875661094</v>
      </c>
      <c r="AE11" t="n">
        <v>166305.403364873</v>
      </c>
      <c r="AF11" t="n">
        <v>3.810770680135304e-06</v>
      </c>
      <c r="AG11" t="n">
        <v>12</v>
      </c>
      <c r="AH11" t="n">
        <v>150433.4490788752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11.7936</v>
      </c>
      <c r="E12" t="n">
        <v>8.48</v>
      </c>
      <c r="F12" t="n">
        <v>5.34</v>
      </c>
      <c r="G12" t="n">
        <v>20.03</v>
      </c>
      <c r="H12" t="n">
        <v>0.31</v>
      </c>
      <c r="I12" t="n">
        <v>16</v>
      </c>
      <c r="J12" t="n">
        <v>198.66</v>
      </c>
      <c r="K12" t="n">
        <v>54.38</v>
      </c>
      <c r="L12" t="n">
        <v>3.5</v>
      </c>
      <c r="M12" t="n">
        <v>14</v>
      </c>
      <c r="N12" t="n">
        <v>40.78</v>
      </c>
      <c r="O12" t="n">
        <v>24735.17</v>
      </c>
      <c r="P12" t="n">
        <v>72.48999999999999</v>
      </c>
      <c r="Q12" t="n">
        <v>202.83</v>
      </c>
      <c r="R12" t="n">
        <v>26.76</v>
      </c>
      <c r="S12" t="n">
        <v>13.89</v>
      </c>
      <c r="T12" t="n">
        <v>4698.45</v>
      </c>
      <c r="U12" t="n">
        <v>0.52</v>
      </c>
      <c r="V12" t="n">
        <v>0.72</v>
      </c>
      <c r="W12" t="n">
        <v>0.67</v>
      </c>
      <c r="X12" t="n">
        <v>0.3</v>
      </c>
      <c r="Y12" t="n">
        <v>1</v>
      </c>
      <c r="Z12" t="n">
        <v>10</v>
      </c>
      <c r="AA12" t="n">
        <v>120.7058334049448</v>
      </c>
      <c r="AB12" t="n">
        <v>165.1550464301124</v>
      </c>
      <c r="AC12" t="n">
        <v>149.3928805954316</v>
      </c>
      <c r="AD12" t="n">
        <v>120705.8334049448</v>
      </c>
      <c r="AE12" t="n">
        <v>165155.0464301124</v>
      </c>
      <c r="AF12" t="n">
        <v>3.861952952423992e-06</v>
      </c>
      <c r="AG12" t="n">
        <v>12</v>
      </c>
      <c r="AH12" t="n">
        <v>149392.8805954316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11.8468</v>
      </c>
      <c r="E13" t="n">
        <v>8.44</v>
      </c>
      <c r="F13" t="n">
        <v>5.34</v>
      </c>
      <c r="G13" t="n">
        <v>21.36</v>
      </c>
      <c r="H13" t="n">
        <v>0.33</v>
      </c>
      <c r="I13" t="n">
        <v>15</v>
      </c>
      <c r="J13" t="n">
        <v>199.05</v>
      </c>
      <c r="K13" t="n">
        <v>54.38</v>
      </c>
      <c r="L13" t="n">
        <v>3.75</v>
      </c>
      <c r="M13" t="n">
        <v>13</v>
      </c>
      <c r="N13" t="n">
        <v>40.92</v>
      </c>
      <c r="O13" t="n">
        <v>24783.33</v>
      </c>
      <c r="P13" t="n">
        <v>72.44</v>
      </c>
      <c r="Q13" t="n">
        <v>202.81</v>
      </c>
      <c r="R13" t="n">
        <v>27.05</v>
      </c>
      <c r="S13" t="n">
        <v>13.89</v>
      </c>
      <c r="T13" t="n">
        <v>4848.62</v>
      </c>
      <c r="U13" t="n">
        <v>0.51</v>
      </c>
      <c r="V13" t="n">
        <v>0.72</v>
      </c>
      <c r="W13" t="n">
        <v>0.66</v>
      </c>
      <c r="X13" t="n">
        <v>0.3</v>
      </c>
      <c r="Y13" t="n">
        <v>1</v>
      </c>
      <c r="Z13" t="n">
        <v>10</v>
      </c>
      <c r="AA13" t="n">
        <v>113.6588226408097</v>
      </c>
      <c r="AB13" t="n">
        <v>155.5130154104543</v>
      </c>
      <c r="AC13" t="n">
        <v>140.6710714836111</v>
      </c>
      <c r="AD13" t="n">
        <v>113658.8226408097</v>
      </c>
      <c r="AE13" t="n">
        <v>155513.0154104543</v>
      </c>
      <c r="AF13" t="n">
        <v>3.879373917783929e-06</v>
      </c>
      <c r="AG13" t="n">
        <v>11</v>
      </c>
      <c r="AH13" t="n">
        <v>140671.0714836111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11.9625</v>
      </c>
      <c r="E14" t="n">
        <v>8.359999999999999</v>
      </c>
      <c r="F14" t="n">
        <v>5.3</v>
      </c>
      <c r="G14" t="n">
        <v>22.71</v>
      </c>
      <c r="H14" t="n">
        <v>0.36</v>
      </c>
      <c r="I14" t="n">
        <v>14</v>
      </c>
      <c r="J14" t="n">
        <v>199.44</v>
      </c>
      <c r="K14" t="n">
        <v>54.38</v>
      </c>
      <c r="L14" t="n">
        <v>4</v>
      </c>
      <c r="M14" t="n">
        <v>12</v>
      </c>
      <c r="N14" t="n">
        <v>41.06</v>
      </c>
      <c r="O14" t="n">
        <v>24831.54</v>
      </c>
      <c r="P14" t="n">
        <v>71.65000000000001</v>
      </c>
      <c r="Q14" t="n">
        <v>202.82</v>
      </c>
      <c r="R14" t="n">
        <v>25.81</v>
      </c>
      <c r="S14" t="n">
        <v>13.89</v>
      </c>
      <c r="T14" t="n">
        <v>4235.75</v>
      </c>
      <c r="U14" t="n">
        <v>0.54</v>
      </c>
      <c r="V14" t="n">
        <v>0.73</v>
      </c>
      <c r="W14" t="n">
        <v>0.66</v>
      </c>
      <c r="X14" t="n">
        <v>0.26</v>
      </c>
      <c r="Y14" t="n">
        <v>1</v>
      </c>
      <c r="Z14" t="n">
        <v>10</v>
      </c>
      <c r="AA14" t="n">
        <v>112.9181028271398</v>
      </c>
      <c r="AB14" t="n">
        <v>154.4995298831398</v>
      </c>
      <c r="AC14" t="n">
        <v>139.7543115925873</v>
      </c>
      <c r="AD14" t="n">
        <v>112918.1028271398</v>
      </c>
      <c r="AE14" t="n">
        <v>154499.5298831398</v>
      </c>
      <c r="AF14" t="n">
        <v>3.917261242824244e-06</v>
      </c>
      <c r="AG14" t="n">
        <v>11</v>
      </c>
      <c r="AH14" t="n">
        <v>139754.3115925873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11.947</v>
      </c>
      <c r="E15" t="n">
        <v>8.369999999999999</v>
      </c>
      <c r="F15" t="n">
        <v>5.31</v>
      </c>
      <c r="G15" t="n">
        <v>22.75</v>
      </c>
      <c r="H15" t="n">
        <v>0.38</v>
      </c>
      <c r="I15" t="n">
        <v>14</v>
      </c>
      <c r="J15" t="n">
        <v>199.83</v>
      </c>
      <c r="K15" t="n">
        <v>54.38</v>
      </c>
      <c r="L15" t="n">
        <v>4.25</v>
      </c>
      <c r="M15" t="n">
        <v>12</v>
      </c>
      <c r="N15" t="n">
        <v>41.2</v>
      </c>
      <c r="O15" t="n">
        <v>24879.79</v>
      </c>
      <c r="P15" t="n">
        <v>71.73</v>
      </c>
      <c r="Q15" t="n">
        <v>202.81</v>
      </c>
      <c r="R15" t="n">
        <v>26.12</v>
      </c>
      <c r="S15" t="n">
        <v>13.89</v>
      </c>
      <c r="T15" t="n">
        <v>4388.73</v>
      </c>
      <c r="U15" t="n">
        <v>0.53</v>
      </c>
      <c r="V15" t="n">
        <v>0.73</v>
      </c>
      <c r="W15" t="n">
        <v>0.66</v>
      </c>
      <c r="X15" t="n">
        <v>0.27</v>
      </c>
      <c r="Y15" t="n">
        <v>1</v>
      </c>
      <c r="Z15" t="n">
        <v>10</v>
      </c>
      <c r="AA15" t="n">
        <v>113.0077352793657</v>
      </c>
      <c r="AB15" t="n">
        <v>154.6221689585799</v>
      </c>
      <c r="AC15" t="n">
        <v>139.8652461667924</v>
      </c>
      <c r="AD15" t="n">
        <v>113007.7352793657</v>
      </c>
      <c r="AE15" t="n">
        <v>154622.1689585799</v>
      </c>
      <c r="AF15" t="n">
        <v>3.91218558562351e-06</v>
      </c>
      <c r="AG15" t="n">
        <v>11</v>
      </c>
      <c r="AH15" t="n">
        <v>139865.2461667924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12.0542</v>
      </c>
      <c r="E16" t="n">
        <v>8.300000000000001</v>
      </c>
      <c r="F16" t="n">
        <v>5.27</v>
      </c>
      <c r="G16" t="n">
        <v>24.34</v>
      </c>
      <c r="H16" t="n">
        <v>0.4</v>
      </c>
      <c r="I16" t="n">
        <v>13</v>
      </c>
      <c r="J16" t="n">
        <v>200.22</v>
      </c>
      <c r="K16" t="n">
        <v>54.38</v>
      </c>
      <c r="L16" t="n">
        <v>4.5</v>
      </c>
      <c r="M16" t="n">
        <v>11</v>
      </c>
      <c r="N16" t="n">
        <v>41.35</v>
      </c>
      <c r="O16" t="n">
        <v>24928.09</v>
      </c>
      <c r="P16" t="n">
        <v>71.03</v>
      </c>
      <c r="Q16" t="n">
        <v>202.83</v>
      </c>
      <c r="R16" t="n">
        <v>24.95</v>
      </c>
      <c r="S16" t="n">
        <v>13.89</v>
      </c>
      <c r="T16" t="n">
        <v>3810.79</v>
      </c>
      <c r="U16" t="n">
        <v>0.5600000000000001</v>
      </c>
      <c r="V16" t="n">
        <v>0.73</v>
      </c>
      <c r="W16" t="n">
        <v>0.66</v>
      </c>
      <c r="X16" t="n">
        <v>0.24</v>
      </c>
      <c r="Y16" t="n">
        <v>1</v>
      </c>
      <c r="Z16" t="n">
        <v>10</v>
      </c>
      <c r="AA16" t="n">
        <v>112.3449910079778</v>
      </c>
      <c r="AB16" t="n">
        <v>153.7153730082538</v>
      </c>
      <c r="AC16" t="n">
        <v>139.0449935492691</v>
      </c>
      <c r="AD16" t="n">
        <v>112344.9910079778</v>
      </c>
      <c r="AE16" t="n">
        <v>153715.3730082538</v>
      </c>
      <c r="AF16" t="n">
        <v>3.947289485747293e-06</v>
      </c>
      <c r="AG16" t="n">
        <v>11</v>
      </c>
      <c r="AH16" t="n">
        <v>139044.9935492691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12.1224</v>
      </c>
      <c r="E17" t="n">
        <v>8.25</v>
      </c>
      <c r="F17" t="n">
        <v>5.27</v>
      </c>
      <c r="G17" t="n">
        <v>26.33</v>
      </c>
      <c r="H17" t="n">
        <v>0.42</v>
      </c>
      <c r="I17" t="n">
        <v>12</v>
      </c>
      <c r="J17" t="n">
        <v>200.61</v>
      </c>
      <c r="K17" t="n">
        <v>54.38</v>
      </c>
      <c r="L17" t="n">
        <v>4.75</v>
      </c>
      <c r="M17" t="n">
        <v>10</v>
      </c>
      <c r="N17" t="n">
        <v>41.49</v>
      </c>
      <c r="O17" t="n">
        <v>24976.45</v>
      </c>
      <c r="P17" t="n">
        <v>70.94</v>
      </c>
      <c r="Q17" t="n">
        <v>202.83</v>
      </c>
      <c r="R17" t="n">
        <v>24.59</v>
      </c>
      <c r="S17" t="n">
        <v>13.89</v>
      </c>
      <c r="T17" t="n">
        <v>3634.66</v>
      </c>
      <c r="U17" t="n">
        <v>0.5600000000000001</v>
      </c>
      <c r="V17" t="n">
        <v>0.73</v>
      </c>
      <c r="W17" t="n">
        <v>0.66</v>
      </c>
      <c r="X17" t="n">
        <v>0.23</v>
      </c>
      <c r="Y17" t="n">
        <v>1</v>
      </c>
      <c r="Z17" t="n">
        <v>10</v>
      </c>
      <c r="AA17" t="n">
        <v>112.1051860273599</v>
      </c>
      <c r="AB17" t="n">
        <v>153.3872612543234</v>
      </c>
      <c r="AC17" t="n">
        <v>138.748196320626</v>
      </c>
      <c r="AD17" t="n">
        <v>112105.1860273599</v>
      </c>
      <c r="AE17" t="n">
        <v>153387.2612543234</v>
      </c>
      <c r="AF17" t="n">
        <v>3.969622377430522e-06</v>
      </c>
      <c r="AG17" t="n">
        <v>11</v>
      </c>
      <c r="AH17" t="n">
        <v>138748.196320626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12.1204</v>
      </c>
      <c r="E18" t="n">
        <v>8.25</v>
      </c>
      <c r="F18" t="n">
        <v>5.27</v>
      </c>
      <c r="G18" t="n">
        <v>26.34</v>
      </c>
      <c r="H18" t="n">
        <v>0.44</v>
      </c>
      <c r="I18" t="n">
        <v>12</v>
      </c>
      <c r="J18" t="n">
        <v>201.01</v>
      </c>
      <c r="K18" t="n">
        <v>54.38</v>
      </c>
      <c r="L18" t="n">
        <v>5</v>
      </c>
      <c r="M18" t="n">
        <v>10</v>
      </c>
      <c r="N18" t="n">
        <v>41.63</v>
      </c>
      <c r="O18" t="n">
        <v>25024.84</v>
      </c>
      <c r="P18" t="n">
        <v>70.61</v>
      </c>
      <c r="Q18" t="n">
        <v>202.84</v>
      </c>
      <c r="R18" t="n">
        <v>24.81</v>
      </c>
      <c r="S18" t="n">
        <v>13.89</v>
      </c>
      <c r="T18" t="n">
        <v>3742.45</v>
      </c>
      <c r="U18" t="n">
        <v>0.5600000000000001</v>
      </c>
      <c r="V18" t="n">
        <v>0.73</v>
      </c>
      <c r="W18" t="n">
        <v>0.66</v>
      </c>
      <c r="X18" t="n">
        <v>0.23</v>
      </c>
      <c r="Y18" t="n">
        <v>1</v>
      </c>
      <c r="Z18" t="n">
        <v>10</v>
      </c>
      <c r="AA18" t="n">
        <v>111.9628277502562</v>
      </c>
      <c r="AB18" t="n">
        <v>153.1924803791863</v>
      </c>
      <c r="AC18" t="n">
        <v>138.5720050588352</v>
      </c>
      <c r="AD18" t="n">
        <v>111962.8277502562</v>
      </c>
      <c r="AE18" t="n">
        <v>153192.4803791863</v>
      </c>
      <c r="AF18" t="n">
        <v>3.968967453920749e-06</v>
      </c>
      <c r="AG18" t="n">
        <v>11</v>
      </c>
      <c r="AH18" t="n">
        <v>138572.0050588352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12.232</v>
      </c>
      <c r="E19" t="n">
        <v>8.18</v>
      </c>
      <c r="F19" t="n">
        <v>5.23</v>
      </c>
      <c r="G19" t="n">
        <v>28.53</v>
      </c>
      <c r="H19" t="n">
        <v>0.46</v>
      </c>
      <c r="I19" t="n">
        <v>11</v>
      </c>
      <c r="J19" t="n">
        <v>201.4</v>
      </c>
      <c r="K19" t="n">
        <v>54.38</v>
      </c>
      <c r="L19" t="n">
        <v>5.25</v>
      </c>
      <c r="M19" t="n">
        <v>9</v>
      </c>
      <c r="N19" t="n">
        <v>41.77</v>
      </c>
      <c r="O19" t="n">
        <v>25073.29</v>
      </c>
      <c r="P19" t="n">
        <v>69.91</v>
      </c>
      <c r="Q19" t="n">
        <v>202.82</v>
      </c>
      <c r="R19" t="n">
        <v>23.61</v>
      </c>
      <c r="S19" t="n">
        <v>13.89</v>
      </c>
      <c r="T19" t="n">
        <v>3149.62</v>
      </c>
      <c r="U19" t="n">
        <v>0.59</v>
      </c>
      <c r="V19" t="n">
        <v>0.74</v>
      </c>
      <c r="W19" t="n">
        <v>0.65</v>
      </c>
      <c r="X19" t="n">
        <v>0.19</v>
      </c>
      <c r="Y19" t="n">
        <v>1</v>
      </c>
      <c r="Z19" t="n">
        <v>10</v>
      </c>
      <c r="AA19" t="n">
        <v>111.306262423551</v>
      </c>
      <c r="AB19" t="n">
        <v>152.2941387335707</v>
      </c>
      <c r="AC19" t="n">
        <v>137.7593998790465</v>
      </c>
      <c r="AD19" t="n">
        <v>111306.262423551</v>
      </c>
      <c r="AE19" t="n">
        <v>152294.1387335708</v>
      </c>
      <c r="AF19" t="n">
        <v>4.005512185766031e-06</v>
      </c>
      <c r="AG19" t="n">
        <v>11</v>
      </c>
      <c r="AH19" t="n">
        <v>137759.3998790465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12.2195</v>
      </c>
      <c r="E20" t="n">
        <v>8.18</v>
      </c>
      <c r="F20" t="n">
        <v>5.24</v>
      </c>
      <c r="G20" t="n">
        <v>28.58</v>
      </c>
      <c r="H20" t="n">
        <v>0.48</v>
      </c>
      <c r="I20" t="n">
        <v>11</v>
      </c>
      <c r="J20" t="n">
        <v>201.79</v>
      </c>
      <c r="K20" t="n">
        <v>54.38</v>
      </c>
      <c r="L20" t="n">
        <v>5.5</v>
      </c>
      <c r="M20" t="n">
        <v>9</v>
      </c>
      <c r="N20" t="n">
        <v>41.92</v>
      </c>
      <c r="O20" t="n">
        <v>25121.79</v>
      </c>
      <c r="P20" t="n">
        <v>69.83</v>
      </c>
      <c r="Q20" t="n">
        <v>202.81</v>
      </c>
      <c r="R20" t="n">
        <v>23.76</v>
      </c>
      <c r="S20" t="n">
        <v>13.89</v>
      </c>
      <c r="T20" t="n">
        <v>3223.04</v>
      </c>
      <c r="U20" t="n">
        <v>0.58</v>
      </c>
      <c r="V20" t="n">
        <v>0.74</v>
      </c>
      <c r="W20" t="n">
        <v>0.66</v>
      </c>
      <c r="X20" t="n">
        <v>0.2</v>
      </c>
      <c r="Y20" t="n">
        <v>1</v>
      </c>
      <c r="Z20" t="n">
        <v>10</v>
      </c>
      <c r="AA20" t="n">
        <v>111.3121487677265</v>
      </c>
      <c r="AB20" t="n">
        <v>152.3021926893588</v>
      </c>
      <c r="AC20" t="n">
        <v>137.766685176598</v>
      </c>
      <c r="AD20" t="n">
        <v>111312.1487677265</v>
      </c>
      <c r="AE20" t="n">
        <v>152302.1926893588</v>
      </c>
      <c r="AF20" t="n">
        <v>4.001418913829956e-06</v>
      </c>
      <c r="AG20" t="n">
        <v>11</v>
      </c>
      <c r="AH20" t="n">
        <v>137766.685176598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12.3178</v>
      </c>
      <c r="E21" t="n">
        <v>8.119999999999999</v>
      </c>
      <c r="F21" t="n">
        <v>5.21</v>
      </c>
      <c r="G21" t="n">
        <v>31.28</v>
      </c>
      <c r="H21" t="n">
        <v>0.51</v>
      </c>
      <c r="I21" t="n">
        <v>10</v>
      </c>
      <c r="J21" t="n">
        <v>202.19</v>
      </c>
      <c r="K21" t="n">
        <v>54.38</v>
      </c>
      <c r="L21" t="n">
        <v>5.75</v>
      </c>
      <c r="M21" t="n">
        <v>8</v>
      </c>
      <c r="N21" t="n">
        <v>42.06</v>
      </c>
      <c r="O21" t="n">
        <v>25170.34</v>
      </c>
      <c r="P21" t="n">
        <v>69.31999999999999</v>
      </c>
      <c r="Q21" t="n">
        <v>202.87</v>
      </c>
      <c r="R21" t="n">
        <v>23.13</v>
      </c>
      <c r="S21" t="n">
        <v>13.89</v>
      </c>
      <c r="T21" t="n">
        <v>2913.26</v>
      </c>
      <c r="U21" t="n">
        <v>0.6</v>
      </c>
      <c r="V21" t="n">
        <v>0.74</v>
      </c>
      <c r="W21" t="n">
        <v>0.65</v>
      </c>
      <c r="X21" t="n">
        <v>0.17</v>
      </c>
      <c r="Y21" t="n">
        <v>1</v>
      </c>
      <c r="Z21" t="n">
        <v>10</v>
      </c>
      <c r="AA21" t="n">
        <v>110.7934171492178</v>
      </c>
      <c r="AB21" t="n">
        <v>151.5924412040916</v>
      </c>
      <c r="AC21" t="n">
        <v>137.124671376942</v>
      </c>
      <c r="AD21" t="n">
        <v>110793.4171492178</v>
      </c>
      <c r="AE21" t="n">
        <v>151592.4412040916</v>
      </c>
      <c r="AF21" t="n">
        <v>4.033608404335253e-06</v>
      </c>
      <c r="AG21" t="n">
        <v>11</v>
      </c>
      <c r="AH21" t="n">
        <v>137124.671376942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12.3212</v>
      </c>
      <c r="E22" t="n">
        <v>8.119999999999999</v>
      </c>
      <c r="F22" t="n">
        <v>5.21</v>
      </c>
      <c r="G22" t="n">
        <v>31.26</v>
      </c>
      <c r="H22" t="n">
        <v>0.53</v>
      </c>
      <c r="I22" t="n">
        <v>10</v>
      </c>
      <c r="J22" t="n">
        <v>202.58</v>
      </c>
      <c r="K22" t="n">
        <v>54.38</v>
      </c>
      <c r="L22" t="n">
        <v>6</v>
      </c>
      <c r="M22" t="n">
        <v>8</v>
      </c>
      <c r="N22" t="n">
        <v>42.2</v>
      </c>
      <c r="O22" t="n">
        <v>25218.93</v>
      </c>
      <c r="P22" t="n">
        <v>69.28</v>
      </c>
      <c r="Q22" t="n">
        <v>202.83</v>
      </c>
      <c r="R22" t="n">
        <v>23.08</v>
      </c>
      <c r="S22" t="n">
        <v>13.89</v>
      </c>
      <c r="T22" t="n">
        <v>2888.52</v>
      </c>
      <c r="U22" t="n">
        <v>0.6</v>
      </c>
      <c r="V22" t="n">
        <v>0.74</v>
      </c>
      <c r="W22" t="n">
        <v>0.65</v>
      </c>
      <c r="X22" t="n">
        <v>0.17</v>
      </c>
      <c r="Y22" t="n">
        <v>1</v>
      </c>
      <c r="Z22" t="n">
        <v>10</v>
      </c>
      <c r="AA22" t="n">
        <v>110.766397837829</v>
      </c>
      <c r="AB22" t="n">
        <v>151.5554721902417</v>
      </c>
      <c r="AC22" t="n">
        <v>137.0912306338875</v>
      </c>
      <c r="AD22" t="n">
        <v>110766.397837829</v>
      </c>
      <c r="AE22" t="n">
        <v>151555.4721902417</v>
      </c>
      <c r="AF22" t="n">
        <v>4.034721774301866e-06</v>
      </c>
      <c r="AG22" t="n">
        <v>11</v>
      </c>
      <c r="AH22" t="n">
        <v>137091.2306338875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12.4044</v>
      </c>
      <c r="E23" t="n">
        <v>8.06</v>
      </c>
      <c r="F23" t="n">
        <v>5.2</v>
      </c>
      <c r="G23" t="n">
        <v>34.63</v>
      </c>
      <c r="H23" t="n">
        <v>0.55</v>
      </c>
      <c r="I23" t="n">
        <v>9</v>
      </c>
      <c r="J23" t="n">
        <v>202.98</v>
      </c>
      <c r="K23" t="n">
        <v>54.38</v>
      </c>
      <c r="L23" t="n">
        <v>6.25</v>
      </c>
      <c r="M23" t="n">
        <v>7</v>
      </c>
      <c r="N23" t="n">
        <v>42.35</v>
      </c>
      <c r="O23" t="n">
        <v>25267.7</v>
      </c>
      <c r="P23" t="n">
        <v>68.67</v>
      </c>
      <c r="Q23" t="n">
        <v>202.81</v>
      </c>
      <c r="R23" t="n">
        <v>22.57</v>
      </c>
      <c r="S23" t="n">
        <v>13.89</v>
      </c>
      <c r="T23" t="n">
        <v>2641.84</v>
      </c>
      <c r="U23" t="n">
        <v>0.62</v>
      </c>
      <c r="V23" t="n">
        <v>0.74</v>
      </c>
      <c r="W23" t="n">
        <v>0.65</v>
      </c>
      <c r="X23" t="n">
        <v>0.16</v>
      </c>
      <c r="Y23" t="n">
        <v>1</v>
      </c>
      <c r="Z23" t="n">
        <v>10</v>
      </c>
      <c r="AA23" t="n">
        <v>110.2654168375806</v>
      </c>
      <c r="AB23" t="n">
        <v>150.8700078839803</v>
      </c>
      <c r="AC23" t="n">
        <v>136.4711860789603</v>
      </c>
      <c r="AD23" t="n">
        <v>110265.4168375806</v>
      </c>
      <c r="AE23" t="n">
        <v>150870.0078839803</v>
      </c>
      <c r="AF23" t="n">
        <v>4.061966592308385e-06</v>
      </c>
      <c r="AG23" t="n">
        <v>11</v>
      </c>
      <c r="AH23" t="n">
        <v>136471.1860789603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12.4001</v>
      </c>
      <c r="E24" t="n">
        <v>8.06</v>
      </c>
      <c r="F24" t="n">
        <v>5.2</v>
      </c>
      <c r="G24" t="n">
        <v>34.65</v>
      </c>
      <c r="H24" t="n">
        <v>0.57</v>
      </c>
      <c r="I24" t="n">
        <v>9</v>
      </c>
      <c r="J24" t="n">
        <v>203.37</v>
      </c>
      <c r="K24" t="n">
        <v>54.38</v>
      </c>
      <c r="L24" t="n">
        <v>6.5</v>
      </c>
      <c r="M24" t="n">
        <v>7</v>
      </c>
      <c r="N24" t="n">
        <v>42.49</v>
      </c>
      <c r="O24" t="n">
        <v>25316.39</v>
      </c>
      <c r="P24" t="n">
        <v>68.56999999999999</v>
      </c>
      <c r="Q24" t="n">
        <v>202.82</v>
      </c>
      <c r="R24" t="n">
        <v>22.65</v>
      </c>
      <c r="S24" t="n">
        <v>13.89</v>
      </c>
      <c r="T24" t="n">
        <v>2679.38</v>
      </c>
      <c r="U24" t="n">
        <v>0.61</v>
      </c>
      <c r="V24" t="n">
        <v>0.74</v>
      </c>
      <c r="W24" t="n">
        <v>0.65</v>
      </c>
      <c r="X24" t="n">
        <v>0.16</v>
      </c>
      <c r="Y24" t="n">
        <v>1</v>
      </c>
      <c r="Z24" t="n">
        <v>10</v>
      </c>
      <c r="AA24" t="n">
        <v>110.2331000277289</v>
      </c>
      <c r="AB24" t="n">
        <v>150.8257905990242</v>
      </c>
      <c r="AC24" t="n">
        <v>136.4311888296211</v>
      </c>
      <c r="AD24" t="n">
        <v>110233.1000277289</v>
      </c>
      <c r="AE24" t="n">
        <v>150825.7905990242</v>
      </c>
      <c r="AF24" t="n">
        <v>4.060558506762374e-06</v>
      </c>
      <c r="AG24" t="n">
        <v>11</v>
      </c>
      <c r="AH24" t="n">
        <v>136431.1888296211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12.3954</v>
      </c>
      <c r="E25" t="n">
        <v>8.07</v>
      </c>
      <c r="F25" t="n">
        <v>5.2</v>
      </c>
      <c r="G25" t="n">
        <v>34.67</v>
      </c>
      <c r="H25" t="n">
        <v>0.59</v>
      </c>
      <c r="I25" t="n">
        <v>9</v>
      </c>
      <c r="J25" t="n">
        <v>203.77</v>
      </c>
      <c r="K25" t="n">
        <v>54.38</v>
      </c>
      <c r="L25" t="n">
        <v>6.75</v>
      </c>
      <c r="M25" t="n">
        <v>7</v>
      </c>
      <c r="N25" t="n">
        <v>42.64</v>
      </c>
      <c r="O25" t="n">
        <v>25365.14</v>
      </c>
      <c r="P25" t="n">
        <v>68.5</v>
      </c>
      <c r="Q25" t="n">
        <v>202.85</v>
      </c>
      <c r="R25" t="n">
        <v>22.78</v>
      </c>
      <c r="S25" t="n">
        <v>13.89</v>
      </c>
      <c r="T25" t="n">
        <v>2745.32</v>
      </c>
      <c r="U25" t="n">
        <v>0.61</v>
      </c>
      <c r="V25" t="n">
        <v>0.74</v>
      </c>
      <c r="W25" t="n">
        <v>0.65</v>
      </c>
      <c r="X25" t="n">
        <v>0.16</v>
      </c>
      <c r="Y25" t="n">
        <v>1</v>
      </c>
      <c r="Z25" t="n">
        <v>10</v>
      </c>
      <c r="AA25" t="n">
        <v>110.2150062751709</v>
      </c>
      <c r="AB25" t="n">
        <v>150.8010339285344</v>
      </c>
      <c r="AC25" t="n">
        <v>136.4087949010166</v>
      </c>
      <c r="AD25" t="n">
        <v>110215.0062751709</v>
      </c>
      <c r="AE25" t="n">
        <v>150801.0339285344</v>
      </c>
      <c r="AF25" t="n">
        <v>4.05901943651441e-06</v>
      </c>
      <c r="AG25" t="n">
        <v>11</v>
      </c>
      <c r="AH25" t="n">
        <v>136408.7949010166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12.4809</v>
      </c>
      <c r="E26" t="n">
        <v>8.01</v>
      </c>
      <c r="F26" t="n">
        <v>5.18</v>
      </c>
      <c r="G26" t="n">
        <v>38.88</v>
      </c>
      <c r="H26" t="n">
        <v>0.61</v>
      </c>
      <c r="I26" t="n">
        <v>8</v>
      </c>
      <c r="J26" t="n">
        <v>204.16</v>
      </c>
      <c r="K26" t="n">
        <v>54.38</v>
      </c>
      <c r="L26" t="n">
        <v>7</v>
      </c>
      <c r="M26" t="n">
        <v>6</v>
      </c>
      <c r="N26" t="n">
        <v>42.78</v>
      </c>
      <c r="O26" t="n">
        <v>25413.94</v>
      </c>
      <c r="P26" t="n">
        <v>68.02</v>
      </c>
      <c r="Q26" t="n">
        <v>202.82</v>
      </c>
      <c r="R26" t="n">
        <v>22.28</v>
      </c>
      <c r="S26" t="n">
        <v>13.89</v>
      </c>
      <c r="T26" t="n">
        <v>2498.52</v>
      </c>
      <c r="U26" t="n">
        <v>0.62</v>
      </c>
      <c r="V26" t="n">
        <v>0.75</v>
      </c>
      <c r="W26" t="n">
        <v>0.65</v>
      </c>
      <c r="X26" t="n">
        <v>0.15</v>
      </c>
      <c r="Y26" t="n">
        <v>1</v>
      </c>
      <c r="Z26" t="n">
        <v>10</v>
      </c>
      <c r="AA26" t="n">
        <v>109.7651279575482</v>
      </c>
      <c r="AB26" t="n">
        <v>150.1854905671326</v>
      </c>
      <c r="AC26" t="n">
        <v>135.8519981341062</v>
      </c>
      <c r="AD26" t="n">
        <v>109765.1279575482</v>
      </c>
      <c r="AE26" t="n">
        <v>150185.4905671326</v>
      </c>
      <c r="AF26" t="n">
        <v>4.087017416557166e-06</v>
      </c>
      <c r="AG26" t="n">
        <v>11</v>
      </c>
      <c r="AH26" t="n">
        <v>135851.9981341062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12.4818</v>
      </c>
      <c r="E27" t="n">
        <v>8.01</v>
      </c>
      <c r="F27" t="n">
        <v>5.18</v>
      </c>
      <c r="G27" t="n">
        <v>38.88</v>
      </c>
      <c r="H27" t="n">
        <v>0.63</v>
      </c>
      <c r="I27" t="n">
        <v>8</v>
      </c>
      <c r="J27" t="n">
        <v>204.56</v>
      </c>
      <c r="K27" t="n">
        <v>54.38</v>
      </c>
      <c r="L27" t="n">
        <v>7.25</v>
      </c>
      <c r="M27" t="n">
        <v>6</v>
      </c>
      <c r="N27" t="n">
        <v>42.93</v>
      </c>
      <c r="O27" t="n">
        <v>25462.78</v>
      </c>
      <c r="P27" t="n">
        <v>68.06</v>
      </c>
      <c r="Q27" t="n">
        <v>202.81</v>
      </c>
      <c r="R27" t="n">
        <v>22.23</v>
      </c>
      <c r="S27" t="n">
        <v>13.89</v>
      </c>
      <c r="T27" t="n">
        <v>2473.62</v>
      </c>
      <c r="U27" t="n">
        <v>0.62</v>
      </c>
      <c r="V27" t="n">
        <v>0.75</v>
      </c>
      <c r="W27" t="n">
        <v>0.65</v>
      </c>
      <c r="X27" t="n">
        <v>0.15</v>
      </c>
      <c r="Y27" t="n">
        <v>1</v>
      </c>
      <c r="Z27" t="n">
        <v>10</v>
      </c>
      <c r="AA27" t="n">
        <v>109.7801979967702</v>
      </c>
      <c r="AB27" t="n">
        <v>150.2061100596393</v>
      </c>
      <c r="AC27" t="n">
        <v>135.8706497311878</v>
      </c>
      <c r="AD27" t="n">
        <v>109780.1979967702</v>
      </c>
      <c r="AE27" t="n">
        <v>150206.1100596394</v>
      </c>
      <c r="AF27" t="n">
        <v>4.087312132136564e-06</v>
      </c>
      <c r="AG27" t="n">
        <v>11</v>
      </c>
      <c r="AH27" t="n">
        <v>135870.6497311878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12.497</v>
      </c>
      <c r="E28" t="n">
        <v>8</v>
      </c>
      <c r="F28" t="n">
        <v>5.17</v>
      </c>
      <c r="G28" t="n">
        <v>38.81</v>
      </c>
      <c r="H28" t="n">
        <v>0.65</v>
      </c>
      <c r="I28" t="n">
        <v>8</v>
      </c>
      <c r="J28" t="n">
        <v>204.95</v>
      </c>
      <c r="K28" t="n">
        <v>54.38</v>
      </c>
      <c r="L28" t="n">
        <v>7.5</v>
      </c>
      <c r="M28" t="n">
        <v>6</v>
      </c>
      <c r="N28" t="n">
        <v>43.08</v>
      </c>
      <c r="O28" t="n">
        <v>25511.67</v>
      </c>
      <c r="P28" t="n">
        <v>67.5</v>
      </c>
      <c r="Q28" t="n">
        <v>202.83</v>
      </c>
      <c r="R28" t="n">
        <v>21.87</v>
      </c>
      <c r="S28" t="n">
        <v>13.89</v>
      </c>
      <c r="T28" t="n">
        <v>2292.58</v>
      </c>
      <c r="U28" t="n">
        <v>0.64</v>
      </c>
      <c r="V28" t="n">
        <v>0.75</v>
      </c>
      <c r="W28" t="n">
        <v>0.65</v>
      </c>
      <c r="X28" t="n">
        <v>0.14</v>
      </c>
      <c r="Y28" t="n">
        <v>1</v>
      </c>
      <c r="Z28" t="n">
        <v>10</v>
      </c>
      <c r="AA28" t="n">
        <v>109.4901701556381</v>
      </c>
      <c r="AB28" t="n">
        <v>149.8092811722773</v>
      </c>
      <c r="AC28" t="n">
        <v>135.5116936358826</v>
      </c>
      <c r="AD28" t="n">
        <v>109490.1701556381</v>
      </c>
      <c r="AE28" t="n">
        <v>149809.2811722773</v>
      </c>
      <c r="AF28" t="n">
        <v>4.092289550810832e-06</v>
      </c>
      <c r="AG28" t="n">
        <v>11</v>
      </c>
      <c r="AH28" t="n">
        <v>135511.6936358826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12.497</v>
      </c>
      <c r="E29" t="n">
        <v>8</v>
      </c>
      <c r="F29" t="n">
        <v>5.17</v>
      </c>
      <c r="G29" t="n">
        <v>38.81</v>
      </c>
      <c r="H29" t="n">
        <v>0.67</v>
      </c>
      <c r="I29" t="n">
        <v>8</v>
      </c>
      <c r="J29" t="n">
        <v>205.35</v>
      </c>
      <c r="K29" t="n">
        <v>54.38</v>
      </c>
      <c r="L29" t="n">
        <v>7.75</v>
      </c>
      <c r="M29" t="n">
        <v>6</v>
      </c>
      <c r="N29" t="n">
        <v>43.22</v>
      </c>
      <c r="O29" t="n">
        <v>25560.62</v>
      </c>
      <c r="P29" t="n">
        <v>67.34</v>
      </c>
      <c r="Q29" t="n">
        <v>202.82</v>
      </c>
      <c r="R29" t="n">
        <v>21.91</v>
      </c>
      <c r="S29" t="n">
        <v>13.89</v>
      </c>
      <c r="T29" t="n">
        <v>2316.51</v>
      </c>
      <c r="U29" t="n">
        <v>0.63</v>
      </c>
      <c r="V29" t="n">
        <v>0.75</v>
      </c>
      <c r="W29" t="n">
        <v>0.65</v>
      </c>
      <c r="X29" t="n">
        <v>0.14</v>
      </c>
      <c r="Y29" t="n">
        <v>1</v>
      </c>
      <c r="Z29" t="n">
        <v>10</v>
      </c>
      <c r="AA29" t="n">
        <v>109.4204963642711</v>
      </c>
      <c r="AB29" t="n">
        <v>149.7139504171383</v>
      </c>
      <c r="AC29" t="n">
        <v>135.4254611142165</v>
      </c>
      <c r="AD29" t="n">
        <v>109420.4963642711</v>
      </c>
      <c r="AE29" t="n">
        <v>149713.9504171383</v>
      </c>
      <c r="AF29" t="n">
        <v>4.092289550810832e-06</v>
      </c>
      <c r="AG29" t="n">
        <v>11</v>
      </c>
      <c r="AH29" t="n">
        <v>135425.4611142165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12.5905</v>
      </c>
      <c r="E30" t="n">
        <v>7.94</v>
      </c>
      <c r="F30" t="n">
        <v>5.15</v>
      </c>
      <c r="G30" t="n">
        <v>44.17</v>
      </c>
      <c r="H30" t="n">
        <v>0.6899999999999999</v>
      </c>
      <c r="I30" t="n">
        <v>7</v>
      </c>
      <c r="J30" t="n">
        <v>205.75</v>
      </c>
      <c r="K30" t="n">
        <v>54.38</v>
      </c>
      <c r="L30" t="n">
        <v>8</v>
      </c>
      <c r="M30" t="n">
        <v>5</v>
      </c>
      <c r="N30" t="n">
        <v>43.37</v>
      </c>
      <c r="O30" t="n">
        <v>25609.61</v>
      </c>
      <c r="P30" t="n">
        <v>66.78</v>
      </c>
      <c r="Q30" t="n">
        <v>202.81</v>
      </c>
      <c r="R30" t="n">
        <v>21.23</v>
      </c>
      <c r="S30" t="n">
        <v>13.89</v>
      </c>
      <c r="T30" t="n">
        <v>1978.82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  <c r="AA30" t="n">
        <v>108.9246889597802</v>
      </c>
      <c r="AB30" t="n">
        <v>149.0355648528353</v>
      </c>
      <c r="AC30" t="n">
        <v>134.8118197160502</v>
      </c>
      <c r="AD30" t="n">
        <v>108924.6889597802</v>
      </c>
      <c r="AE30" t="n">
        <v>149035.5648528353</v>
      </c>
      <c r="AF30" t="n">
        <v>4.122907224892677e-06</v>
      </c>
      <c r="AG30" t="n">
        <v>11</v>
      </c>
      <c r="AH30" t="n">
        <v>134811.8197160502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12.5808</v>
      </c>
      <c r="E31" t="n">
        <v>7.95</v>
      </c>
      <c r="F31" t="n">
        <v>5.16</v>
      </c>
      <c r="G31" t="n">
        <v>44.23</v>
      </c>
      <c r="H31" t="n">
        <v>0.71</v>
      </c>
      <c r="I31" t="n">
        <v>7</v>
      </c>
      <c r="J31" t="n">
        <v>206.15</v>
      </c>
      <c r="K31" t="n">
        <v>54.38</v>
      </c>
      <c r="L31" t="n">
        <v>8.25</v>
      </c>
      <c r="M31" t="n">
        <v>5</v>
      </c>
      <c r="N31" t="n">
        <v>43.52</v>
      </c>
      <c r="O31" t="n">
        <v>25658.66</v>
      </c>
      <c r="P31" t="n">
        <v>66.87</v>
      </c>
      <c r="Q31" t="n">
        <v>202.81</v>
      </c>
      <c r="R31" t="n">
        <v>21.5</v>
      </c>
      <c r="S31" t="n">
        <v>13.89</v>
      </c>
      <c r="T31" t="n">
        <v>2115.64</v>
      </c>
      <c r="U31" t="n">
        <v>0.65</v>
      </c>
      <c r="V31" t="n">
        <v>0.75</v>
      </c>
      <c r="W31" t="n">
        <v>0.65</v>
      </c>
      <c r="X31" t="n">
        <v>0.12</v>
      </c>
      <c r="Y31" t="n">
        <v>1</v>
      </c>
      <c r="Z31" t="n">
        <v>10</v>
      </c>
      <c r="AA31" t="n">
        <v>108.9944481937815</v>
      </c>
      <c r="AB31" t="n">
        <v>149.131012514356</v>
      </c>
      <c r="AC31" t="n">
        <v>134.8981579867171</v>
      </c>
      <c r="AD31" t="n">
        <v>108994.4481937815</v>
      </c>
      <c r="AE31" t="n">
        <v>149131.012514356</v>
      </c>
      <c r="AF31" t="n">
        <v>4.119730845870282e-06</v>
      </c>
      <c r="AG31" t="n">
        <v>11</v>
      </c>
      <c r="AH31" t="n">
        <v>134898.1579867171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12.5835</v>
      </c>
      <c r="E32" t="n">
        <v>7.95</v>
      </c>
      <c r="F32" t="n">
        <v>5.16</v>
      </c>
      <c r="G32" t="n">
        <v>44.21</v>
      </c>
      <c r="H32" t="n">
        <v>0.73</v>
      </c>
      <c r="I32" t="n">
        <v>7</v>
      </c>
      <c r="J32" t="n">
        <v>206.54</v>
      </c>
      <c r="K32" t="n">
        <v>54.38</v>
      </c>
      <c r="L32" t="n">
        <v>8.5</v>
      </c>
      <c r="M32" t="n">
        <v>5</v>
      </c>
      <c r="N32" t="n">
        <v>43.67</v>
      </c>
      <c r="O32" t="n">
        <v>25707.76</v>
      </c>
      <c r="P32" t="n">
        <v>66.92</v>
      </c>
      <c r="Q32" t="n">
        <v>202.85</v>
      </c>
      <c r="R32" t="n">
        <v>21.26</v>
      </c>
      <c r="S32" t="n">
        <v>13.89</v>
      </c>
      <c r="T32" t="n">
        <v>1994.9</v>
      </c>
      <c r="U32" t="n">
        <v>0.65</v>
      </c>
      <c r="V32" t="n">
        <v>0.75</v>
      </c>
      <c r="W32" t="n">
        <v>0.65</v>
      </c>
      <c r="X32" t="n">
        <v>0.12</v>
      </c>
      <c r="Y32" t="n">
        <v>1</v>
      </c>
      <c r="Z32" t="n">
        <v>10</v>
      </c>
      <c r="AA32" t="n">
        <v>109.0091855389048</v>
      </c>
      <c r="AB32" t="n">
        <v>149.1511768001195</v>
      </c>
      <c r="AC32" t="n">
        <v>134.9163978213481</v>
      </c>
      <c r="AD32" t="n">
        <v>109009.1855389048</v>
      </c>
      <c r="AE32" t="n">
        <v>149151.1768001195</v>
      </c>
      <c r="AF32" t="n">
        <v>4.120614992608474e-06</v>
      </c>
      <c r="AG32" t="n">
        <v>11</v>
      </c>
      <c r="AH32" t="n">
        <v>134916.397821348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12.5777</v>
      </c>
      <c r="E33" t="n">
        <v>7.95</v>
      </c>
      <c r="F33" t="n">
        <v>5.16</v>
      </c>
      <c r="G33" t="n">
        <v>44.24</v>
      </c>
      <c r="H33" t="n">
        <v>0.75</v>
      </c>
      <c r="I33" t="n">
        <v>7</v>
      </c>
      <c r="J33" t="n">
        <v>206.94</v>
      </c>
      <c r="K33" t="n">
        <v>54.38</v>
      </c>
      <c r="L33" t="n">
        <v>8.75</v>
      </c>
      <c r="M33" t="n">
        <v>5</v>
      </c>
      <c r="N33" t="n">
        <v>43.81</v>
      </c>
      <c r="O33" t="n">
        <v>25756.9</v>
      </c>
      <c r="P33" t="n">
        <v>67.01000000000001</v>
      </c>
      <c r="Q33" t="n">
        <v>202.82</v>
      </c>
      <c r="R33" t="n">
        <v>21.42</v>
      </c>
      <c r="S33" t="n">
        <v>13.89</v>
      </c>
      <c r="T33" t="n">
        <v>2077.28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  <c r="AA33" t="n">
        <v>109.0629314509181</v>
      </c>
      <c r="AB33" t="n">
        <v>149.2247143280383</v>
      </c>
      <c r="AC33" t="n">
        <v>134.9829170308129</v>
      </c>
      <c r="AD33" t="n">
        <v>109062.9314509181</v>
      </c>
      <c r="AE33" t="n">
        <v>149224.7143280383</v>
      </c>
      <c r="AF33" t="n">
        <v>4.118715714430135e-06</v>
      </c>
      <c r="AG33" t="n">
        <v>11</v>
      </c>
      <c r="AH33" t="n">
        <v>134982.9170308129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12.5843</v>
      </c>
      <c r="E34" t="n">
        <v>7.95</v>
      </c>
      <c r="F34" t="n">
        <v>5.16</v>
      </c>
      <c r="G34" t="n">
        <v>44.21</v>
      </c>
      <c r="H34" t="n">
        <v>0.77</v>
      </c>
      <c r="I34" t="n">
        <v>7</v>
      </c>
      <c r="J34" t="n">
        <v>207.34</v>
      </c>
      <c r="K34" t="n">
        <v>54.38</v>
      </c>
      <c r="L34" t="n">
        <v>9</v>
      </c>
      <c r="M34" t="n">
        <v>5</v>
      </c>
      <c r="N34" t="n">
        <v>43.96</v>
      </c>
      <c r="O34" t="n">
        <v>25806.1</v>
      </c>
      <c r="P34" t="n">
        <v>66.48</v>
      </c>
      <c r="Q34" t="n">
        <v>202.82</v>
      </c>
      <c r="R34" t="n">
        <v>21.22</v>
      </c>
      <c r="S34" t="n">
        <v>13.89</v>
      </c>
      <c r="T34" t="n">
        <v>1972.44</v>
      </c>
      <c r="U34" t="n">
        <v>0.65</v>
      </c>
      <c r="V34" t="n">
        <v>0.75</v>
      </c>
      <c r="W34" t="n">
        <v>0.65</v>
      </c>
      <c r="X34" t="n">
        <v>0.12</v>
      </c>
      <c r="Y34" t="n">
        <v>1</v>
      </c>
      <c r="Z34" t="n">
        <v>10</v>
      </c>
      <c r="AA34" t="n">
        <v>108.8168706866535</v>
      </c>
      <c r="AB34" t="n">
        <v>148.8880431349368</v>
      </c>
      <c r="AC34" t="n">
        <v>134.6783772638599</v>
      </c>
      <c r="AD34" t="n">
        <v>108816.8706866535</v>
      </c>
      <c r="AE34" t="n">
        <v>148888.0431349368</v>
      </c>
      <c r="AF34" t="n">
        <v>4.120876962012383e-06</v>
      </c>
      <c r="AG34" t="n">
        <v>11</v>
      </c>
      <c r="AH34" t="n">
        <v>134678.3772638599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12.5676</v>
      </c>
      <c r="E35" t="n">
        <v>7.96</v>
      </c>
      <c r="F35" t="n">
        <v>5.17</v>
      </c>
      <c r="G35" t="n">
        <v>44.3</v>
      </c>
      <c r="H35" t="n">
        <v>0.79</v>
      </c>
      <c r="I35" t="n">
        <v>7</v>
      </c>
      <c r="J35" t="n">
        <v>207.74</v>
      </c>
      <c r="K35" t="n">
        <v>54.38</v>
      </c>
      <c r="L35" t="n">
        <v>9.25</v>
      </c>
      <c r="M35" t="n">
        <v>5</v>
      </c>
      <c r="N35" t="n">
        <v>44.11</v>
      </c>
      <c r="O35" t="n">
        <v>25855.35</v>
      </c>
      <c r="P35" t="n">
        <v>66.29000000000001</v>
      </c>
      <c r="Q35" t="n">
        <v>202.82</v>
      </c>
      <c r="R35" t="n">
        <v>21.73</v>
      </c>
      <c r="S35" t="n">
        <v>13.89</v>
      </c>
      <c r="T35" t="n">
        <v>2232.22</v>
      </c>
      <c r="U35" t="n">
        <v>0.64</v>
      </c>
      <c r="V35" t="n">
        <v>0.75</v>
      </c>
      <c r="W35" t="n">
        <v>0.65</v>
      </c>
      <c r="X35" t="n">
        <v>0.13</v>
      </c>
      <c r="Y35" t="n">
        <v>1</v>
      </c>
      <c r="Z35" t="n">
        <v>10</v>
      </c>
      <c r="AA35" t="n">
        <v>108.7831521768545</v>
      </c>
      <c r="AB35" t="n">
        <v>148.8419079822743</v>
      </c>
      <c r="AC35" t="n">
        <v>134.6366451854163</v>
      </c>
      <c r="AD35" t="n">
        <v>108783.1521768545</v>
      </c>
      <c r="AE35" t="n">
        <v>148841.9079822742</v>
      </c>
      <c r="AF35" t="n">
        <v>4.115408350705786e-06</v>
      </c>
      <c r="AG35" t="n">
        <v>11</v>
      </c>
      <c r="AH35" t="n">
        <v>134636.6451854163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12.6819</v>
      </c>
      <c r="E36" t="n">
        <v>7.89</v>
      </c>
      <c r="F36" t="n">
        <v>5.14</v>
      </c>
      <c r="G36" t="n">
        <v>51.35</v>
      </c>
      <c r="H36" t="n">
        <v>0.8100000000000001</v>
      </c>
      <c r="I36" t="n">
        <v>6</v>
      </c>
      <c r="J36" t="n">
        <v>208.14</v>
      </c>
      <c r="K36" t="n">
        <v>54.38</v>
      </c>
      <c r="L36" t="n">
        <v>9.5</v>
      </c>
      <c r="M36" t="n">
        <v>4</v>
      </c>
      <c r="N36" t="n">
        <v>44.26</v>
      </c>
      <c r="O36" t="n">
        <v>25904.65</v>
      </c>
      <c r="P36" t="n">
        <v>65.59</v>
      </c>
      <c r="Q36" t="n">
        <v>202.81</v>
      </c>
      <c r="R36" t="n">
        <v>20.62</v>
      </c>
      <c r="S36" t="n">
        <v>13.89</v>
      </c>
      <c r="T36" t="n">
        <v>1681.6</v>
      </c>
      <c r="U36" t="n">
        <v>0.67</v>
      </c>
      <c r="V36" t="n">
        <v>0.75</v>
      </c>
      <c r="W36" t="n">
        <v>0.65</v>
      </c>
      <c r="X36" t="n">
        <v>0.1</v>
      </c>
      <c r="Y36" t="n">
        <v>1</v>
      </c>
      <c r="Z36" t="n">
        <v>10</v>
      </c>
      <c r="AA36" t="n">
        <v>108.1771619014221</v>
      </c>
      <c r="AB36" t="n">
        <v>148.0127653530239</v>
      </c>
      <c r="AC36" t="n">
        <v>133.8866347649924</v>
      </c>
      <c r="AD36" t="n">
        <v>108177.1619014221</v>
      </c>
      <c r="AE36" t="n">
        <v>148012.7653530239</v>
      </c>
      <c r="AF36" t="n">
        <v>4.152837229289261e-06</v>
      </c>
      <c r="AG36" t="n">
        <v>11</v>
      </c>
      <c r="AH36" t="n">
        <v>133886.6347649924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12.681</v>
      </c>
      <c r="E37" t="n">
        <v>7.89</v>
      </c>
      <c r="F37" t="n">
        <v>5.14</v>
      </c>
      <c r="G37" t="n">
        <v>51.36</v>
      </c>
      <c r="H37" t="n">
        <v>0.83</v>
      </c>
      <c r="I37" t="n">
        <v>6</v>
      </c>
      <c r="J37" t="n">
        <v>208.54</v>
      </c>
      <c r="K37" t="n">
        <v>54.38</v>
      </c>
      <c r="L37" t="n">
        <v>9.75</v>
      </c>
      <c r="M37" t="n">
        <v>4</v>
      </c>
      <c r="N37" t="n">
        <v>44.41</v>
      </c>
      <c r="O37" t="n">
        <v>25954</v>
      </c>
      <c r="P37" t="n">
        <v>65.54000000000001</v>
      </c>
      <c r="Q37" t="n">
        <v>202.81</v>
      </c>
      <c r="R37" t="n">
        <v>20.67</v>
      </c>
      <c r="S37" t="n">
        <v>13.89</v>
      </c>
      <c r="T37" t="n">
        <v>1705.5</v>
      </c>
      <c r="U37" t="n">
        <v>0.67</v>
      </c>
      <c r="V37" t="n">
        <v>0.75</v>
      </c>
      <c r="W37" t="n">
        <v>0.65</v>
      </c>
      <c r="X37" t="n">
        <v>0.1</v>
      </c>
      <c r="Y37" t="n">
        <v>1</v>
      </c>
      <c r="Z37" t="n">
        <v>10</v>
      </c>
      <c r="AA37" t="n">
        <v>108.157924461892</v>
      </c>
      <c r="AB37" t="n">
        <v>147.9864438395629</v>
      </c>
      <c r="AC37" t="n">
        <v>133.8628253398336</v>
      </c>
      <c r="AD37" t="n">
        <v>108157.924461892</v>
      </c>
      <c r="AE37" t="n">
        <v>147986.4438395629</v>
      </c>
      <c r="AF37" t="n">
        <v>4.152542513709863e-06</v>
      </c>
      <c r="AG37" t="n">
        <v>11</v>
      </c>
      <c r="AH37" t="n">
        <v>133862.8253398336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12.6734</v>
      </c>
      <c r="E38" t="n">
        <v>7.89</v>
      </c>
      <c r="F38" t="n">
        <v>5.14</v>
      </c>
      <c r="G38" t="n">
        <v>51.41</v>
      </c>
      <c r="H38" t="n">
        <v>0.85</v>
      </c>
      <c r="I38" t="n">
        <v>6</v>
      </c>
      <c r="J38" t="n">
        <v>208.94</v>
      </c>
      <c r="K38" t="n">
        <v>54.38</v>
      </c>
      <c r="L38" t="n">
        <v>10</v>
      </c>
      <c r="M38" t="n">
        <v>4</v>
      </c>
      <c r="N38" t="n">
        <v>44.56</v>
      </c>
      <c r="O38" t="n">
        <v>26003.41</v>
      </c>
      <c r="P38" t="n">
        <v>65.52</v>
      </c>
      <c r="Q38" t="n">
        <v>202.81</v>
      </c>
      <c r="R38" t="n">
        <v>20.81</v>
      </c>
      <c r="S38" t="n">
        <v>13.89</v>
      </c>
      <c r="T38" t="n">
        <v>1777.14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108.1680802597725</v>
      </c>
      <c r="AB38" t="n">
        <v>148.0003394502652</v>
      </c>
      <c r="AC38" t="n">
        <v>133.8753947729531</v>
      </c>
      <c r="AD38" t="n">
        <v>108168.0802597725</v>
      </c>
      <c r="AE38" t="n">
        <v>148000.3394502652</v>
      </c>
      <c r="AF38" t="n">
        <v>4.150053804372729e-06</v>
      </c>
      <c r="AG38" t="n">
        <v>11</v>
      </c>
      <c r="AH38" t="n">
        <v>133875.3947729532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12.6899</v>
      </c>
      <c r="E39" t="n">
        <v>7.88</v>
      </c>
      <c r="F39" t="n">
        <v>5.13</v>
      </c>
      <c r="G39" t="n">
        <v>51.3</v>
      </c>
      <c r="H39" t="n">
        <v>0.87</v>
      </c>
      <c r="I39" t="n">
        <v>6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65.23999999999999</v>
      </c>
      <c r="Q39" t="n">
        <v>202.81</v>
      </c>
      <c r="R39" t="n">
        <v>20.48</v>
      </c>
      <c r="S39" t="n">
        <v>13.89</v>
      </c>
      <c r="T39" t="n">
        <v>1609.19</v>
      </c>
      <c r="U39" t="n">
        <v>0.68</v>
      </c>
      <c r="V39" t="n">
        <v>0.75</v>
      </c>
      <c r="W39" t="n">
        <v>0.65</v>
      </c>
      <c r="X39" t="n">
        <v>0.09</v>
      </c>
      <c r="Y39" t="n">
        <v>1</v>
      </c>
      <c r="Z39" t="n">
        <v>10</v>
      </c>
      <c r="AA39" t="n">
        <v>108.0012647846926</v>
      </c>
      <c r="AB39" t="n">
        <v>147.7720951578816</v>
      </c>
      <c r="AC39" t="n">
        <v>133.6689337954917</v>
      </c>
      <c r="AD39" t="n">
        <v>108001.2647846926</v>
      </c>
      <c r="AE39" t="n">
        <v>147772.0951578816</v>
      </c>
      <c r="AF39" t="n">
        <v>4.155456923328349e-06</v>
      </c>
      <c r="AG39" t="n">
        <v>11</v>
      </c>
      <c r="AH39" t="n">
        <v>133668.9337954917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12.6805</v>
      </c>
      <c r="E40" t="n">
        <v>7.89</v>
      </c>
      <c r="F40" t="n">
        <v>5.14</v>
      </c>
      <c r="G40" t="n">
        <v>51.36</v>
      </c>
      <c r="H40" t="n">
        <v>0.89</v>
      </c>
      <c r="I40" t="n">
        <v>6</v>
      </c>
      <c r="J40" t="n">
        <v>209.74</v>
      </c>
      <c r="K40" t="n">
        <v>54.38</v>
      </c>
      <c r="L40" t="n">
        <v>10.5</v>
      </c>
      <c r="M40" t="n">
        <v>4</v>
      </c>
      <c r="N40" t="n">
        <v>44.87</v>
      </c>
      <c r="O40" t="n">
        <v>26102.37</v>
      </c>
      <c r="P40" t="n">
        <v>65.17</v>
      </c>
      <c r="Q40" t="n">
        <v>202.82</v>
      </c>
      <c r="R40" t="n">
        <v>20.72</v>
      </c>
      <c r="S40" t="n">
        <v>13.89</v>
      </c>
      <c r="T40" t="n">
        <v>1727.84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108.0003678565345</v>
      </c>
      <c r="AB40" t="n">
        <v>147.770867941206</v>
      </c>
      <c r="AC40" t="n">
        <v>133.6678237026532</v>
      </c>
      <c r="AD40" t="n">
        <v>108000.3678565345</v>
      </c>
      <c r="AE40" t="n">
        <v>147770.867941206</v>
      </c>
      <c r="AF40" t="n">
        <v>4.15237878283242e-06</v>
      </c>
      <c r="AG40" t="n">
        <v>11</v>
      </c>
      <c r="AH40" t="n">
        <v>133667.8237026532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12.6819</v>
      </c>
      <c r="E41" t="n">
        <v>7.89</v>
      </c>
      <c r="F41" t="n">
        <v>5.14</v>
      </c>
      <c r="G41" t="n">
        <v>51.35</v>
      </c>
      <c r="H41" t="n">
        <v>0.91</v>
      </c>
      <c r="I41" t="n">
        <v>6</v>
      </c>
      <c r="J41" t="n">
        <v>210.14</v>
      </c>
      <c r="K41" t="n">
        <v>54.38</v>
      </c>
      <c r="L41" t="n">
        <v>10.75</v>
      </c>
      <c r="M41" t="n">
        <v>4</v>
      </c>
      <c r="N41" t="n">
        <v>45.02</v>
      </c>
      <c r="O41" t="n">
        <v>26151.93</v>
      </c>
      <c r="P41" t="n">
        <v>65.09</v>
      </c>
      <c r="Q41" t="n">
        <v>202.81</v>
      </c>
      <c r="R41" t="n">
        <v>20.74</v>
      </c>
      <c r="S41" t="n">
        <v>13.89</v>
      </c>
      <c r="T41" t="n">
        <v>1739.14</v>
      </c>
      <c r="U41" t="n">
        <v>0.67</v>
      </c>
      <c r="V41" t="n">
        <v>0.75</v>
      </c>
      <c r="W41" t="n">
        <v>0.64</v>
      </c>
      <c r="X41" t="n">
        <v>0.1</v>
      </c>
      <c r="Y41" t="n">
        <v>1</v>
      </c>
      <c r="Z41" t="n">
        <v>10</v>
      </c>
      <c r="AA41" t="n">
        <v>107.962605779431</v>
      </c>
      <c r="AB41" t="n">
        <v>147.7192002013677</v>
      </c>
      <c r="AC41" t="n">
        <v>133.6210870593889</v>
      </c>
      <c r="AD41" t="n">
        <v>107962.605779431</v>
      </c>
      <c r="AE41" t="n">
        <v>147719.2002013677</v>
      </c>
      <c r="AF41" t="n">
        <v>4.152837229289261e-06</v>
      </c>
      <c r="AG41" t="n">
        <v>11</v>
      </c>
      <c r="AH41" t="n">
        <v>133621.0870593889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12.6854</v>
      </c>
      <c r="E42" t="n">
        <v>7.88</v>
      </c>
      <c r="F42" t="n">
        <v>5.13</v>
      </c>
      <c r="G42" t="n">
        <v>51.33</v>
      </c>
      <c r="H42" t="n">
        <v>0.93</v>
      </c>
      <c r="I42" t="n">
        <v>6</v>
      </c>
      <c r="J42" t="n">
        <v>210.55</v>
      </c>
      <c r="K42" t="n">
        <v>54.38</v>
      </c>
      <c r="L42" t="n">
        <v>11</v>
      </c>
      <c r="M42" t="n">
        <v>4</v>
      </c>
      <c r="N42" t="n">
        <v>45.17</v>
      </c>
      <c r="O42" t="n">
        <v>26201.54</v>
      </c>
      <c r="P42" t="n">
        <v>64.89</v>
      </c>
      <c r="Q42" t="n">
        <v>202.81</v>
      </c>
      <c r="R42" t="n">
        <v>20.62</v>
      </c>
      <c r="S42" t="n">
        <v>13.89</v>
      </c>
      <c r="T42" t="n">
        <v>1680.22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  <c r="AA42" t="n">
        <v>107.8621491677528</v>
      </c>
      <c r="AB42" t="n">
        <v>147.5817510334368</v>
      </c>
      <c r="AC42" t="n">
        <v>133.4967558471342</v>
      </c>
      <c r="AD42" t="n">
        <v>107862.1491677528</v>
      </c>
      <c r="AE42" t="n">
        <v>147581.7510334368</v>
      </c>
      <c r="AF42" t="n">
        <v>4.153983345431361e-06</v>
      </c>
      <c r="AG42" t="n">
        <v>11</v>
      </c>
      <c r="AH42" t="n">
        <v>133496.7558471342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12.6832</v>
      </c>
      <c r="E43" t="n">
        <v>7.88</v>
      </c>
      <c r="F43" t="n">
        <v>5.13</v>
      </c>
      <c r="G43" t="n">
        <v>51.34</v>
      </c>
      <c r="H43" t="n">
        <v>0.95</v>
      </c>
      <c r="I43" t="n">
        <v>6</v>
      </c>
      <c r="J43" t="n">
        <v>210.95</v>
      </c>
      <c r="K43" t="n">
        <v>54.38</v>
      </c>
      <c r="L43" t="n">
        <v>11.25</v>
      </c>
      <c r="M43" t="n">
        <v>4</v>
      </c>
      <c r="N43" t="n">
        <v>45.32</v>
      </c>
      <c r="O43" t="n">
        <v>26251.2</v>
      </c>
      <c r="P43" t="n">
        <v>64.59</v>
      </c>
      <c r="Q43" t="n">
        <v>202.83</v>
      </c>
      <c r="R43" t="n">
        <v>20.69</v>
      </c>
      <c r="S43" t="n">
        <v>13.89</v>
      </c>
      <c r="T43" t="n">
        <v>1714.75</v>
      </c>
      <c r="U43" t="n">
        <v>0.67</v>
      </c>
      <c r="V43" t="n">
        <v>0.75</v>
      </c>
      <c r="W43" t="n">
        <v>0.64</v>
      </c>
      <c r="X43" t="n">
        <v>0.1</v>
      </c>
      <c r="Y43" t="n">
        <v>1</v>
      </c>
      <c r="Z43" t="n">
        <v>10</v>
      </c>
      <c r="AA43" t="n">
        <v>107.738799029037</v>
      </c>
      <c r="AB43" t="n">
        <v>147.4129779318218</v>
      </c>
      <c r="AC43" t="n">
        <v>133.3440902134627</v>
      </c>
      <c r="AD43" t="n">
        <v>107738.7990290369</v>
      </c>
      <c r="AE43" t="n">
        <v>147412.9779318218</v>
      </c>
      <c r="AF43" t="n">
        <v>4.153262929570612e-06</v>
      </c>
      <c r="AG43" t="n">
        <v>11</v>
      </c>
      <c r="AH43" t="n">
        <v>133344.0902134627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12.766</v>
      </c>
      <c r="E44" t="n">
        <v>7.83</v>
      </c>
      <c r="F44" t="n">
        <v>5.12</v>
      </c>
      <c r="G44" t="n">
        <v>61.47</v>
      </c>
      <c r="H44" t="n">
        <v>0.97</v>
      </c>
      <c r="I44" t="n">
        <v>5</v>
      </c>
      <c r="J44" t="n">
        <v>211.35</v>
      </c>
      <c r="K44" t="n">
        <v>54.38</v>
      </c>
      <c r="L44" t="n">
        <v>11.5</v>
      </c>
      <c r="M44" t="n">
        <v>3</v>
      </c>
      <c r="N44" t="n">
        <v>45.48</v>
      </c>
      <c r="O44" t="n">
        <v>26300.92</v>
      </c>
      <c r="P44" t="n">
        <v>64.13</v>
      </c>
      <c r="Q44" t="n">
        <v>202.81</v>
      </c>
      <c r="R44" t="n">
        <v>20.25</v>
      </c>
      <c r="S44" t="n">
        <v>13.89</v>
      </c>
      <c r="T44" t="n">
        <v>1500.63</v>
      </c>
      <c r="U44" t="n">
        <v>0.6899999999999999</v>
      </c>
      <c r="V44" t="n">
        <v>0.76</v>
      </c>
      <c r="W44" t="n">
        <v>0.65</v>
      </c>
      <c r="X44" t="n">
        <v>0.08</v>
      </c>
      <c r="Y44" t="n">
        <v>1</v>
      </c>
      <c r="Z44" t="n">
        <v>10</v>
      </c>
      <c r="AA44" t="n">
        <v>107.3366492675386</v>
      </c>
      <c r="AB44" t="n">
        <v>146.8627388865447</v>
      </c>
      <c r="AC44" t="n">
        <v>132.8463652104014</v>
      </c>
      <c r="AD44" t="n">
        <v>107336.6492675386</v>
      </c>
      <c r="AE44" t="n">
        <v>146862.7388865447</v>
      </c>
      <c r="AF44" t="n">
        <v>4.180376762875176e-06</v>
      </c>
      <c r="AG44" t="n">
        <v>11</v>
      </c>
      <c r="AH44" t="n">
        <v>132846.3652104014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12.7646</v>
      </c>
      <c r="E45" t="n">
        <v>7.83</v>
      </c>
      <c r="F45" t="n">
        <v>5.12</v>
      </c>
      <c r="G45" t="n">
        <v>61.48</v>
      </c>
      <c r="H45" t="n">
        <v>0.99</v>
      </c>
      <c r="I45" t="n">
        <v>5</v>
      </c>
      <c r="J45" t="n">
        <v>211.76</v>
      </c>
      <c r="K45" t="n">
        <v>54.38</v>
      </c>
      <c r="L45" t="n">
        <v>11.75</v>
      </c>
      <c r="M45" t="n">
        <v>3</v>
      </c>
      <c r="N45" t="n">
        <v>45.63</v>
      </c>
      <c r="O45" t="n">
        <v>26350.68</v>
      </c>
      <c r="P45" t="n">
        <v>64</v>
      </c>
      <c r="Q45" t="n">
        <v>202.81</v>
      </c>
      <c r="R45" t="n">
        <v>20.31</v>
      </c>
      <c r="S45" t="n">
        <v>13.89</v>
      </c>
      <c r="T45" t="n">
        <v>1527.59</v>
      </c>
      <c r="U45" t="n">
        <v>0.68</v>
      </c>
      <c r="V45" t="n">
        <v>0.76</v>
      </c>
      <c r="W45" t="n">
        <v>0.65</v>
      </c>
      <c r="X45" t="n">
        <v>0.09</v>
      </c>
      <c r="Y45" t="n">
        <v>1</v>
      </c>
      <c r="Z45" t="n">
        <v>10</v>
      </c>
      <c r="AA45" t="n">
        <v>107.2845641556302</v>
      </c>
      <c r="AB45" t="n">
        <v>146.7914737385987</v>
      </c>
      <c r="AC45" t="n">
        <v>132.781901508154</v>
      </c>
      <c r="AD45" t="n">
        <v>107284.5641556302</v>
      </c>
      <c r="AE45" t="n">
        <v>146791.4737385987</v>
      </c>
      <c r="AF45" t="n">
        <v>4.179918316418336e-06</v>
      </c>
      <c r="AG45" t="n">
        <v>11</v>
      </c>
      <c r="AH45" t="n">
        <v>132781.901508154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12.7632</v>
      </c>
      <c r="E46" t="n">
        <v>7.84</v>
      </c>
      <c r="F46" t="n">
        <v>5.12</v>
      </c>
      <c r="G46" t="n">
        <v>61.49</v>
      </c>
      <c r="H46" t="n">
        <v>1</v>
      </c>
      <c r="I46" t="n">
        <v>5</v>
      </c>
      <c r="J46" t="n">
        <v>212.16</v>
      </c>
      <c r="K46" t="n">
        <v>54.38</v>
      </c>
      <c r="L46" t="n">
        <v>12</v>
      </c>
      <c r="M46" t="n">
        <v>3</v>
      </c>
      <c r="N46" t="n">
        <v>45.78</v>
      </c>
      <c r="O46" t="n">
        <v>26400.51</v>
      </c>
      <c r="P46" t="n">
        <v>63.92</v>
      </c>
      <c r="Q46" t="n">
        <v>202.81</v>
      </c>
      <c r="R46" t="n">
        <v>20.3</v>
      </c>
      <c r="S46" t="n">
        <v>13.89</v>
      </c>
      <c r="T46" t="n">
        <v>1525.71</v>
      </c>
      <c r="U46" t="n">
        <v>0.68</v>
      </c>
      <c r="V46" t="n">
        <v>0.75</v>
      </c>
      <c r="W46" t="n">
        <v>0.65</v>
      </c>
      <c r="X46" t="n">
        <v>0.09</v>
      </c>
      <c r="Y46" t="n">
        <v>1</v>
      </c>
      <c r="Z46" t="n">
        <v>10</v>
      </c>
      <c r="AA46" t="n">
        <v>107.2537865598646</v>
      </c>
      <c r="AB46" t="n">
        <v>146.7493624742606</v>
      </c>
      <c r="AC46" t="n">
        <v>132.7438092837808</v>
      </c>
      <c r="AD46" t="n">
        <v>107253.7865598646</v>
      </c>
      <c r="AE46" t="n">
        <v>146749.3624742606</v>
      </c>
      <c r="AF46" t="n">
        <v>4.179459869961495e-06</v>
      </c>
      <c r="AG46" t="n">
        <v>11</v>
      </c>
      <c r="AH46" t="n">
        <v>132743.8092837807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12.7714</v>
      </c>
      <c r="E47" t="n">
        <v>7.83</v>
      </c>
      <c r="F47" t="n">
        <v>5.12</v>
      </c>
      <c r="G47" t="n">
        <v>61.43</v>
      </c>
      <c r="H47" t="n">
        <v>1.02</v>
      </c>
      <c r="I47" t="n">
        <v>5</v>
      </c>
      <c r="J47" t="n">
        <v>212.56</v>
      </c>
      <c r="K47" t="n">
        <v>54.38</v>
      </c>
      <c r="L47" t="n">
        <v>12.25</v>
      </c>
      <c r="M47" t="n">
        <v>3</v>
      </c>
      <c r="N47" t="n">
        <v>45.94</v>
      </c>
      <c r="O47" t="n">
        <v>26450.38</v>
      </c>
      <c r="P47" t="n">
        <v>63.71</v>
      </c>
      <c r="Q47" t="n">
        <v>202.84</v>
      </c>
      <c r="R47" t="n">
        <v>20.2</v>
      </c>
      <c r="S47" t="n">
        <v>13.89</v>
      </c>
      <c r="T47" t="n">
        <v>1474.56</v>
      </c>
      <c r="U47" t="n">
        <v>0.6899999999999999</v>
      </c>
      <c r="V47" t="n">
        <v>0.76</v>
      </c>
      <c r="W47" t="n">
        <v>0.64</v>
      </c>
      <c r="X47" t="n">
        <v>0.08</v>
      </c>
      <c r="Y47" t="n">
        <v>1</v>
      </c>
      <c r="Z47" t="n">
        <v>10</v>
      </c>
      <c r="AA47" t="n">
        <v>107.144816612082</v>
      </c>
      <c r="AB47" t="n">
        <v>146.6002649842897</v>
      </c>
      <c r="AC47" t="n">
        <v>132.608941448993</v>
      </c>
      <c r="AD47" t="n">
        <v>107144.816612082</v>
      </c>
      <c r="AE47" t="n">
        <v>146600.2649842897</v>
      </c>
      <c r="AF47" t="n">
        <v>4.18214505635156e-06</v>
      </c>
      <c r="AG47" t="n">
        <v>11</v>
      </c>
      <c r="AH47" t="n">
        <v>132608.941448993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12.77</v>
      </c>
      <c r="E48" t="n">
        <v>7.83</v>
      </c>
      <c r="F48" t="n">
        <v>5.12</v>
      </c>
      <c r="G48" t="n">
        <v>61.44</v>
      </c>
      <c r="H48" t="n">
        <v>1.04</v>
      </c>
      <c r="I48" t="n">
        <v>5</v>
      </c>
      <c r="J48" t="n">
        <v>212.97</v>
      </c>
      <c r="K48" t="n">
        <v>54.38</v>
      </c>
      <c r="L48" t="n">
        <v>12.5</v>
      </c>
      <c r="M48" t="n">
        <v>3</v>
      </c>
      <c r="N48" t="n">
        <v>46.09</v>
      </c>
      <c r="O48" t="n">
        <v>26500.31</v>
      </c>
      <c r="P48" t="n">
        <v>63.96</v>
      </c>
      <c r="Q48" t="n">
        <v>202.81</v>
      </c>
      <c r="R48" t="n">
        <v>20.17</v>
      </c>
      <c r="S48" t="n">
        <v>13.89</v>
      </c>
      <c r="T48" t="n">
        <v>1457.73</v>
      </c>
      <c r="U48" t="n">
        <v>0.6899999999999999</v>
      </c>
      <c r="V48" t="n">
        <v>0.76</v>
      </c>
      <c r="W48" t="n">
        <v>0.65</v>
      </c>
      <c r="X48" t="n">
        <v>0.08</v>
      </c>
      <c r="Y48" t="n">
        <v>1</v>
      </c>
      <c r="Z48" t="n">
        <v>10</v>
      </c>
      <c r="AA48" t="n">
        <v>107.2546701806224</v>
      </c>
      <c r="AB48" t="n">
        <v>146.7505714831639</v>
      </c>
      <c r="AC48" t="n">
        <v>132.7449029065712</v>
      </c>
      <c r="AD48" t="n">
        <v>107254.6701806224</v>
      </c>
      <c r="AE48" t="n">
        <v>146750.5714831639</v>
      </c>
      <c r="AF48" t="n">
        <v>4.18168660989472e-06</v>
      </c>
      <c r="AG48" t="n">
        <v>11</v>
      </c>
      <c r="AH48" t="n">
        <v>132744.9029065712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12.7556</v>
      </c>
      <c r="E49" t="n">
        <v>7.84</v>
      </c>
      <c r="F49" t="n">
        <v>5.13</v>
      </c>
      <c r="G49" t="n">
        <v>61.54</v>
      </c>
      <c r="H49" t="n">
        <v>1.06</v>
      </c>
      <c r="I49" t="n">
        <v>5</v>
      </c>
      <c r="J49" t="n">
        <v>213.37</v>
      </c>
      <c r="K49" t="n">
        <v>54.38</v>
      </c>
      <c r="L49" t="n">
        <v>12.75</v>
      </c>
      <c r="M49" t="n">
        <v>3</v>
      </c>
      <c r="N49" t="n">
        <v>46.25</v>
      </c>
      <c r="O49" t="n">
        <v>26550.29</v>
      </c>
      <c r="P49" t="n">
        <v>63.94</v>
      </c>
      <c r="Q49" t="n">
        <v>202.81</v>
      </c>
      <c r="R49" t="n">
        <v>20.46</v>
      </c>
      <c r="S49" t="n">
        <v>13.89</v>
      </c>
      <c r="T49" t="n">
        <v>1605.41</v>
      </c>
      <c r="U49" t="n">
        <v>0.68</v>
      </c>
      <c r="V49" t="n">
        <v>0.75</v>
      </c>
      <c r="W49" t="n">
        <v>0.65</v>
      </c>
      <c r="X49" t="n">
        <v>0.09</v>
      </c>
      <c r="Y49" t="n">
        <v>1</v>
      </c>
      <c r="Z49" t="n">
        <v>10</v>
      </c>
      <c r="AA49" t="n">
        <v>107.2864579072325</v>
      </c>
      <c r="AB49" t="n">
        <v>146.7940648530874</v>
      </c>
      <c r="AC49" t="n">
        <v>132.7842453303126</v>
      </c>
      <c r="AD49" t="n">
        <v>107286.4579072325</v>
      </c>
      <c r="AE49" t="n">
        <v>146794.0648530874</v>
      </c>
      <c r="AF49" t="n">
        <v>4.176971160624361e-06</v>
      </c>
      <c r="AG49" t="n">
        <v>11</v>
      </c>
      <c r="AH49" t="n">
        <v>132784.2453303126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12.7641</v>
      </c>
      <c r="E50" t="n">
        <v>7.83</v>
      </c>
      <c r="F50" t="n">
        <v>5.12</v>
      </c>
      <c r="G50" t="n">
        <v>61.48</v>
      </c>
      <c r="H50" t="n">
        <v>1.08</v>
      </c>
      <c r="I50" t="n">
        <v>5</v>
      </c>
      <c r="J50" t="n">
        <v>213.78</v>
      </c>
      <c r="K50" t="n">
        <v>54.38</v>
      </c>
      <c r="L50" t="n">
        <v>13</v>
      </c>
      <c r="M50" t="n">
        <v>3</v>
      </c>
      <c r="N50" t="n">
        <v>46.4</v>
      </c>
      <c r="O50" t="n">
        <v>26600.32</v>
      </c>
      <c r="P50" t="n">
        <v>63.55</v>
      </c>
      <c r="Q50" t="n">
        <v>202.81</v>
      </c>
      <c r="R50" t="n">
        <v>20.3</v>
      </c>
      <c r="S50" t="n">
        <v>13.89</v>
      </c>
      <c r="T50" t="n">
        <v>1522.43</v>
      </c>
      <c r="U50" t="n">
        <v>0.68</v>
      </c>
      <c r="V50" t="n">
        <v>0.76</v>
      </c>
      <c r="W50" t="n">
        <v>0.65</v>
      </c>
      <c r="X50" t="n">
        <v>0.09</v>
      </c>
      <c r="Y50" t="n">
        <v>1</v>
      </c>
      <c r="Z50" t="n">
        <v>10</v>
      </c>
      <c r="AA50" t="n">
        <v>107.0938973714664</v>
      </c>
      <c r="AB50" t="n">
        <v>146.5305950328811</v>
      </c>
      <c r="AC50" t="n">
        <v>132.5459206999644</v>
      </c>
      <c r="AD50" t="n">
        <v>107093.8973714664</v>
      </c>
      <c r="AE50" t="n">
        <v>146530.5950328811</v>
      </c>
      <c r="AF50" t="n">
        <v>4.179754585540892e-06</v>
      </c>
      <c r="AG50" t="n">
        <v>11</v>
      </c>
      <c r="AH50" t="n">
        <v>132545.9206999644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12.7601</v>
      </c>
      <c r="E51" t="n">
        <v>7.84</v>
      </c>
      <c r="F51" t="n">
        <v>5.13</v>
      </c>
      <c r="G51" t="n">
        <v>61.51</v>
      </c>
      <c r="H51" t="n">
        <v>1.1</v>
      </c>
      <c r="I51" t="n">
        <v>5</v>
      </c>
      <c r="J51" t="n">
        <v>214.19</v>
      </c>
      <c r="K51" t="n">
        <v>54.38</v>
      </c>
      <c r="L51" t="n">
        <v>13.25</v>
      </c>
      <c r="M51" t="n">
        <v>3</v>
      </c>
      <c r="N51" t="n">
        <v>46.56</v>
      </c>
      <c r="O51" t="n">
        <v>26650.41</v>
      </c>
      <c r="P51" t="n">
        <v>63.26</v>
      </c>
      <c r="Q51" t="n">
        <v>202.85</v>
      </c>
      <c r="R51" t="n">
        <v>20.33</v>
      </c>
      <c r="S51" t="n">
        <v>13.89</v>
      </c>
      <c r="T51" t="n">
        <v>1540.92</v>
      </c>
      <c r="U51" t="n">
        <v>0.68</v>
      </c>
      <c r="V51" t="n">
        <v>0.75</v>
      </c>
      <c r="W51" t="n">
        <v>0.65</v>
      </c>
      <c r="X51" t="n">
        <v>0.09</v>
      </c>
      <c r="Y51" t="n">
        <v>1</v>
      </c>
      <c r="Z51" t="n">
        <v>10</v>
      </c>
      <c r="AA51" t="n">
        <v>106.9857342886174</v>
      </c>
      <c r="AB51" t="n">
        <v>146.3826015311087</v>
      </c>
      <c r="AC51" t="n">
        <v>132.412051490291</v>
      </c>
      <c r="AD51" t="n">
        <v>106985.7342886174</v>
      </c>
      <c r="AE51" t="n">
        <v>146382.6015311087</v>
      </c>
      <c r="AF51" t="n">
        <v>4.178444738521348e-06</v>
      </c>
      <c r="AG51" t="n">
        <v>11</v>
      </c>
      <c r="AH51" t="n">
        <v>132412.051490291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12.7746</v>
      </c>
      <c r="E52" t="n">
        <v>7.83</v>
      </c>
      <c r="F52" t="n">
        <v>5.12</v>
      </c>
      <c r="G52" t="n">
        <v>61.4</v>
      </c>
      <c r="H52" t="n">
        <v>1.12</v>
      </c>
      <c r="I52" t="n">
        <v>5</v>
      </c>
      <c r="J52" t="n">
        <v>214.59</v>
      </c>
      <c r="K52" t="n">
        <v>54.38</v>
      </c>
      <c r="L52" t="n">
        <v>13.5</v>
      </c>
      <c r="M52" t="n">
        <v>3</v>
      </c>
      <c r="N52" t="n">
        <v>46.72</v>
      </c>
      <c r="O52" t="n">
        <v>26700.55</v>
      </c>
      <c r="P52" t="n">
        <v>62.7</v>
      </c>
      <c r="Q52" t="n">
        <v>202.81</v>
      </c>
      <c r="R52" t="n">
        <v>20.17</v>
      </c>
      <c r="S52" t="n">
        <v>13.89</v>
      </c>
      <c r="T52" t="n">
        <v>1461.18</v>
      </c>
      <c r="U52" t="n">
        <v>0.6899999999999999</v>
      </c>
      <c r="V52" t="n">
        <v>0.76</v>
      </c>
      <c r="W52" t="n">
        <v>0.64</v>
      </c>
      <c r="X52" t="n">
        <v>0.08</v>
      </c>
      <c r="Y52" t="n">
        <v>1</v>
      </c>
      <c r="Z52" t="n">
        <v>10</v>
      </c>
      <c r="AA52" t="n">
        <v>106.7069824509372</v>
      </c>
      <c r="AB52" t="n">
        <v>146.0012009691317</v>
      </c>
      <c r="AC52" t="n">
        <v>132.0670512626499</v>
      </c>
      <c r="AD52" t="n">
        <v>106706.9824509372</v>
      </c>
      <c r="AE52" t="n">
        <v>146001.2009691317</v>
      </c>
      <c r="AF52" t="n">
        <v>4.183192933967196e-06</v>
      </c>
      <c r="AG52" t="n">
        <v>11</v>
      </c>
      <c r="AH52" t="n">
        <v>132067.0512626499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12.7827</v>
      </c>
      <c r="E53" t="n">
        <v>7.82</v>
      </c>
      <c r="F53" t="n">
        <v>5.11</v>
      </c>
      <c r="G53" t="n">
        <v>61.34</v>
      </c>
      <c r="H53" t="n">
        <v>1.14</v>
      </c>
      <c r="I53" t="n">
        <v>5</v>
      </c>
      <c r="J53" t="n">
        <v>215</v>
      </c>
      <c r="K53" t="n">
        <v>54.38</v>
      </c>
      <c r="L53" t="n">
        <v>13.75</v>
      </c>
      <c r="M53" t="n">
        <v>3</v>
      </c>
      <c r="N53" t="n">
        <v>46.87</v>
      </c>
      <c r="O53" t="n">
        <v>26750.75</v>
      </c>
      <c r="P53" t="n">
        <v>62.07</v>
      </c>
      <c r="Q53" t="n">
        <v>202.81</v>
      </c>
      <c r="R53" t="n">
        <v>19.92</v>
      </c>
      <c r="S53" t="n">
        <v>13.89</v>
      </c>
      <c r="T53" t="n">
        <v>1334.34</v>
      </c>
      <c r="U53" t="n">
        <v>0.7</v>
      </c>
      <c r="V53" t="n">
        <v>0.76</v>
      </c>
      <c r="W53" t="n">
        <v>0.64</v>
      </c>
      <c r="X53" t="n">
        <v>0.07000000000000001</v>
      </c>
      <c r="Y53" t="n">
        <v>1</v>
      </c>
      <c r="Z53" t="n">
        <v>10</v>
      </c>
      <c r="AA53" t="n">
        <v>106.4138452954351</v>
      </c>
      <c r="AB53" t="n">
        <v>145.6001177806753</v>
      </c>
      <c r="AC53" t="n">
        <v>131.7042468907759</v>
      </c>
      <c r="AD53" t="n">
        <v>106413.8452954351</v>
      </c>
      <c r="AE53" t="n">
        <v>145600.1177806753</v>
      </c>
      <c r="AF53" t="n">
        <v>4.185845374181773e-06</v>
      </c>
      <c r="AG53" t="n">
        <v>11</v>
      </c>
      <c r="AH53" t="n">
        <v>131704.2468907759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12.7764</v>
      </c>
      <c r="E54" t="n">
        <v>7.83</v>
      </c>
      <c r="F54" t="n">
        <v>5.12</v>
      </c>
      <c r="G54" t="n">
        <v>61.39</v>
      </c>
      <c r="H54" t="n">
        <v>1.15</v>
      </c>
      <c r="I54" t="n">
        <v>5</v>
      </c>
      <c r="J54" t="n">
        <v>215.41</v>
      </c>
      <c r="K54" t="n">
        <v>54.38</v>
      </c>
      <c r="L54" t="n">
        <v>14</v>
      </c>
      <c r="M54" t="n">
        <v>3</v>
      </c>
      <c r="N54" t="n">
        <v>47.03</v>
      </c>
      <c r="O54" t="n">
        <v>26801</v>
      </c>
      <c r="P54" t="n">
        <v>61.83</v>
      </c>
      <c r="Q54" t="n">
        <v>202.81</v>
      </c>
      <c r="R54" t="n">
        <v>19.97</v>
      </c>
      <c r="S54" t="n">
        <v>13.89</v>
      </c>
      <c r="T54" t="n">
        <v>1358.33</v>
      </c>
      <c r="U54" t="n">
        <v>0.7</v>
      </c>
      <c r="V54" t="n">
        <v>0.76</v>
      </c>
      <c r="W54" t="n">
        <v>0.65</v>
      </c>
      <c r="X54" t="n">
        <v>0.08</v>
      </c>
      <c r="Y54" t="n">
        <v>1</v>
      </c>
      <c r="Z54" t="n">
        <v>10</v>
      </c>
      <c r="AA54" t="n">
        <v>106.3322169813545</v>
      </c>
      <c r="AB54" t="n">
        <v>145.4884303201632</v>
      </c>
      <c r="AC54" t="n">
        <v>131.6032187247407</v>
      </c>
      <c r="AD54" t="n">
        <v>106332.2169813545</v>
      </c>
      <c r="AE54" t="n">
        <v>145488.4303201633</v>
      </c>
      <c r="AF54" t="n">
        <v>4.183782365125992e-06</v>
      </c>
      <c r="AG54" t="n">
        <v>11</v>
      </c>
      <c r="AH54" t="n">
        <v>131603.2187247407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12.7669</v>
      </c>
      <c r="E55" t="n">
        <v>7.83</v>
      </c>
      <c r="F55" t="n">
        <v>5.12</v>
      </c>
      <c r="G55" t="n">
        <v>61.46</v>
      </c>
      <c r="H55" t="n">
        <v>1.17</v>
      </c>
      <c r="I55" t="n">
        <v>5</v>
      </c>
      <c r="J55" t="n">
        <v>215.82</v>
      </c>
      <c r="K55" t="n">
        <v>54.38</v>
      </c>
      <c r="L55" t="n">
        <v>14.25</v>
      </c>
      <c r="M55" t="n">
        <v>3</v>
      </c>
      <c r="N55" t="n">
        <v>47.19</v>
      </c>
      <c r="O55" t="n">
        <v>26851.31</v>
      </c>
      <c r="P55" t="n">
        <v>61.76</v>
      </c>
      <c r="Q55" t="n">
        <v>202.82</v>
      </c>
      <c r="R55" t="n">
        <v>20.24</v>
      </c>
      <c r="S55" t="n">
        <v>13.89</v>
      </c>
      <c r="T55" t="n">
        <v>1494.43</v>
      </c>
      <c r="U55" t="n">
        <v>0.6899999999999999</v>
      </c>
      <c r="V55" t="n">
        <v>0.76</v>
      </c>
      <c r="W55" t="n">
        <v>0.65</v>
      </c>
      <c r="X55" t="n">
        <v>0.08</v>
      </c>
      <c r="Y55" t="n">
        <v>1</v>
      </c>
      <c r="Z55" t="n">
        <v>10</v>
      </c>
      <c r="AA55" t="n">
        <v>106.3242787390636</v>
      </c>
      <c r="AB55" t="n">
        <v>145.4775688668503</v>
      </c>
      <c r="AC55" t="n">
        <v>131.5933938732878</v>
      </c>
      <c r="AD55" t="n">
        <v>106324.2787390636</v>
      </c>
      <c r="AE55" t="n">
        <v>145477.5688668503</v>
      </c>
      <c r="AF55" t="n">
        <v>4.180671478454574e-06</v>
      </c>
      <c r="AG55" t="n">
        <v>11</v>
      </c>
      <c r="AH55" t="n">
        <v>131593.3938732878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12.8824</v>
      </c>
      <c r="E56" t="n">
        <v>7.76</v>
      </c>
      <c r="F56" t="n">
        <v>5.09</v>
      </c>
      <c r="G56" t="n">
        <v>76.34999999999999</v>
      </c>
      <c r="H56" t="n">
        <v>1.19</v>
      </c>
      <c r="I56" t="n">
        <v>4</v>
      </c>
      <c r="J56" t="n">
        <v>216.22</v>
      </c>
      <c r="K56" t="n">
        <v>54.38</v>
      </c>
      <c r="L56" t="n">
        <v>14.5</v>
      </c>
      <c r="M56" t="n">
        <v>2</v>
      </c>
      <c r="N56" t="n">
        <v>47.35</v>
      </c>
      <c r="O56" t="n">
        <v>26901.66</v>
      </c>
      <c r="P56" t="n">
        <v>60.84</v>
      </c>
      <c r="Q56" t="n">
        <v>202.81</v>
      </c>
      <c r="R56" t="n">
        <v>19.27</v>
      </c>
      <c r="S56" t="n">
        <v>13.89</v>
      </c>
      <c r="T56" t="n">
        <v>1013.91</v>
      </c>
      <c r="U56" t="n">
        <v>0.72</v>
      </c>
      <c r="V56" t="n">
        <v>0.76</v>
      </c>
      <c r="W56" t="n">
        <v>0.64</v>
      </c>
      <c r="X56" t="n">
        <v>0.05</v>
      </c>
      <c r="Y56" t="n">
        <v>1</v>
      </c>
      <c r="Z56" t="n">
        <v>10</v>
      </c>
      <c r="AA56" t="n">
        <v>105.6538604260765</v>
      </c>
      <c r="AB56" t="n">
        <v>144.5602729542533</v>
      </c>
      <c r="AC56" t="n">
        <v>130.7636433951559</v>
      </c>
      <c r="AD56" t="n">
        <v>105653.8604260765</v>
      </c>
      <c r="AE56" t="n">
        <v>144560.2729542533</v>
      </c>
      <c r="AF56" t="n">
        <v>4.218493311143911e-06</v>
      </c>
      <c r="AG56" t="n">
        <v>11</v>
      </c>
      <c r="AH56" t="n">
        <v>130763.6433951559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12.8774</v>
      </c>
      <c r="E57" t="n">
        <v>7.77</v>
      </c>
      <c r="F57" t="n">
        <v>5.09</v>
      </c>
      <c r="G57" t="n">
        <v>76.40000000000001</v>
      </c>
      <c r="H57" t="n">
        <v>1.21</v>
      </c>
      <c r="I57" t="n">
        <v>4</v>
      </c>
      <c r="J57" t="n">
        <v>216.63</v>
      </c>
      <c r="K57" t="n">
        <v>54.38</v>
      </c>
      <c r="L57" t="n">
        <v>14.75</v>
      </c>
      <c r="M57" t="n">
        <v>2</v>
      </c>
      <c r="N57" t="n">
        <v>47.51</v>
      </c>
      <c r="O57" t="n">
        <v>26952.08</v>
      </c>
      <c r="P57" t="n">
        <v>60.83</v>
      </c>
      <c r="Q57" t="n">
        <v>202.85</v>
      </c>
      <c r="R57" t="n">
        <v>19.39</v>
      </c>
      <c r="S57" t="n">
        <v>13.89</v>
      </c>
      <c r="T57" t="n">
        <v>1072.45</v>
      </c>
      <c r="U57" t="n">
        <v>0.72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  <c r="AA57" t="n">
        <v>105.66079827452</v>
      </c>
      <c r="AB57" t="n">
        <v>144.5697656245699</v>
      </c>
      <c r="AC57" t="n">
        <v>130.7722300983405</v>
      </c>
      <c r="AD57" t="n">
        <v>105660.79827452</v>
      </c>
      <c r="AE57" t="n">
        <v>144569.7656245699</v>
      </c>
      <c r="AF57" t="n">
        <v>4.216856002369481e-06</v>
      </c>
      <c r="AG57" t="n">
        <v>11</v>
      </c>
      <c r="AH57" t="n">
        <v>130772.2300983405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12.8709</v>
      </c>
      <c r="E58" t="n">
        <v>7.77</v>
      </c>
      <c r="F58" t="n">
        <v>5.1</v>
      </c>
      <c r="G58" t="n">
        <v>76.45999999999999</v>
      </c>
      <c r="H58" t="n">
        <v>1.23</v>
      </c>
      <c r="I58" t="n">
        <v>4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61.08</v>
      </c>
      <c r="Q58" t="n">
        <v>202.81</v>
      </c>
      <c r="R58" t="n">
        <v>19.56</v>
      </c>
      <c r="S58" t="n">
        <v>13.89</v>
      </c>
      <c r="T58" t="n">
        <v>1157.73</v>
      </c>
      <c r="U58" t="n">
        <v>0.71</v>
      </c>
      <c r="V58" t="n">
        <v>0.76</v>
      </c>
      <c r="W58" t="n">
        <v>0.64</v>
      </c>
      <c r="X58" t="n">
        <v>0.06</v>
      </c>
      <c r="Y58" t="n">
        <v>1</v>
      </c>
      <c r="Z58" t="n">
        <v>10</v>
      </c>
      <c r="AA58" t="n">
        <v>105.7870249827173</v>
      </c>
      <c r="AB58" t="n">
        <v>144.7424745754547</v>
      </c>
      <c r="AC58" t="n">
        <v>130.9284559493514</v>
      </c>
      <c r="AD58" t="n">
        <v>105787.0249827173</v>
      </c>
      <c r="AE58" t="n">
        <v>144742.4745754547</v>
      </c>
      <c r="AF58" t="n">
        <v>4.214727500962722e-06</v>
      </c>
      <c r="AG58" t="n">
        <v>11</v>
      </c>
      <c r="AH58" t="n">
        <v>130928.4559493515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12.8769</v>
      </c>
      <c r="E59" t="n">
        <v>7.77</v>
      </c>
      <c r="F59" t="n">
        <v>5.09</v>
      </c>
      <c r="G59" t="n">
        <v>76.40000000000001</v>
      </c>
      <c r="H59" t="n">
        <v>1.25</v>
      </c>
      <c r="I59" t="n">
        <v>4</v>
      </c>
      <c r="J59" t="n">
        <v>217.45</v>
      </c>
      <c r="K59" t="n">
        <v>54.38</v>
      </c>
      <c r="L59" t="n">
        <v>15.25</v>
      </c>
      <c r="M59" t="n">
        <v>2</v>
      </c>
      <c r="N59" t="n">
        <v>47.82</v>
      </c>
      <c r="O59" t="n">
        <v>27053.07</v>
      </c>
      <c r="P59" t="n">
        <v>61.12</v>
      </c>
      <c r="Q59" t="n">
        <v>202.81</v>
      </c>
      <c r="R59" t="n">
        <v>19.43</v>
      </c>
      <c r="S59" t="n">
        <v>13.89</v>
      </c>
      <c r="T59" t="n">
        <v>1092.51</v>
      </c>
      <c r="U59" t="n">
        <v>0.72</v>
      </c>
      <c r="V59" t="n">
        <v>0.76</v>
      </c>
      <c r="W59" t="n">
        <v>0.64</v>
      </c>
      <c r="X59" t="n">
        <v>0.06</v>
      </c>
      <c r="Y59" t="n">
        <v>1</v>
      </c>
      <c r="Z59" t="n">
        <v>10</v>
      </c>
      <c r="AA59" t="n">
        <v>105.7844730376123</v>
      </c>
      <c r="AB59" t="n">
        <v>144.7389828915782</v>
      </c>
      <c r="AC59" t="n">
        <v>130.9252975068835</v>
      </c>
      <c r="AD59" t="n">
        <v>105784.4730376123</v>
      </c>
      <c r="AE59" t="n">
        <v>144738.9828915782</v>
      </c>
      <c r="AF59" t="n">
        <v>4.216692271492037e-06</v>
      </c>
      <c r="AG59" t="n">
        <v>11</v>
      </c>
      <c r="AH59" t="n">
        <v>130925.2975068835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12.8673</v>
      </c>
      <c r="E60" t="n">
        <v>7.77</v>
      </c>
      <c r="F60" t="n">
        <v>5.1</v>
      </c>
      <c r="G60" t="n">
        <v>76.48999999999999</v>
      </c>
      <c r="H60" t="n">
        <v>1.26</v>
      </c>
      <c r="I60" t="n">
        <v>4</v>
      </c>
      <c r="J60" t="n">
        <v>217.86</v>
      </c>
      <c r="K60" t="n">
        <v>54.38</v>
      </c>
      <c r="L60" t="n">
        <v>15.5</v>
      </c>
      <c r="M60" t="n">
        <v>2</v>
      </c>
      <c r="N60" t="n">
        <v>47.98</v>
      </c>
      <c r="O60" t="n">
        <v>27103.65</v>
      </c>
      <c r="P60" t="n">
        <v>61.32</v>
      </c>
      <c r="Q60" t="n">
        <v>202.81</v>
      </c>
      <c r="R60" t="n">
        <v>19.59</v>
      </c>
      <c r="S60" t="n">
        <v>13.89</v>
      </c>
      <c r="T60" t="n">
        <v>1174.32</v>
      </c>
      <c r="U60" t="n">
        <v>0.71</v>
      </c>
      <c r="V60" t="n">
        <v>0.76</v>
      </c>
      <c r="W60" t="n">
        <v>0.64</v>
      </c>
      <c r="X60" t="n">
        <v>0.06</v>
      </c>
      <c r="Y60" t="n">
        <v>1</v>
      </c>
      <c r="Z60" t="n">
        <v>10</v>
      </c>
      <c r="AA60" t="n">
        <v>105.8966095415469</v>
      </c>
      <c r="AB60" t="n">
        <v>144.8924130033749</v>
      </c>
      <c r="AC60" t="n">
        <v>131.0640844641509</v>
      </c>
      <c r="AD60" t="n">
        <v>105896.6095415469</v>
      </c>
      <c r="AE60" t="n">
        <v>144892.4130033749</v>
      </c>
      <c r="AF60" t="n">
        <v>4.213548638645132e-06</v>
      </c>
      <c r="AG60" t="n">
        <v>11</v>
      </c>
      <c r="AH60" t="n">
        <v>131064.0844641509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12.864</v>
      </c>
      <c r="E61" t="n">
        <v>7.77</v>
      </c>
      <c r="F61" t="n">
        <v>5.1</v>
      </c>
      <c r="G61" t="n">
        <v>76.52</v>
      </c>
      <c r="H61" t="n">
        <v>1.28</v>
      </c>
      <c r="I61" t="n">
        <v>4</v>
      </c>
      <c r="J61" t="n">
        <v>218.27</v>
      </c>
      <c r="K61" t="n">
        <v>54.38</v>
      </c>
      <c r="L61" t="n">
        <v>15.75</v>
      </c>
      <c r="M61" t="n">
        <v>2</v>
      </c>
      <c r="N61" t="n">
        <v>48.15</v>
      </c>
      <c r="O61" t="n">
        <v>27154.29</v>
      </c>
      <c r="P61" t="n">
        <v>61.28</v>
      </c>
      <c r="Q61" t="n">
        <v>202.81</v>
      </c>
      <c r="R61" t="n">
        <v>19.64</v>
      </c>
      <c r="S61" t="n">
        <v>13.89</v>
      </c>
      <c r="T61" t="n">
        <v>1198.05</v>
      </c>
      <c r="U61" t="n">
        <v>0.71</v>
      </c>
      <c r="V61" t="n">
        <v>0.76</v>
      </c>
      <c r="W61" t="n">
        <v>0.64</v>
      </c>
      <c r="X61" t="n">
        <v>0.06</v>
      </c>
      <c r="Y61" t="n">
        <v>1</v>
      </c>
      <c r="Z61" t="n">
        <v>10</v>
      </c>
      <c r="AA61" t="n">
        <v>105.8871261003657</v>
      </c>
      <c r="AB61" t="n">
        <v>144.8794373407708</v>
      </c>
      <c r="AC61" t="n">
        <v>131.0523471805743</v>
      </c>
      <c r="AD61" t="n">
        <v>105887.1261003657</v>
      </c>
      <c r="AE61" t="n">
        <v>144879.4373407708</v>
      </c>
      <c r="AF61" t="n">
        <v>4.212468014854008e-06</v>
      </c>
      <c r="AG61" t="n">
        <v>11</v>
      </c>
      <c r="AH61" t="n">
        <v>131052.3471805743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12.87</v>
      </c>
      <c r="E62" t="n">
        <v>7.77</v>
      </c>
      <c r="F62" t="n">
        <v>5.1</v>
      </c>
      <c r="G62" t="n">
        <v>76.47</v>
      </c>
      <c r="H62" t="n">
        <v>1.3</v>
      </c>
      <c r="I62" t="n">
        <v>4</v>
      </c>
      <c r="J62" t="n">
        <v>218.68</v>
      </c>
      <c r="K62" t="n">
        <v>54.38</v>
      </c>
      <c r="L62" t="n">
        <v>16</v>
      </c>
      <c r="M62" t="n">
        <v>2</v>
      </c>
      <c r="N62" t="n">
        <v>48.31</v>
      </c>
      <c r="O62" t="n">
        <v>27204.98</v>
      </c>
      <c r="P62" t="n">
        <v>60.91</v>
      </c>
      <c r="Q62" t="n">
        <v>202.81</v>
      </c>
      <c r="R62" t="n">
        <v>19.55</v>
      </c>
      <c r="S62" t="n">
        <v>13.89</v>
      </c>
      <c r="T62" t="n">
        <v>1153.62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105.7171620361794</v>
      </c>
      <c r="AB62" t="n">
        <v>144.6468850098659</v>
      </c>
      <c r="AC62" t="n">
        <v>130.8419893177416</v>
      </c>
      <c r="AD62" t="n">
        <v>105717.1620361794</v>
      </c>
      <c r="AE62" t="n">
        <v>144646.8850098659</v>
      </c>
      <c r="AF62" t="n">
        <v>4.214432785383324e-06</v>
      </c>
      <c r="AG62" t="n">
        <v>11</v>
      </c>
      <c r="AH62" t="n">
        <v>130841.9893177416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12.87</v>
      </c>
      <c r="E63" t="n">
        <v>7.77</v>
      </c>
      <c r="F63" t="n">
        <v>5.1</v>
      </c>
      <c r="G63" t="n">
        <v>76.47</v>
      </c>
      <c r="H63" t="n">
        <v>1.32</v>
      </c>
      <c r="I63" t="n">
        <v>4</v>
      </c>
      <c r="J63" t="n">
        <v>219.09</v>
      </c>
      <c r="K63" t="n">
        <v>54.38</v>
      </c>
      <c r="L63" t="n">
        <v>16.25</v>
      </c>
      <c r="M63" t="n">
        <v>2</v>
      </c>
      <c r="N63" t="n">
        <v>48.47</v>
      </c>
      <c r="O63" t="n">
        <v>27255.72</v>
      </c>
      <c r="P63" t="n">
        <v>61.03</v>
      </c>
      <c r="Q63" t="n">
        <v>202.81</v>
      </c>
      <c r="R63" t="n">
        <v>19.45</v>
      </c>
      <c r="S63" t="n">
        <v>13.89</v>
      </c>
      <c r="T63" t="n">
        <v>1106.8</v>
      </c>
      <c r="U63" t="n">
        <v>0.71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  <c r="AA63" t="n">
        <v>105.7679029085986</v>
      </c>
      <c r="AB63" t="n">
        <v>144.7163109100391</v>
      </c>
      <c r="AC63" t="n">
        <v>130.9047893074421</v>
      </c>
      <c r="AD63" t="n">
        <v>105767.9029085986</v>
      </c>
      <c r="AE63" t="n">
        <v>144716.3109100391</v>
      </c>
      <c r="AF63" t="n">
        <v>4.214432785383324e-06</v>
      </c>
      <c r="AG63" t="n">
        <v>11</v>
      </c>
      <c r="AH63" t="n">
        <v>130904.7893074421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12.8709</v>
      </c>
      <c r="E64" t="n">
        <v>7.77</v>
      </c>
      <c r="F64" t="n">
        <v>5.1</v>
      </c>
      <c r="G64" t="n">
        <v>76.45999999999999</v>
      </c>
      <c r="H64" t="n">
        <v>1.34</v>
      </c>
      <c r="I64" t="n">
        <v>4</v>
      </c>
      <c r="J64" t="n">
        <v>219.51</v>
      </c>
      <c r="K64" t="n">
        <v>54.38</v>
      </c>
      <c r="L64" t="n">
        <v>16.5</v>
      </c>
      <c r="M64" t="n">
        <v>2</v>
      </c>
      <c r="N64" t="n">
        <v>48.63</v>
      </c>
      <c r="O64" t="n">
        <v>27306.53</v>
      </c>
      <c r="P64" t="n">
        <v>60.71</v>
      </c>
      <c r="Q64" t="n">
        <v>202.81</v>
      </c>
      <c r="R64" t="n">
        <v>19.46</v>
      </c>
      <c r="S64" t="n">
        <v>13.89</v>
      </c>
      <c r="T64" t="n">
        <v>1107.96</v>
      </c>
      <c r="U64" t="n">
        <v>0.71</v>
      </c>
      <c r="V64" t="n">
        <v>0.76</v>
      </c>
      <c r="W64" t="n">
        <v>0.64</v>
      </c>
      <c r="X64" t="n">
        <v>0.06</v>
      </c>
      <c r="Y64" t="n">
        <v>1</v>
      </c>
      <c r="Z64" t="n">
        <v>10</v>
      </c>
      <c r="AA64" t="n">
        <v>105.6305848992908</v>
      </c>
      <c r="AB64" t="n">
        <v>144.5284263516612</v>
      </c>
      <c r="AC64" t="n">
        <v>130.7348361876182</v>
      </c>
      <c r="AD64" t="n">
        <v>105630.5848992908</v>
      </c>
      <c r="AE64" t="n">
        <v>144528.4263516612</v>
      </c>
      <c r="AF64" t="n">
        <v>4.214727500962722e-06</v>
      </c>
      <c r="AG64" t="n">
        <v>11</v>
      </c>
      <c r="AH64" t="n">
        <v>130734.8361876182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12.87</v>
      </c>
      <c r="E65" t="n">
        <v>7.77</v>
      </c>
      <c r="F65" t="n">
        <v>5.1</v>
      </c>
      <c r="G65" t="n">
        <v>76.47</v>
      </c>
      <c r="H65" t="n">
        <v>1.35</v>
      </c>
      <c r="I65" t="n">
        <v>4</v>
      </c>
      <c r="J65" t="n">
        <v>219.92</v>
      </c>
      <c r="K65" t="n">
        <v>54.38</v>
      </c>
      <c r="L65" t="n">
        <v>16.75</v>
      </c>
      <c r="M65" t="n">
        <v>2</v>
      </c>
      <c r="N65" t="n">
        <v>48.79</v>
      </c>
      <c r="O65" t="n">
        <v>27357.38</v>
      </c>
      <c r="P65" t="n">
        <v>60.41</v>
      </c>
      <c r="Q65" t="n">
        <v>202.81</v>
      </c>
      <c r="R65" t="n">
        <v>19.54</v>
      </c>
      <c r="S65" t="n">
        <v>13.89</v>
      </c>
      <c r="T65" t="n">
        <v>1147.4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  <c r="AA65" t="n">
        <v>105.5057417344327</v>
      </c>
      <c r="AB65" t="n">
        <v>144.3576104258109</v>
      </c>
      <c r="AC65" t="n">
        <v>130.5803226939892</v>
      </c>
      <c r="AD65" t="n">
        <v>105505.7417344327</v>
      </c>
      <c r="AE65" t="n">
        <v>144357.6104258109</v>
      </c>
      <c r="AF65" t="n">
        <v>4.214432785383324e-06</v>
      </c>
      <c r="AG65" t="n">
        <v>11</v>
      </c>
      <c r="AH65" t="n">
        <v>130580.3226939892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12.8696</v>
      </c>
      <c r="E66" t="n">
        <v>7.77</v>
      </c>
      <c r="F66" t="n">
        <v>5.1</v>
      </c>
      <c r="G66" t="n">
        <v>76.47</v>
      </c>
      <c r="H66" t="n">
        <v>1.37</v>
      </c>
      <c r="I66" t="n">
        <v>4</v>
      </c>
      <c r="J66" t="n">
        <v>220.33</v>
      </c>
      <c r="K66" t="n">
        <v>54.38</v>
      </c>
      <c r="L66" t="n">
        <v>17</v>
      </c>
      <c r="M66" t="n">
        <v>2</v>
      </c>
      <c r="N66" t="n">
        <v>48.95</v>
      </c>
      <c r="O66" t="n">
        <v>27408.3</v>
      </c>
      <c r="P66" t="n">
        <v>60.09</v>
      </c>
      <c r="Q66" t="n">
        <v>202.83</v>
      </c>
      <c r="R66" t="n">
        <v>19.42</v>
      </c>
      <c r="S66" t="n">
        <v>13.89</v>
      </c>
      <c r="T66" t="n">
        <v>1089.31</v>
      </c>
      <c r="U66" t="n">
        <v>0.72</v>
      </c>
      <c r="V66" t="n">
        <v>0.76</v>
      </c>
      <c r="W66" t="n">
        <v>0.65</v>
      </c>
      <c r="X66" t="n">
        <v>0.06</v>
      </c>
      <c r="Y66" t="n">
        <v>1</v>
      </c>
      <c r="Z66" t="n">
        <v>10</v>
      </c>
      <c r="AA66" t="n">
        <v>105.3713175793629</v>
      </c>
      <c r="AB66" t="n">
        <v>144.1736853664693</v>
      </c>
      <c r="AC66" t="n">
        <v>130.4139511841707</v>
      </c>
      <c r="AD66" t="n">
        <v>105371.3175793629</v>
      </c>
      <c r="AE66" t="n">
        <v>144173.6853664693</v>
      </c>
      <c r="AF66" t="n">
        <v>4.21430180068137e-06</v>
      </c>
      <c r="AG66" t="n">
        <v>11</v>
      </c>
      <c r="AH66" t="n">
        <v>130413.9511841707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12.8866</v>
      </c>
      <c r="E67" t="n">
        <v>7.76</v>
      </c>
      <c r="F67" t="n">
        <v>5.09</v>
      </c>
      <c r="G67" t="n">
        <v>76.31999999999999</v>
      </c>
      <c r="H67" t="n">
        <v>1.39</v>
      </c>
      <c r="I67" t="n">
        <v>4</v>
      </c>
      <c r="J67" t="n">
        <v>220.74</v>
      </c>
      <c r="K67" t="n">
        <v>54.38</v>
      </c>
      <c r="L67" t="n">
        <v>17.25</v>
      </c>
      <c r="M67" t="n">
        <v>2</v>
      </c>
      <c r="N67" t="n">
        <v>49.12</v>
      </c>
      <c r="O67" t="n">
        <v>27459.27</v>
      </c>
      <c r="P67" t="n">
        <v>59.69</v>
      </c>
      <c r="Q67" t="n">
        <v>202.81</v>
      </c>
      <c r="R67" t="n">
        <v>19.2</v>
      </c>
      <c r="S67" t="n">
        <v>13.89</v>
      </c>
      <c r="T67" t="n">
        <v>979.65</v>
      </c>
      <c r="U67" t="n">
        <v>0.72</v>
      </c>
      <c r="V67" t="n">
        <v>0.76</v>
      </c>
      <c r="W67" t="n">
        <v>0.64</v>
      </c>
      <c r="X67" t="n">
        <v>0.05</v>
      </c>
      <c r="Y67" t="n">
        <v>1</v>
      </c>
      <c r="Z67" t="n">
        <v>10</v>
      </c>
      <c r="AA67" t="n">
        <v>105.1588492034435</v>
      </c>
      <c r="AB67" t="n">
        <v>143.8829767610933</v>
      </c>
      <c r="AC67" t="n">
        <v>130.1509874000796</v>
      </c>
      <c r="AD67" t="n">
        <v>105158.8492034435</v>
      </c>
      <c r="AE67" t="n">
        <v>143882.9767610933</v>
      </c>
      <c r="AF67" t="n">
        <v>4.219868650514432e-06</v>
      </c>
      <c r="AG67" t="n">
        <v>11</v>
      </c>
      <c r="AH67" t="n">
        <v>130150.9874000796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12.8682</v>
      </c>
      <c r="E68" t="n">
        <v>7.77</v>
      </c>
      <c r="F68" t="n">
        <v>5.1</v>
      </c>
      <c r="G68" t="n">
        <v>76.48</v>
      </c>
      <c r="H68" t="n">
        <v>1.41</v>
      </c>
      <c r="I68" t="n">
        <v>4</v>
      </c>
      <c r="J68" t="n">
        <v>221.16</v>
      </c>
      <c r="K68" t="n">
        <v>54.38</v>
      </c>
      <c r="L68" t="n">
        <v>17.5</v>
      </c>
      <c r="M68" t="n">
        <v>2</v>
      </c>
      <c r="N68" t="n">
        <v>49.28</v>
      </c>
      <c r="O68" t="n">
        <v>27510.3</v>
      </c>
      <c r="P68" t="n">
        <v>59.44</v>
      </c>
      <c r="Q68" t="n">
        <v>202.81</v>
      </c>
      <c r="R68" t="n">
        <v>19.46</v>
      </c>
      <c r="S68" t="n">
        <v>13.89</v>
      </c>
      <c r="T68" t="n">
        <v>1109.29</v>
      </c>
      <c r="U68" t="n">
        <v>0.71</v>
      </c>
      <c r="V68" t="n">
        <v>0.76</v>
      </c>
      <c r="W68" t="n">
        <v>0.65</v>
      </c>
      <c r="X68" t="n">
        <v>0.06</v>
      </c>
      <c r="Y68" t="n">
        <v>1</v>
      </c>
      <c r="Z68" t="n">
        <v>10</v>
      </c>
      <c r="AA68" t="n">
        <v>105.0995301080267</v>
      </c>
      <c r="AB68" t="n">
        <v>143.8018137577703</v>
      </c>
      <c r="AC68" t="n">
        <v>130.0775704798808</v>
      </c>
      <c r="AD68" t="n">
        <v>105099.5301080267</v>
      </c>
      <c r="AE68" t="n">
        <v>143801.8137577703</v>
      </c>
      <c r="AF68" t="n">
        <v>4.213843354224529e-06</v>
      </c>
      <c r="AG68" t="n">
        <v>11</v>
      </c>
      <c r="AH68" t="n">
        <v>130077.5704798808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12.8871</v>
      </c>
      <c r="E69" t="n">
        <v>7.76</v>
      </c>
      <c r="F69" t="n">
        <v>5.09</v>
      </c>
      <c r="G69" t="n">
        <v>76.31</v>
      </c>
      <c r="H69" t="n">
        <v>1.42</v>
      </c>
      <c r="I69" t="n">
        <v>4</v>
      </c>
      <c r="J69" t="n">
        <v>221.57</v>
      </c>
      <c r="K69" t="n">
        <v>54.38</v>
      </c>
      <c r="L69" t="n">
        <v>17.75</v>
      </c>
      <c r="M69" t="n">
        <v>2</v>
      </c>
      <c r="N69" t="n">
        <v>49.45</v>
      </c>
      <c r="O69" t="n">
        <v>27561.39</v>
      </c>
      <c r="P69" t="n">
        <v>58.75</v>
      </c>
      <c r="Q69" t="n">
        <v>202.81</v>
      </c>
      <c r="R69" t="n">
        <v>19.18</v>
      </c>
      <c r="S69" t="n">
        <v>13.89</v>
      </c>
      <c r="T69" t="n">
        <v>969.62</v>
      </c>
      <c r="U69" t="n">
        <v>0.72</v>
      </c>
      <c r="V69" t="n">
        <v>0.76</v>
      </c>
      <c r="W69" t="n">
        <v>0.64</v>
      </c>
      <c r="X69" t="n">
        <v>0.05</v>
      </c>
      <c r="Y69" t="n">
        <v>1</v>
      </c>
      <c r="Z69" t="n">
        <v>10</v>
      </c>
      <c r="AA69" t="n">
        <v>104.7608101061407</v>
      </c>
      <c r="AB69" t="n">
        <v>143.3383621079182</v>
      </c>
      <c r="AC69" t="n">
        <v>129.658350005032</v>
      </c>
      <c r="AD69" t="n">
        <v>104760.8101061407</v>
      </c>
      <c r="AE69" t="n">
        <v>143338.3621079182</v>
      </c>
      <c r="AF69" t="n">
        <v>4.220032381391876e-06</v>
      </c>
      <c r="AG69" t="n">
        <v>11</v>
      </c>
      <c r="AH69" t="n">
        <v>129658.350005032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12.8898</v>
      </c>
      <c r="E70" t="n">
        <v>7.76</v>
      </c>
      <c r="F70" t="n">
        <v>5.09</v>
      </c>
      <c r="G70" t="n">
        <v>76.29000000000001</v>
      </c>
      <c r="H70" t="n">
        <v>1.44</v>
      </c>
      <c r="I70" t="n">
        <v>4</v>
      </c>
      <c r="J70" t="n">
        <v>221.99</v>
      </c>
      <c r="K70" t="n">
        <v>54.38</v>
      </c>
      <c r="L70" t="n">
        <v>18</v>
      </c>
      <c r="M70" t="n">
        <v>2</v>
      </c>
      <c r="N70" t="n">
        <v>49.61</v>
      </c>
      <c r="O70" t="n">
        <v>27612.53</v>
      </c>
      <c r="P70" t="n">
        <v>58.28</v>
      </c>
      <c r="Q70" t="n">
        <v>202.86</v>
      </c>
      <c r="R70" t="n">
        <v>19.13</v>
      </c>
      <c r="S70" t="n">
        <v>13.89</v>
      </c>
      <c r="T70" t="n">
        <v>946.3200000000001</v>
      </c>
      <c r="U70" t="n">
        <v>0.73</v>
      </c>
      <c r="V70" t="n">
        <v>0.76</v>
      </c>
      <c r="W70" t="n">
        <v>0.64</v>
      </c>
      <c r="X70" t="n">
        <v>0.05</v>
      </c>
      <c r="Y70" t="n">
        <v>1</v>
      </c>
      <c r="Z70" t="n">
        <v>10</v>
      </c>
      <c r="AA70" t="n">
        <v>104.5565446986384</v>
      </c>
      <c r="AB70" t="n">
        <v>143.05887716582</v>
      </c>
      <c r="AC70" t="n">
        <v>129.4055387135479</v>
      </c>
      <c r="AD70" t="n">
        <v>104556.5446986384</v>
      </c>
      <c r="AE70" t="n">
        <v>143058.87716582</v>
      </c>
      <c r="AF70" t="n">
        <v>4.220916528130067e-06</v>
      </c>
      <c r="AG70" t="n">
        <v>11</v>
      </c>
      <c r="AH70" t="n">
        <v>129405.5387135479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12.8871</v>
      </c>
      <c r="E71" t="n">
        <v>7.76</v>
      </c>
      <c r="F71" t="n">
        <v>5.09</v>
      </c>
      <c r="G71" t="n">
        <v>76.31</v>
      </c>
      <c r="H71" t="n">
        <v>1.46</v>
      </c>
      <c r="I71" t="n">
        <v>4</v>
      </c>
      <c r="J71" t="n">
        <v>222.4</v>
      </c>
      <c r="K71" t="n">
        <v>54.38</v>
      </c>
      <c r="L71" t="n">
        <v>18.25</v>
      </c>
      <c r="M71" t="n">
        <v>2</v>
      </c>
      <c r="N71" t="n">
        <v>49.78</v>
      </c>
      <c r="O71" t="n">
        <v>27663.85</v>
      </c>
      <c r="P71" t="n">
        <v>58.02</v>
      </c>
      <c r="Q71" t="n">
        <v>202.81</v>
      </c>
      <c r="R71" t="n">
        <v>19.17</v>
      </c>
      <c r="S71" t="n">
        <v>13.89</v>
      </c>
      <c r="T71" t="n">
        <v>965.4400000000001</v>
      </c>
      <c r="U71" t="n">
        <v>0.72</v>
      </c>
      <c r="V71" t="n">
        <v>0.76</v>
      </c>
      <c r="W71" t="n">
        <v>0.64</v>
      </c>
      <c r="X71" t="n">
        <v>0.05</v>
      </c>
      <c r="Y71" t="n">
        <v>1</v>
      </c>
      <c r="Z71" t="n">
        <v>10</v>
      </c>
      <c r="AA71" t="n">
        <v>104.4525460472074</v>
      </c>
      <c r="AB71" t="n">
        <v>142.9165816228354</v>
      </c>
      <c r="AC71" t="n">
        <v>129.2768236574727</v>
      </c>
      <c r="AD71" t="n">
        <v>104452.5460472074</v>
      </c>
      <c r="AE71" t="n">
        <v>142916.5816228354</v>
      </c>
      <c r="AF71" t="n">
        <v>4.220032381391876e-06</v>
      </c>
      <c r="AG71" t="n">
        <v>11</v>
      </c>
      <c r="AH71" t="n">
        <v>129276.8236574727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12.8788</v>
      </c>
      <c r="E72" t="n">
        <v>7.76</v>
      </c>
      <c r="F72" t="n">
        <v>5.09</v>
      </c>
      <c r="G72" t="n">
        <v>76.39</v>
      </c>
      <c r="H72" t="n">
        <v>1.48</v>
      </c>
      <c r="I72" t="n">
        <v>4</v>
      </c>
      <c r="J72" t="n">
        <v>222.82</v>
      </c>
      <c r="K72" t="n">
        <v>54.38</v>
      </c>
      <c r="L72" t="n">
        <v>18.5</v>
      </c>
      <c r="M72" t="n">
        <v>2</v>
      </c>
      <c r="N72" t="n">
        <v>49.94</v>
      </c>
      <c r="O72" t="n">
        <v>27715.11</v>
      </c>
      <c r="P72" t="n">
        <v>57.76</v>
      </c>
      <c r="Q72" t="n">
        <v>202.83</v>
      </c>
      <c r="R72" t="n">
        <v>19.19</v>
      </c>
      <c r="S72" t="n">
        <v>13.89</v>
      </c>
      <c r="T72" t="n">
        <v>972.54</v>
      </c>
      <c r="U72" t="n">
        <v>0.72</v>
      </c>
      <c r="V72" t="n">
        <v>0.76</v>
      </c>
      <c r="W72" t="n">
        <v>0.65</v>
      </c>
      <c r="X72" t="n">
        <v>0.05</v>
      </c>
      <c r="Y72" t="n">
        <v>1</v>
      </c>
      <c r="Z72" t="n">
        <v>10</v>
      </c>
      <c r="AA72" t="n">
        <v>104.360438333888</v>
      </c>
      <c r="AB72" t="n">
        <v>142.7905557859664</v>
      </c>
      <c r="AC72" t="n">
        <v>129.1628255495961</v>
      </c>
      <c r="AD72" t="n">
        <v>104360.438333888</v>
      </c>
      <c r="AE72" t="n">
        <v>142790.5557859664</v>
      </c>
      <c r="AF72" t="n">
        <v>4.217314448826321e-06</v>
      </c>
      <c r="AG72" t="n">
        <v>11</v>
      </c>
      <c r="AH72" t="n">
        <v>129162.825549596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12.8908</v>
      </c>
      <c r="E73" t="n">
        <v>7.76</v>
      </c>
      <c r="F73" t="n">
        <v>5.09</v>
      </c>
      <c r="G73" t="n">
        <v>76.28</v>
      </c>
      <c r="H73" t="n">
        <v>1.49</v>
      </c>
      <c r="I73" t="n">
        <v>4</v>
      </c>
      <c r="J73" t="n">
        <v>223.23</v>
      </c>
      <c r="K73" t="n">
        <v>54.38</v>
      </c>
      <c r="L73" t="n">
        <v>18.75</v>
      </c>
      <c r="M73" t="n">
        <v>2</v>
      </c>
      <c r="N73" t="n">
        <v>50.11</v>
      </c>
      <c r="O73" t="n">
        <v>27766.43</v>
      </c>
      <c r="P73" t="n">
        <v>57.28</v>
      </c>
      <c r="Q73" t="n">
        <v>202.81</v>
      </c>
      <c r="R73" t="n">
        <v>19.06</v>
      </c>
      <c r="S73" t="n">
        <v>13.89</v>
      </c>
      <c r="T73" t="n">
        <v>911.96</v>
      </c>
      <c r="U73" t="n">
        <v>0.73</v>
      </c>
      <c r="V73" t="n">
        <v>0.76</v>
      </c>
      <c r="W73" t="n">
        <v>0.64</v>
      </c>
      <c r="X73" t="n">
        <v>0.05</v>
      </c>
      <c r="Y73" t="n">
        <v>1</v>
      </c>
      <c r="Z73" t="n">
        <v>10</v>
      </c>
      <c r="AA73" t="n">
        <v>104.1322410512097</v>
      </c>
      <c r="AB73" t="n">
        <v>142.4783261964525</v>
      </c>
      <c r="AC73" t="n">
        <v>128.8803947138883</v>
      </c>
      <c r="AD73" t="n">
        <v>104132.2410512097</v>
      </c>
      <c r="AE73" t="n">
        <v>142478.3261964525</v>
      </c>
      <c r="AF73" t="n">
        <v>4.221243989884953e-06</v>
      </c>
      <c r="AG73" t="n">
        <v>11</v>
      </c>
      <c r="AH73" t="n">
        <v>128880.3947138883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12.8824</v>
      </c>
      <c r="E74" t="n">
        <v>7.76</v>
      </c>
      <c r="F74" t="n">
        <v>5.09</v>
      </c>
      <c r="G74" t="n">
        <v>76.34999999999999</v>
      </c>
      <c r="H74" t="n">
        <v>1.51</v>
      </c>
      <c r="I74" t="n">
        <v>4</v>
      </c>
      <c r="J74" t="n">
        <v>223.65</v>
      </c>
      <c r="K74" t="n">
        <v>54.38</v>
      </c>
      <c r="L74" t="n">
        <v>19</v>
      </c>
      <c r="M74" t="n">
        <v>1</v>
      </c>
      <c r="N74" t="n">
        <v>50.27</v>
      </c>
      <c r="O74" t="n">
        <v>27817.81</v>
      </c>
      <c r="P74" t="n">
        <v>56.97</v>
      </c>
      <c r="Q74" t="n">
        <v>202.82</v>
      </c>
      <c r="R74" t="n">
        <v>19.11</v>
      </c>
      <c r="S74" t="n">
        <v>13.89</v>
      </c>
      <c r="T74" t="n">
        <v>934.37</v>
      </c>
      <c r="U74" t="n">
        <v>0.73</v>
      </c>
      <c r="V74" t="n">
        <v>0.76</v>
      </c>
      <c r="W74" t="n">
        <v>0.65</v>
      </c>
      <c r="X74" t="n">
        <v>0.05</v>
      </c>
      <c r="Y74" t="n">
        <v>1</v>
      </c>
      <c r="Z74" t="n">
        <v>10</v>
      </c>
      <c r="AA74" t="n">
        <v>104.0190424065981</v>
      </c>
      <c r="AB74" t="n">
        <v>142.3234428169232</v>
      </c>
      <c r="AC74" t="n">
        <v>128.740293186721</v>
      </c>
      <c r="AD74" t="n">
        <v>104019.0424065981</v>
      </c>
      <c r="AE74" t="n">
        <v>142323.4428169232</v>
      </c>
      <c r="AF74" t="n">
        <v>4.218493311143911e-06</v>
      </c>
      <c r="AG74" t="n">
        <v>11</v>
      </c>
      <c r="AH74" t="n">
        <v>128740.293186721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12.8852</v>
      </c>
      <c r="E75" t="n">
        <v>7.76</v>
      </c>
      <c r="F75" t="n">
        <v>5.09</v>
      </c>
      <c r="G75" t="n">
        <v>76.33</v>
      </c>
      <c r="H75" t="n">
        <v>1.53</v>
      </c>
      <c r="I75" t="n">
        <v>4</v>
      </c>
      <c r="J75" t="n">
        <v>224.07</v>
      </c>
      <c r="K75" t="n">
        <v>54.38</v>
      </c>
      <c r="L75" t="n">
        <v>19.25</v>
      </c>
      <c r="M75" t="n">
        <v>1</v>
      </c>
      <c r="N75" t="n">
        <v>50.44</v>
      </c>
      <c r="O75" t="n">
        <v>27869.24</v>
      </c>
      <c r="P75" t="n">
        <v>56.75</v>
      </c>
      <c r="Q75" t="n">
        <v>202.82</v>
      </c>
      <c r="R75" t="n">
        <v>19.06</v>
      </c>
      <c r="S75" t="n">
        <v>13.89</v>
      </c>
      <c r="T75" t="n">
        <v>910.87</v>
      </c>
      <c r="U75" t="n">
        <v>0.73</v>
      </c>
      <c r="V75" t="n">
        <v>0.76</v>
      </c>
      <c r="W75" t="n">
        <v>0.65</v>
      </c>
      <c r="X75" t="n">
        <v>0.05</v>
      </c>
      <c r="Y75" t="n">
        <v>1</v>
      </c>
      <c r="Z75" t="n">
        <v>10</v>
      </c>
      <c r="AA75" t="n">
        <v>103.9202345049748</v>
      </c>
      <c r="AB75" t="n">
        <v>142.1882494868253</v>
      </c>
      <c r="AC75" t="n">
        <v>128.6180025183025</v>
      </c>
      <c r="AD75" t="n">
        <v>103920.2345049748</v>
      </c>
      <c r="AE75" t="n">
        <v>142188.2494868253</v>
      </c>
      <c r="AF75" t="n">
        <v>4.219410204057591e-06</v>
      </c>
      <c r="AG75" t="n">
        <v>11</v>
      </c>
      <c r="AH75" t="n">
        <v>128618.0025183026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12.8843</v>
      </c>
      <c r="E76" t="n">
        <v>7.76</v>
      </c>
      <c r="F76" t="n">
        <v>5.09</v>
      </c>
      <c r="G76" t="n">
        <v>76.34</v>
      </c>
      <c r="H76" t="n">
        <v>1.54</v>
      </c>
      <c r="I76" t="n">
        <v>4</v>
      </c>
      <c r="J76" t="n">
        <v>224.49</v>
      </c>
      <c r="K76" t="n">
        <v>54.38</v>
      </c>
      <c r="L76" t="n">
        <v>19.5</v>
      </c>
      <c r="M76" t="n">
        <v>1</v>
      </c>
      <c r="N76" t="n">
        <v>50.61</v>
      </c>
      <c r="O76" t="n">
        <v>27920.73</v>
      </c>
      <c r="P76" t="n">
        <v>56.54</v>
      </c>
      <c r="Q76" t="n">
        <v>202.82</v>
      </c>
      <c r="R76" t="n">
        <v>19.12</v>
      </c>
      <c r="S76" t="n">
        <v>13.89</v>
      </c>
      <c r="T76" t="n">
        <v>940.54</v>
      </c>
      <c r="U76" t="n">
        <v>0.73</v>
      </c>
      <c r="V76" t="n">
        <v>0.76</v>
      </c>
      <c r="W76" t="n">
        <v>0.65</v>
      </c>
      <c r="X76" t="n">
        <v>0.05</v>
      </c>
      <c r="Y76" t="n">
        <v>1</v>
      </c>
      <c r="Z76" t="n">
        <v>10</v>
      </c>
      <c r="AA76" t="n">
        <v>103.8334238457964</v>
      </c>
      <c r="AB76" t="n">
        <v>142.0694713131215</v>
      </c>
      <c r="AC76" t="n">
        <v>128.5105603667909</v>
      </c>
      <c r="AD76" t="n">
        <v>103833.4238457964</v>
      </c>
      <c r="AE76" t="n">
        <v>142069.4713131215</v>
      </c>
      <c r="AF76" t="n">
        <v>4.219115488478194e-06</v>
      </c>
      <c r="AG76" t="n">
        <v>11</v>
      </c>
      <c r="AH76" t="n">
        <v>128510.5603667908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12.8792</v>
      </c>
      <c r="E77" t="n">
        <v>7.76</v>
      </c>
      <c r="F77" t="n">
        <v>5.09</v>
      </c>
      <c r="G77" t="n">
        <v>76.38</v>
      </c>
      <c r="H77" t="n">
        <v>1.56</v>
      </c>
      <c r="I77" t="n">
        <v>4</v>
      </c>
      <c r="J77" t="n">
        <v>224.9</v>
      </c>
      <c r="K77" t="n">
        <v>54.38</v>
      </c>
      <c r="L77" t="n">
        <v>19.75</v>
      </c>
      <c r="M77" t="n">
        <v>1</v>
      </c>
      <c r="N77" t="n">
        <v>50.78</v>
      </c>
      <c r="O77" t="n">
        <v>27972.28</v>
      </c>
      <c r="P77" t="n">
        <v>56.35</v>
      </c>
      <c r="Q77" t="n">
        <v>202.82</v>
      </c>
      <c r="R77" t="n">
        <v>19.18</v>
      </c>
      <c r="S77" t="n">
        <v>13.89</v>
      </c>
      <c r="T77" t="n">
        <v>971.35</v>
      </c>
      <c r="U77" t="n">
        <v>0.72</v>
      </c>
      <c r="V77" t="n">
        <v>0.76</v>
      </c>
      <c r="W77" t="n">
        <v>0.65</v>
      </c>
      <c r="X77" t="n">
        <v>0.05</v>
      </c>
      <c r="Y77" t="n">
        <v>1</v>
      </c>
      <c r="Z77" t="n">
        <v>10</v>
      </c>
      <c r="AA77" t="n">
        <v>103.7638061600425</v>
      </c>
      <c r="AB77" t="n">
        <v>141.9742173241575</v>
      </c>
      <c r="AC77" t="n">
        <v>128.4243972848437</v>
      </c>
      <c r="AD77" t="n">
        <v>103763.8061600425</v>
      </c>
      <c r="AE77" t="n">
        <v>141974.2173241575</v>
      </c>
      <c r="AF77" t="n">
        <v>4.217445433528276e-06</v>
      </c>
      <c r="AG77" t="n">
        <v>11</v>
      </c>
      <c r="AH77" t="n">
        <v>128424.3972848437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12.8788</v>
      </c>
      <c r="E78" t="n">
        <v>7.76</v>
      </c>
      <c r="F78" t="n">
        <v>5.09</v>
      </c>
      <c r="G78" t="n">
        <v>76.39</v>
      </c>
      <c r="H78" t="n">
        <v>1.58</v>
      </c>
      <c r="I78" t="n">
        <v>4</v>
      </c>
      <c r="J78" t="n">
        <v>225.32</v>
      </c>
      <c r="K78" t="n">
        <v>54.38</v>
      </c>
      <c r="L78" t="n">
        <v>20</v>
      </c>
      <c r="M78" t="n">
        <v>1</v>
      </c>
      <c r="N78" t="n">
        <v>50.95</v>
      </c>
      <c r="O78" t="n">
        <v>28023.89</v>
      </c>
      <c r="P78" t="n">
        <v>56.12</v>
      </c>
      <c r="Q78" t="n">
        <v>202.82</v>
      </c>
      <c r="R78" t="n">
        <v>19.22</v>
      </c>
      <c r="S78" t="n">
        <v>13.89</v>
      </c>
      <c r="T78" t="n">
        <v>989.9400000000001</v>
      </c>
      <c r="U78" t="n">
        <v>0.72</v>
      </c>
      <c r="V78" t="n">
        <v>0.76</v>
      </c>
      <c r="W78" t="n">
        <v>0.65</v>
      </c>
      <c r="X78" t="n">
        <v>0.05</v>
      </c>
      <c r="Y78" t="n">
        <v>1</v>
      </c>
      <c r="Z78" t="n">
        <v>10</v>
      </c>
      <c r="AA78" t="n">
        <v>103.6674535798883</v>
      </c>
      <c r="AB78" t="n">
        <v>141.8423834732147</v>
      </c>
      <c r="AC78" t="n">
        <v>128.3051454716049</v>
      </c>
      <c r="AD78" t="n">
        <v>103667.4535798883</v>
      </c>
      <c r="AE78" t="n">
        <v>141842.3834732148</v>
      </c>
      <c r="AF78" t="n">
        <v>4.217314448826321e-06</v>
      </c>
      <c r="AG78" t="n">
        <v>11</v>
      </c>
      <c r="AH78" t="n">
        <v>128305.1454716049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12.8806</v>
      </c>
      <c r="E79" t="n">
        <v>7.76</v>
      </c>
      <c r="F79" t="n">
        <v>5.09</v>
      </c>
      <c r="G79" t="n">
        <v>76.37</v>
      </c>
      <c r="H79" t="n">
        <v>1.59</v>
      </c>
      <c r="I79" t="n">
        <v>4</v>
      </c>
      <c r="J79" t="n">
        <v>225.74</v>
      </c>
      <c r="K79" t="n">
        <v>54.38</v>
      </c>
      <c r="L79" t="n">
        <v>20.25</v>
      </c>
      <c r="M79" t="n">
        <v>0</v>
      </c>
      <c r="N79" t="n">
        <v>51.11</v>
      </c>
      <c r="O79" t="n">
        <v>28075.56</v>
      </c>
      <c r="P79" t="n">
        <v>56.1</v>
      </c>
      <c r="Q79" t="n">
        <v>202.82</v>
      </c>
      <c r="R79" t="n">
        <v>19.17</v>
      </c>
      <c r="S79" t="n">
        <v>13.89</v>
      </c>
      <c r="T79" t="n">
        <v>964.1</v>
      </c>
      <c r="U79" t="n">
        <v>0.72</v>
      </c>
      <c r="V79" t="n">
        <v>0.76</v>
      </c>
      <c r="W79" t="n">
        <v>0.65</v>
      </c>
      <c r="X79" t="n">
        <v>0.05</v>
      </c>
      <c r="Y79" t="n">
        <v>1</v>
      </c>
      <c r="Z79" t="n">
        <v>10</v>
      </c>
      <c r="AA79" t="n">
        <v>103.6552633393953</v>
      </c>
      <c r="AB79" t="n">
        <v>141.8257042483769</v>
      </c>
      <c r="AC79" t="n">
        <v>128.2900580885761</v>
      </c>
      <c r="AD79" t="n">
        <v>103655.2633393953</v>
      </c>
      <c r="AE79" t="n">
        <v>141825.7042483769</v>
      </c>
      <c r="AF79" t="n">
        <v>4.217903879985116e-06</v>
      </c>
      <c r="AG79" t="n">
        <v>11</v>
      </c>
      <c r="AH79" t="n">
        <v>128290.0580885761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6.6914</v>
      </c>
      <c r="E2" t="n">
        <v>14.94</v>
      </c>
      <c r="F2" t="n">
        <v>6.89</v>
      </c>
      <c r="G2" t="n">
        <v>4.54</v>
      </c>
      <c r="H2" t="n">
        <v>0.06</v>
      </c>
      <c r="I2" t="n">
        <v>91</v>
      </c>
      <c r="J2" t="n">
        <v>296.65</v>
      </c>
      <c r="K2" t="n">
        <v>61.82</v>
      </c>
      <c r="L2" t="n">
        <v>1</v>
      </c>
      <c r="M2" t="n">
        <v>89</v>
      </c>
      <c r="N2" t="n">
        <v>83.83</v>
      </c>
      <c r="O2" t="n">
        <v>36821.52</v>
      </c>
      <c r="P2" t="n">
        <v>125.36</v>
      </c>
      <c r="Q2" t="n">
        <v>202.87</v>
      </c>
      <c r="R2" t="n">
        <v>75.86</v>
      </c>
      <c r="S2" t="n">
        <v>13.89</v>
      </c>
      <c r="T2" t="n">
        <v>28873.89</v>
      </c>
      <c r="U2" t="n">
        <v>0.18</v>
      </c>
      <c r="V2" t="n">
        <v>0.5600000000000001</v>
      </c>
      <c r="W2" t="n">
        <v>0.77</v>
      </c>
      <c r="X2" t="n">
        <v>1.85</v>
      </c>
      <c r="Y2" t="n">
        <v>1</v>
      </c>
      <c r="Z2" t="n">
        <v>10</v>
      </c>
      <c r="AA2" t="n">
        <v>252.2463754799852</v>
      </c>
      <c r="AB2" t="n">
        <v>345.1346192562423</v>
      </c>
      <c r="AC2" t="n">
        <v>312.19545559401</v>
      </c>
      <c r="AD2" t="n">
        <v>252246.3754799852</v>
      </c>
      <c r="AE2" t="n">
        <v>345134.6192562423</v>
      </c>
      <c r="AF2" t="n">
        <v>2.137835227763904e-06</v>
      </c>
      <c r="AG2" t="n">
        <v>20</v>
      </c>
      <c r="AH2" t="n">
        <v>312195.45559401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7.5781</v>
      </c>
      <c r="E3" t="n">
        <v>13.2</v>
      </c>
      <c r="F3" t="n">
        <v>6.42</v>
      </c>
      <c r="G3" t="n">
        <v>5.67</v>
      </c>
      <c r="H3" t="n">
        <v>0.07000000000000001</v>
      </c>
      <c r="I3" t="n">
        <v>68</v>
      </c>
      <c r="J3" t="n">
        <v>297.17</v>
      </c>
      <c r="K3" t="n">
        <v>61.82</v>
      </c>
      <c r="L3" t="n">
        <v>1.25</v>
      </c>
      <c r="M3" t="n">
        <v>66</v>
      </c>
      <c r="N3" t="n">
        <v>84.09999999999999</v>
      </c>
      <c r="O3" t="n">
        <v>36885.7</v>
      </c>
      <c r="P3" t="n">
        <v>116.71</v>
      </c>
      <c r="Q3" t="n">
        <v>202.88</v>
      </c>
      <c r="R3" t="n">
        <v>60.49</v>
      </c>
      <c r="S3" t="n">
        <v>13.89</v>
      </c>
      <c r="T3" t="n">
        <v>21303.22</v>
      </c>
      <c r="U3" t="n">
        <v>0.23</v>
      </c>
      <c r="V3" t="n">
        <v>0.6</v>
      </c>
      <c r="W3" t="n">
        <v>0.76</v>
      </c>
      <c r="X3" t="n">
        <v>1.38</v>
      </c>
      <c r="Y3" t="n">
        <v>1</v>
      </c>
      <c r="Z3" t="n">
        <v>10</v>
      </c>
      <c r="AA3" t="n">
        <v>218.4988586432211</v>
      </c>
      <c r="AB3" t="n">
        <v>298.9597778848386</v>
      </c>
      <c r="AC3" t="n">
        <v>270.4274762762814</v>
      </c>
      <c r="AD3" t="n">
        <v>218498.8586432211</v>
      </c>
      <c r="AE3" t="n">
        <v>298959.7778848386</v>
      </c>
      <c r="AF3" t="n">
        <v>2.421126989795505e-06</v>
      </c>
      <c r="AG3" t="n">
        <v>18</v>
      </c>
      <c r="AH3" t="n">
        <v>270427.4762762814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8.2012</v>
      </c>
      <c r="E4" t="n">
        <v>12.19</v>
      </c>
      <c r="F4" t="n">
        <v>6.14</v>
      </c>
      <c r="G4" t="n">
        <v>6.7</v>
      </c>
      <c r="H4" t="n">
        <v>0.09</v>
      </c>
      <c r="I4" t="n">
        <v>55</v>
      </c>
      <c r="J4" t="n">
        <v>297.7</v>
      </c>
      <c r="K4" t="n">
        <v>61.82</v>
      </c>
      <c r="L4" t="n">
        <v>1.5</v>
      </c>
      <c r="M4" t="n">
        <v>53</v>
      </c>
      <c r="N4" t="n">
        <v>84.37</v>
      </c>
      <c r="O4" t="n">
        <v>36949.99</v>
      </c>
      <c r="P4" t="n">
        <v>111.5</v>
      </c>
      <c r="Q4" t="n">
        <v>202.91</v>
      </c>
      <c r="R4" t="n">
        <v>52.05</v>
      </c>
      <c r="S4" t="n">
        <v>13.89</v>
      </c>
      <c r="T4" t="n">
        <v>17147.97</v>
      </c>
      <c r="U4" t="n">
        <v>0.27</v>
      </c>
      <c r="V4" t="n">
        <v>0.63</v>
      </c>
      <c r="W4" t="n">
        <v>0.72</v>
      </c>
      <c r="X4" t="n">
        <v>1.1</v>
      </c>
      <c r="Y4" t="n">
        <v>1</v>
      </c>
      <c r="Z4" t="n">
        <v>10</v>
      </c>
      <c r="AA4" t="n">
        <v>193.8314100707711</v>
      </c>
      <c r="AB4" t="n">
        <v>265.2086864970034</v>
      </c>
      <c r="AC4" t="n">
        <v>239.8975416805362</v>
      </c>
      <c r="AD4" t="n">
        <v>193831.4100707711</v>
      </c>
      <c r="AE4" t="n">
        <v>265208.6864970034</v>
      </c>
      <c r="AF4" t="n">
        <v>2.620201194060635e-06</v>
      </c>
      <c r="AG4" t="n">
        <v>16</v>
      </c>
      <c r="AH4" t="n">
        <v>239897.5416805362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8.6791</v>
      </c>
      <c r="E5" t="n">
        <v>11.52</v>
      </c>
      <c r="F5" t="n">
        <v>5.97</v>
      </c>
      <c r="G5" t="n">
        <v>7.79</v>
      </c>
      <c r="H5" t="n">
        <v>0.1</v>
      </c>
      <c r="I5" t="n">
        <v>46</v>
      </c>
      <c r="J5" t="n">
        <v>298.22</v>
      </c>
      <c r="K5" t="n">
        <v>61.82</v>
      </c>
      <c r="L5" t="n">
        <v>1.75</v>
      </c>
      <c r="M5" t="n">
        <v>44</v>
      </c>
      <c r="N5" t="n">
        <v>84.65000000000001</v>
      </c>
      <c r="O5" t="n">
        <v>37014.39</v>
      </c>
      <c r="P5" t="n">
        <v>108.29</v>
      </c>
      <c r="Q5" t="n">
        <v>202.95</v>
      </c>
      <c r="R5" t="n">
        <v>46.77</v>
      </c>
      <c r="S5" t="n">
        <v>13.89</v>
      </c>
      <c r="T5" t="n">
        <v>14554.38</v>
      </c>
      <c r="U5" t="n">
        <v>0.3</v>
      </c>
      <c r="V5" t="n">
        <v>0.65</v>
      </c>
      <c r="W5" t="n">
        <v>0.71</v>
      </c>
      <c r="X5" t="n">
        <v>0.93</v>
      </c>
      <c r="Y5" t="n">
        <v>1</v>
      </c>
      <c r="Z5" t="n">
        <v>10</v>
      </c>
      <c r="AA5" t="n">
        <v>180.2183104361546</v>
      </c>
      <c r="AB5" t="n">
        <v>246.5826430093605</v>
      </c>
      <c r="AC5" t="n">
        <v>223.0491416415317</v>
      </c>
      <c r="AD5" t="n">
        <v>180218.3104361546</v>
      </c>
      <c r="AE5" t="n">
        <v>246582.6430093604</v>
      </c>
      <c r="AF5" t="n">
        <v>2.772885453759408e-06</v>
      </c>
      <c r="AG5" t="n">
        <v>15</v>
      </c>
      <c r="AH5" t="n">
        <v>223049.1416415317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9.104200000000001</v>
      </c>
      <c r="E6" t="n">
        <v>10.98</v>
      </c>
      <c r="F6" t="n">
        <v>5.82</v>
      </c>
      <c r="G6" t="n">
        <v>8.949999999999999</v>
      </c>
      <c r="H6" t="n">
        <v>0.12</v>
      </c>
      <c r="I6" t="n">
        <v>39</v>
      </c>
      <c r="J6" t="n">
        <v>298.74</v>
      </c>
      <c r="K6" t="n">
        <v>61.82</v>
      </c>
      <c r="L6" t="n">
        <v>2</v>
      </c>
      <c r="M6" t="n">
        <v>37</v>
      </c>
      <c r="N6" t="n">
        <v>84.92</v>
      </c>
      <c r="O6" t="n">
        <v>37078.91</v>
      </c>
      <c r="P6" t="n">
        <v>105.52</v>
      </c>
      <c r="Q6" t="n">
        <v>202.96</v>
      </c>
      <c r="R6" t="n">
        <v>41.99</v>
      </c>
      <c r="S6" t="n">
        <v>13.89</v>
      </c>
      <c r="T6" t="n">
        <v>12199.8</v>
      </c>
      <c r="U6" t="n">
        <v>0.33</v>
      </c>
      <c r="V6" t="n">
        <v>0.66</v>
      </c>
      <c r="W6" t="n">
        <v>0.7</v>
      </c>
      <c r="X6" t="n">
        <v>0.78</v>
      </c>
      <c r="Y6" t="n">
        <v>1</v>
      </c>
      <c r="Z6" t="n">
        <v>10</v>
      </c>
      <c r="AA6" t="n">
        <v>174.9501709707028</v>
      </c>
      <c r="AB6" t="n">
        <v>239.3745421788227</v>
      </c>
      <c r="AC6" t="n">
        <v>216.5289718376251</v>
      </c>
      <c r="AD6" t="n">
        <v>174950.1709707028</v>
      </c>
      <c r="AE6" t="n">
        <v>239374.5421788227</v>
      </c>
      <c r="AF6" t="n">
        <v>2.908700642706779e-06</v>
      </c>
      <c r="AG6" t="n">
        <v>15</v>
      </c>
      <c r="AH6" t="n">
        <v>216528.9718376251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9.437200000000001</v>
      </c>
      <c r="E7" t="n">
        <v>10.6</v>
      </c>
      <c r="F7" t="n">
        <v>5.71</v>
      </c>
      <c r="G7" t="n">
        <v>10.08</v>
      </c>
      <c r="H7" t="n">
        <v>0.13</v>
      </c>
      <c r="I7" t="n">
        <v>34</v>
      </c>
      <c r="J7" t="n">
        <v>299.26</v>
      </c>
      <c r="K7" t="n">
        <v>61.82</v>
      </c>
      <c r="L7" t="n">
        <v>2.25</v>
      </c>
      <c r="M7" t="n">
        <v>32</v>
      </c>
      <c r="N7" t="n">
        <v>85.19</v>
      </c>
      <c r="O7" t="n">
        <v>37143.54</v>
      </c>
      <c r="P7" t="n">
        <v>103.42</v>
      </c>
      <c r="Q7" t="n">
        <v>202.88</v>
      </c>
      <c r="R7" t="n">
        <v>38.19</v>
      </c>
      <c r="S7" t="n">
        <v>13.89</v>
      </c>
      <c r="T7" t="n">
        <v>10323.36</v>
      </c>
      <c r="U7" t="n">
        <v>0.36</v>
      </c>
      <c r="V7" t="n">
        <v>0.68</v>
      </c>
      <c r="W7" t="n">
        <v>0.7</v>
      </c>
      <c r="X7" t="n">
        <v>0.67</v>
      </c>
      <c r="Y7" t="n">
        <v>1</v>
      </c>
      <c r="Z7" t="n">
        <v>10</v>
      </c>
      <c r="AA7" t="n">
        <v>164.2290852321391</v>
      </c>
      <c r="AB7" t="n">
        <v>224.7054796904057</v>
      </c>
      <c r="AC7" t="n">
        <v>203.2599040849395</v>
      </c>
      <c r="AD7" t="n">
        <v>164229.0852321391</v>
      </c>
      <c r="AE7" t="n">
        <v>224705.4796904057</v>
      </c>
      <c r="AF7" t="n">
        <v>3.015090804832101e-06</v>
      </c>
      <c r="AG7" t="n">
        <v>14</v>
      </c>
      <c r="AH7" t="n">
        <v>203259.9040849395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9.655900000000001</v>
      </c>
      <c r="E8" t="n">
        <v>10.36</v>
      </c>
      <c r="F8" t="n">
        <v>5.64</v>
      </c>
      <c r="G8" t="n">
        <v>10.91</v>
      </c>
      <c r="H8" t="n">
        <v>0.15</v>
      </c>
      <c r="I8" t="n">
        <v>31</v>
      </c>
      <c r="J8" t="n">
        <v>299.79</v>
      </c>
      <c r="K8" t="n">
        <v>61.82</v>
      </c>
      <c r="L8" t="n">
        <v>2.5</v>
      </c>
      <c r="M8" t="n">
        <v>29</v>
      </c>
      <c r="N8" t="n">
        <v>85.47</v>
      </c>
      <c r="O8" t="n">
        <v>37208.42</v>
      </c>
      <c r="P8" t="n">
        <v>102.02</v>
      </c>
      <c r="Q8" t="n">
        <v>202.87</v>
      </c>
      <c r="R8" t="n">
        <v>36.24</v>
      </c>
      <c r="S8" t="n">
        <v>13.89</v>
      </c>
      <c r="T8" t="n">
        <v>9365.969999999999</v>
      </c>
      <c r="U8" t="n">
        <v>0.38</v>
      </c>
      <c r="V8" t="n">
        <v>0.6899999999999999</v>
      </c>
      <c r="W8" t="n">
        <v>0.6899999999999999</v>
      </c>
      <c r="X8" t="n">
        <v>0.6</v>
      </c>
      <c r="Y8" t="n">
        <v>1</v>
      </c>
      <c r="Z8" t="n">
        <v>10</v>
      </c>
      <c r="AA8" t="n">
        <v>161.8987445076812</v>
      </c>
      <c r="AB8" t="n">
        <v>221.517004703827</v>
      </c>
      <c r="AC8" t="n">
        <v>200.3757326760262</v>
      </c>
      <c r="AD8" t="n">
        <v>161898.7445076812</v>
      </c>
      <c r="AE8" t="n">
        <v>221517.004703827</v>
      </c>
      <c r="AF8" t="n">
        <v>3.084963262660353e-06</v>
      </c>
      <c r="AG8" t="n">
        <v>14</v>
      </c>
      <c r="AH8" t="n">
        <v>200375.7326760261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9.8622</v>
      </c>
      <c r="E9" t="n">
        <v>10.14</v>
      </c>
      <c r="F9" t="n">
        <v>5.59</v>
      </c>
      <c r="G9" t="n">
        <v>11.97</v>
      </c>
      <c r="H9" t="n">
        <v>0.16</v>
      </c>
      <c r="I9" t="n">
        <v>28</v>
      </c>
      <c r="J9" t="n">
        <v>300.32</v>
      </c>
      <c r="K9" t="n">
        <v>61.82</v>
      </c>
      <c r="L9" t="n">
        <v>2.75</v>
      </c>
      <c r="M9" t="n">
        <v>26</v>
      </c>
      <c r="N9" t="n">
        <v>85.73999999999999</v>
      </c>
      <c r="O9" t="n">
        <v>37273.29</v>
      </c>
      <c r="P9" t="n">
        <v>101.01</v>
      </c>
      <c r="Q9" t="n">
        <v>202.86</v>
      </c>
      <c r="R9" t="n">
        <v>34.84</v>
      </c>
      <c r="S9" t="n">
        <v>13.89</v>
      </c>
      <c r="T9" t="n">
        <v>8681.059999999999</v>
      </c>
      <c r="U9" t="n">
        <v>0.4</v>
      </c>
      <c r="V9" t="n">
        <v>0.6899999999999999</v>
      </c>
      <c r="W9" t="n">
        <v>0.68</v>
      </c>
      <c r="X9" t="n">
        <v>0.55</v>
      </c>
      <c r="Y9" t="n">
        <v>1</v>
      </c>
      <c r="Z9" t="n">
        <v>10</v>
      </c>
      <c r="AA9" t="n">
        <v>159.9814455993539</v>
      </c>
      <c r="AB9" t="n">
        <v>218.893671752197</v>
      </c>
      <c r="AC9" t="n">
        <v>198.0027669394279</v>
      </c>
      <c r="AD9" t="n">
        <v>159981.4455993539</v>
      </c>
      <c r="AE9" t="n">
        <v>218893.6717521969</v>
      </c>
      <c r="AF9" t="n">
        <v>3.150874044781836e-06</v>
      </c>
      <c r="AG9" t="n">
        <v>14</v>
      </c>
      <c r="AH9" t="n">
        <v>198002.7669394279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10.0987</v>
      </c>
      <c r="E10" t="n">
        <v>9.9</v>
      </c>
      <c r="F10" t="n">
        <v>5.52</v>
      </c>
      <c r="G10" t="n">
        <v>13.24</v>
      </c>
      <c r="H10" t="n">
        <v>0.18</v>
      </c>
      <c r="I10" t="n">
        <v>25</v>
      </c>
      <c r="J10" t="n">
        <v>300.84</v>
      </c>
      <c r="K10" t="n">
        <v>61.82</v>
      </c>
      <c r="L10" t="n">
        <v>3</v>
      </c>
      <c r="M10" t="n">
        <v>23</v>
      </c>
      <c r="N10" t="n">
        <v>86.02</v>
      </c>
      <c r="O10" t="n">
        <v>37338.27</v>
      </c>
      <c r="P10" t="n">
        <v>99.69</v>
      </c>
      <c r="Q10" t="n">
        <v>202.86</v>
      </c>
      <c r="R10" t="n">
        <v>32.5</v>
      </c>
      <c r="S10" t="n">
        <v>13.89</v>
      </c>
      <c r="T10" t="n">
        <v>7524.17</v>
      </c>
      <c r="U10" t="n">
        <v>0.43</v>
      </c>
      <c r="V10" t="n">
        <v>0.7</v>
      </c>
      <c r="W10" t="n">
        <v>0.68</v>
      </c>
      <c r="X10" t="n">
        <v>0.48</v>
      </c>
      <c r="Y10" t="n">
        <v>1</v>
      </c>
      <c r="Z10" t="n">
        <v>10</v>
      </c>
      <c r="AA10" t="n">
        <v>150.8077124743481</v>
      </c>
      <c r="AB10" t="n">
        <v>206.3417653740283</v>
      </c>
      <c r="AC10" t="n">
        <v>186.6487968892764</v>
      </c>
      <c r="AD10" t="n">
        <v>150807.7124743481</v>
      </c>
      <c r="AE10" t="n">
        <v>206341.7653740283</v>
      </c>
      <c r="AF10" t="n">
        <v>3.226433424189159e-06</v>
      </c>
      <c r="AG10" t="n">
        <v>13</v>
      </c>
      <c r="AH10" t="n">
        <v>186648.7968892764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10.2444</v>
      </c>
      <c r="E11" t="n">
        <v>9.76</v>
      </c>
      <c r="F11" t="n">
        <v>5.49</v>
      </c>
      <c r="G11" t="n">
        <v>14.31</v>
      </c>
      <c r="H11" t="n">
        <v>0.19</v>
      </c>
      <c r="I11" t="n">
        <v>23</v>
      </c>
      <c r="J11" t="n">
        <v>301.37</v>
      </c>
      <c r="K11" t="n">
        <v>61.82</v>
      </c>
      <c r="L11" t="n">
        <v>3.25</v>
      </c>
      <c r="M11" t="n">
        <v>21</v>
      </c>
      <c r="N11" t="n">
        <v>86.3</v>
      </c>
      <c r="O11" t="n">
        <v>37403.38</v>
      </c>
      <c r="P11" t="n">
        <v>99.06</v>
      </c>
      <c r="Q11" t="n">
        <v>202.82</v>
      </c>
      <c r="R11" t="n">
        <v>31.78</v>
      </c>
      <c r="S11" t="n">
        <v>13.89</v>
      </c>
      <c r="T11" t="n">
        <v>7174.06</v>
      </c>
      <c r="U11" t="n">
        <v>0.44</v>
      </c>
      <c r="V11" t="n">
        <v>0.71</v>
      </c>
      <c r="W11" t="n">
        <v>0.67</v>
      </c>
      <c r="X11" t="n">
        <v>0.45</v>
      </c>
      <c r="Y11" t="n">
        <v>1</v>
      </c>
      <c r="Z11" t="n">
        <v>10</v>
      </c>
      <c r="AA11" t="n">
        <v>149.6116716644692</v>
      </c>
      <c r="AB11" t="n">
        <v>204.7052895723562</v>
      </c>
      <c r="AC11" t="n">
        <v>185.1685040413071</v>
      </c>
      <c r="AD11" t="n">
        <v>149611.6716644692</v>
      </c>
      <c r="AE11" t="n">
        <v>204705.2895723562</v>
      </c>
      <c r="AF11" t="n">
        <v>3.272983113743692e-06</v>
      </c>
      <c r="AG11" t="n">
        <v>13</v>
      </c>
      <c r="AH11" t="n">
        <v>185168.5040413071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10.3131</v>
      </c>
      <c r="E12" t="n">
        <v>9.699999999999999</v>
      </c>
      <c r="F12" t="n">
        <v>5.48</v>
      </c>
      <c r="G12" t="n">
        <v>14.94</v>
      </c>
      <c r="H12" t="n">
        <v>0.21</v>
      </c>
      <c r="I12" t="n">
        <v>22</v>
      </c>
      <c r="J12" t="n">
        <v>301.9</v>
      </c>
      <c r="K12" t="n">
        <v>61.82</v>
      </c>
      <c r="L12" t="n">
        <v>3.5</v>
      </c>
      <c r="M12" t="n">
        <v>20</v>
      </c>
      <c r="N12" t="n">
        <v>86.58</v>
      </c>
      <c r="O12" t="n">
        <v>37468.6</v>
      </c>
      <c r="P12" t="n">
        <v>98.90000000000001</v>
      </c>
      <c r="Q12" t="n">
        <v>202.84</v>
      </c>
      <c r="R12" t="n">
        <v>31.44</v>
      </c>
      <c r="S12" t="n">
        <v>13.89</v>
      </c>
      <c r="T12" t="n">
        <v>7008.63</v>
      </c>
      <c r="U12" t="n">
        <v>0.44</v>
      </c>
      <c r="V12" t="n">
        <v>0.71</v>
      </c>
      <c r="W12" t="n">
        <v>0.67</v>
      </c>
      <c r="X12" t="n">
        <v>0.44</v>
      </c>
      <c r="Y12" t="n">
        <v>1</v>
      </c>
      <c r="Z12" t="n">
        <v>10</v>
      </c>
      <c r="AA12" t="n">
        <v>149.1354190112274</v>
      </c>
      <c r="AB12" t="n">
        <v>204.0536596814069</v>
      </c>
      <c r="AC12" t="n">
        <v>184.5790647925816</v>
      </c>
      <c r="AD12" t="n">
        <v>149135.4190112274</v>
      </c>
      <c r="AE12" t="n">
        <v>204053.6596814069</v>
      </c>
      <c r="AF12" t="n">
        <v>3.294932075119097e-06</v>
      </c>
      <c r="AG12" t="n">
        <v>13</v>
      </c>
      <c r="AH12" t="n">
        <v>184579.0647925816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10.4993</v>
      </c>
      <c r="E13" t="n">
        <v>9.52</v>
      </c>
      <c r="F13" t="n">
        <v>5.42</v>
      </c>
      <c r="G13" t="n">
        <v>16.25</v>
      </c>
      <c r="H13" t="n">
        <v>0.22</v>
      </c>
      <c r="I13" t="n">
        <v>20</v>
      </c>
      <c r="J13" t="n">
        <v>302.43</v>
      </c>
      <c r="K13" t="n">
        <v>61.82</v>
      </c>
      <c r="L13" t="n">
        <v>3.75</v>
      </c>
      <c r="M13" t="n">
        <v>18</v>
      </c>
      <c r="N13" t="n">
        <v>86.86</v>
      </c>
      <c r="O13" t="n">
        <v>37533.94</v>
      </c>
      <c r="P13" t="n">
        <v>97.68000000000001</v>
      </c>
      <c r="Q13" t="n">
        <v>202.85</v>
      </c>
      <c r="R13" t="n">
        <v>29.51</v>
      </c>
      <c r="S13" t="n">
        <v>13.89</v>
      </c>
      <c r="T13" t="n">
        <v>6055.12</v>
      </c>
      <c r="U13" t="n">
        <v>0.47</v>
      </c>
      <c r="V13" t="n">
        <v>0.71</v>
      </c>
      <c r="W13" t="n">
        <v>0.67</v>
      </c>
      <c r="X13" t="n">
        <v>0.38</v>
      </c>
      <c r="Y13" t="n">
        <v>1</v>
      </c>
      <c r="Z13" t="n">
        <v>10</v>
      </c>
      <c r="AA13" t="n">
        <v>147.4398797106</v>
      </c>
      <c r="AB13" t="n">
        <v>201.7337480083749</v>
      </c>
      <c r="AC13" t="n">
        <v>182.4805622336065</v>
      </c>
      <c r="AD13" t="n">
        <v>147439.8797106</v>
      </c>
      <c r="AE13" t="n">
        <v>201733.7480083749</v>
      </c>
      <c r="AF13" t="n">
        <v>3.354421108715898e-06</v>
      </c>
      <c r="AG13" t="n">
        <v>13</v>
      </c>
      <c r="AH13" t="n">
        <v>182480.5622336066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10.5649</v>
      </c>
      <c r="E14" t="n">
        <v>9.470000000000001</v>
      </c>
      <c r="F14" t="n">
        <v>5.41</v>
      </c>
      <c r="G14" t="n">
        <v>17.09</v>
      </c>
      <c r="H14" t="n">
        <v>0.24</v>
      </c>
      <c r="I14" t="n">
        <v>19</v>
      </c>
      <c r="J14" t="n">
        <v>302.96</v>
      </c>
      <c r="K14" t="n">
        <v>61.82</v>
      </c>
      <c r="L14" t="n">
        <v>4</v>
      </c>
      <c r="M14" t="n">
        <v>17</v>
      </c>
      <c r="N14" t="n">
        <v>87.14</v>
      </c>
      <c r="O14" t="n">
        <v>37599.4</v>
      </c>
      <c r="P14" t="n">
        <v>97.56999999999999</v>
      </c>
      <c r="Q14" t="n">
        <v>202.83</v>
      </c>
      <c r="R14" t="n">
        <v>29.19</v>
      </c>
      <c r="S14" t="n">
        <v>13.89</v>
      </c>
      <c r="T14" t="n">
        <v>5898.22</v>
      </c>
      <c r="U14" t="n">
        <v>0.48</v>
      </c>
      <c r="V14" t="n">
        <v>0.71</v>
      </c>
      <c r="W14" t="n">
        <v>0.67</v>
      </c>
      <c r="X14" t="n">
        <v>0.37</v>
      </c>
      <c r="Y14" t="n">
        <v>1</v>
      </c>
      <c r="Z14" t="n">
        <v>10</v>
      </c>
      <c r="AA14" t="n">
        <v>147.0310887076904</v>
      </c>
      <c r="AB14" t="n">
        <v>201.174422123608</v>
      </c>
      <c r="AC14" t="n">
        <v>181.9746176262628</v>
      </c>
      <c r="AD14" t="n">
        <v>147031.0887076904</v>
      </c>
      <c r="AE14" t="n">
        <v>201174.422123608</v>
      </c>
      <c r="AF14" t="n">
        <v>3.37537965116461e-06</v>
      </c>
      <c r="AG14" t="n">
        <v>13</v>
      </c>
      <c r="AH14" t="n">
        <v>181974.6176262628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10.6645</v>
      </c>
      <c r="E15" t="n">
        <v>9.380000000000001</v>
      </c>
      <c r="F15" t="n">
        <v>5.38</v>
      </c>
      <c r="G15" t="n">
        <v>17.93</v>
      </c>
      <c r="H15" t="n">
        <v>0.25</v>
      </c>
      <c r="I15" t="n">
        <v>18</v>
      </c>
      <c r="J15" t="n">
        <v>303.49</v>
      </c>
      <c r="K15" t="n">
        <v>61.82</v>
      </c>
      <c r="L15" t="n">
        <v>4.25</v>
      </c>
      <c r="M15" t="n">
        <v>16</v>
      </c>
      <c r="N15" t="n">
        <v>87.42</v>
      </c>
      <c r="O15" t="n">
        <v>37664.98</v>
      </c>
      <c r="P15" t="n">
        <v>96.86</v>
      </c>
      <c r="Q15" t="n">
        <v>202.86</v>
      </c>
      <c r="R15" t="n">
        <v>28.31</v>
      </c>
      <c r="S15" t="n">
        <v>13.89</v>
      </c>
      <c r="T15" t="n">
        <v>5465.28</v>
      </c>
      <c r="U15" t="n">
        <v>0.49</v>
      </c>
      <c r="V15" t="n">
        <v>0.72</v>
      </c>
      <c r="W15" t="n">
        <v>0.66</v>
      </c>
      <c r="X15" t="n">
        <v>0.34</v>
      </c>
      <c r="Y15" t="n">
        <v>1</v>
      </c>
      <c r="Z15" t="n">
        <v>10</v>
      </c>
      <c r="AA15" t="n">
        <v>146.1303225211337</v>
      </c>
      <c r="AB15" t="n">
        <v>199.9419540881623</v>
      </c>
      <c r="AC15" t="n">
        <v>180.8597746103398</v>
      </c>
      <c r="AD15" t="n">
        <v>146130.3225211337</v>
      </c>
      <c r="AE15" t="n">
        <v>199941.9540881623</v>
      </c>
      <c r="AF15" t="n">
        <v>3.407200852809301e-06</v>
      </c>
      <c r="AG15" t="n">
        <v>13</v>
      </c>
      <c r="AH15" t="n">
        <v>180859.7746103398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10.7437</v>
      </c>
      <c r="E16" t="n">
        <v>9.31</v>
      </c>
      <c r="F16" t="n">
        <v>5.37</v>
      </c>
      <c r="G16" t="n">
        <v>18.94</v>
      </c>
      <c r="H16" t="n">
        <v>0.26</v>
      </c>
      <c r="I16" t="n">
        <v>17</v>
      </c>
      <c r="J16" t="n">
        <v>304.03</v>
      </c>
      <c r="K16" t="n">
        <v>61.82</v>
      </c>
      <c r="L16" t="n">
        <v>4.5</v>
      </c>
      <c r="M16" t="n">
        <v>15</v>
      </c>
      <c r="N16" t="n">
        <v>87.7</v>
      </c>
      <c r="O16" t="n">
        <v>37730.68</v>
      </c>
      <c r="P16" t="n">
        <v>96.55</v>
      </c>
      <c r="Q16" t="n">
        <v>202.86</v>
      </c>
      <c r="R16" t="n">
        <v>27.93</v>
      </c>
      <c r="S16" t="n">
        <v>13.89</v>
      </c>
      <c r="T16" t="n">
        <v>5277.56</v>
      </c>
      <c r="U16" t="n">
        <v>0.5</v>
      </c>
      <c r="V16" t="n">
        <v>0.72</v>
      </c>
      <c r="W16" t="n">
        <v>0.66</v>
      </c>
      <c r="X16" t="n">
        <v>0.33</v>
      </c>
      <c r="Y16" t="n">
        <v>1</v>
      </c>
      <c r="Z16" t="n">
        <v>10</v>
      </c>
      <c r="AA16" t="n">
        <v>145.5666507433273</v>
      </c>
      <c r="AB16" t="n">
        <v>199.1707134943242</v>
      </c>
      <c r="AC16" t="n">
        <v>180.1621401363345</v>
      </c>
      <c r="AD16" t="n">
        <v>145566.6507433273</v>
      </c>
      <c r="AE16" t="n">
        <v>199170.7134943242</v>
      </c>
      <c r="AF16" t="n">
        <v>3.432504458936405e-06</v>
      </c>
      <c r="AG16" t="n">
        <v>13</v>
      </c>
      <c r="AH16" t="n">
        <v>180162.1401363345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10.8349</v>
      </c>
      <c r="E17" t="n">
        <v>9.23</v>
      </c>
      <c r="F17" t="n">
        <v>5.34</v>
      </c>
      <c r="G17" t="n">
        <v>20.04</v>
      </c>
      <c r="H17" t="n">
        <v>0.28</v>
      </c>
      <c r="I17" t="n">
        <v>16</v>
      </c>
      <c r="J17" t="n">
        <v>304.56</v>
      </c>
      <c r="K17" t="n">
        <v>61.82</v>
      </c>
      <c r="L17" t="n">
        <v>4.75</v>
      </c>
      <c r="M17" t="n">
        <v>14</v>
      </c>
      <c r="N17" t="n">
        <v>87.98999999999999</v>
      </c>
      <c r="O17" t="n">
        <v>37796.51</v>
      </c>
      <c r="P17" t="n">
        <v>96.02</v>
      </c>
      <c r="Q17" t="n">
        <v>202.86</v>
      </c>
      <c r="R17" t="n">
        <v>27.16</v>
      </c>
      <c r="S17" t="n">
        <v>13.89</v>
      </c>
      <c r="T17" t="n">
        <v>4901.66</v>
      </c>
      <c r="U17" t="n">
        <v>0.51</v>
      </c>
      <c r="V17" t="n">
        <v>0.72</v>
      </c>
      <c r="W17" t="n">
        <v>0.66</v>
      </c>
      <c r="X17" t="n">
        <v>0.3</v>
      </c>
      <c r="Y17" t="n">
        <v>1</v>
      </c>
      <c r="Z17" t="n">
        <v>10</v>
      </c>
      <c r="AA17" t="n">
        <v>144.8253589951409</v>
      </c>
      <c r="AB17" t="n">
        <v>198.1564454209722</v>
      </c>
      <c r="AC17" t="n">
        <v>179.2446723843687</v>
      </c>
      <c r="AD17" t="n">
        <v>144825.3589951409</v>
      </c>
      <c r="AE17" t="n">
        <v>198156.4454209722</v>
      </c>
      <c r="AF17" t="n">
        <v>3.461641944779736e-06</v>
      </c>
      <c r="AG17" t="n">
        <v>13</v>
      </c>
      <c r="AH17" t="n">
        <v>179244.6723843687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10.9187</v>
      </c>
      <c r="E18" t="n">
        <v>9.16</v>
      </c>
      <c r="F18" t="n">
        <v>5.33</v>
      </c>
      <c r="G18" t="n">
        <v>21.31</v>
      </c>
      <c r="H18" t="n">
        <v>0.29</v>
      </c>
      <c r="I18" t="n">
        <v>15</v>
      </c>
      <c r="J18" t="n">
        <v>305.09</v>
      </c>
      <c r="K18" t="n">
        <v>61.82</v>
      </c>
      <c r="L18" t="n">
        <v>5</v>
      </c>
      <c r="M18" t="n">
        <v>13</v>
      </c>
      <c r="N18" t="n">
        <v>88.27</v>
      </c>
      <c r="O18" t="n">
        <v>37862.45</v>
      </c>
      <c r="P18" t="n">
        <v>95.68000000000001</v>
      </c>
      <c r="Q18" t="n">
        <v>202.82</v>
      </c>
      <c r="R18" t="n">
        <v>26.83</v>
      </c>
      <c r="S18" t="n">
        <v>13.89</v>
      </c>
      <c r="T18" t="n">
        <v>4740.37</v>
      </c>
      <c r="U18" t="n">
        <v>0.52</v>
      </c>
      <c r="V18" t="n">
        <v>0.73</v>
      </c>
      <c r="W18" t="n">
        <v>0.66</v>
      </c>
      <c r="X18" t="n">
        <v>0.29</v>
      </c>
      <c r="Y18" t="n">
        <v>1</v>
      </c>
      <c r="Z18" t="n">
        <v>10</v>
      </c>
      <c r="AA18" t="n">
        <v>137.2696883403071</v>
      </c>
      <c r="AB18" t="n">
        <v>187.81844349837</v>
      </c>
      <c r="AC18" t="n">
        <v>169.8933148557795</v>
      </c>
      <c r="AD18" t="n">
        <v>137269.6883403071</v>
      </c>
      <c r="AE18" t="n">
        <v>187818.4434983699</v>
      </c>
      <c r="AF18" t="n">
        <v>3.48841520479806e-06</v>
      </c>
      <c r="AG18" t="n">
        <v>12</v>
      </c>
      <c r="AH18" t="n">
        <v>169893.3148557795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11.0152</v>
      </c>
      <c r="E19" t="n">
        <v>9.08</v>
      </c>
      <c r="F19" t="n">
        <v>5.3</v>
      </c>
      <c r="G19" t="n">
        <v>22.73</v>
      </c>
      <c r="H19" t="n">
        <v>0.31</v>
      </c>
      <c r="I19" t="n">
        <v>14</v>
      </c>
      <c r="J19" t="n">
        <v>305.63</v>
      </c>
      <c r="K19" t="n">
        <v>61.82</v>
      </c>
      <c r="L19" t="n">
        <v>5.25</v>
      </c>
      <c r="M19" t="n">
        <v>12</v>
      </c>
      <c r="N19" t="n">
        <v>88.56</v>
      </c>
      <c r="O19" t="n">
        <v>37928.52</v>
      </c>
      <c r="P19" t="n">
        <v>95.14</v>
      </c>
      <c r="Q19" t="n">
        <v>202.81</v>
      </c>
      <c r="R19" t="n">
        <v>25.77</v>
      </c>
      <c r="S19" t="n">
        <v>13.89</v>
      </c>
      <c r="T19" t="n">
        <v>4216.66</v>
      </c>
      <c r="U19" t="n">
        <v>0.54</v>
      </c>
      <c r="V19" t="n">
        <v>0.73</v>
      </c>
      <c r="W19" t="n">
        <v>0.66</v>
      </c>
      <c r="X19" t="n">
        <v>0.27</v>
      </c>
      <c r="Y19" t="n">
        <v>1</v>
      </c>
      <c r="Z19" t="n">
        <v>10</v>
      </c>
      <c r="AA19" t="n">
        <v>136.5214674858059</v>
      </c>
      <c r="AB19" t="n">
        <v>186.7946947160674</v>
      </c>
      <c r="AC19" t="n">
        <v>168.9672712204191</v>
      </c>
      <c r="AD19" t="n">
        <v>136521.4674858059</v>
      </c>
      <c r="AE19" t="n">
        <v>186794.6947160674</v>
      </c>
      <c r="AF19" t="n">
        <v>3.519245987516059e-06</v>
      </c>
      <c r="AG19" t="n">
        <v>12</v>
      </c>
      <c r="AH19" t="n">
        <v>168967.2712204191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11.0284</v>
      </c>
      <c r="E20" t="n">
        <v>9.07</v>
      </c>
      <c r="F20" t="n">
        <v>5.29</v>
      </c>
      <c r="G20" t="n">
        <v>22.68</v>
      </c>
      <c r="H20" t="n">
        <v>0.32</v>
      </c>
      <c r="I20" t="n">
        <v>14</v>
      </c>
      <c r="J20" t="n">
        <v>306.17</v>
      </c>
      <c r="K20" t="n">
        <v>61.82</v>
      </c>
      <c r="L20" t="n">
        <v>5.5</v>
      </c>
      <c r="M20" t="n">
        <v>12</v>
      </c>
      <c r="N20" t="n">
        <v>88.84</v>
      </c>
      <c r="O20" t="n">
        <v>37994.72</v>
      </c>
      <c r="P20" t="n">
        <v>94.94</v>
      </c>
      <c r="Q20" t="n">
        <v>202.81</v>
      </c>
      <c r="R20" t="n">
        <v>25.7</v>
      </c>
      <c r="S20" t="n">
        <v>13.89</v>
      </c>
      <c r="T20" t="n">
        <v>4178.88</v>
      </c>
      <c r="U20" t="n">
        <v>0.54</v>
      </c>
      <c r="V20" t="n">
        <v>0.73</v>
      </c>
      <c r="W20" t="n">
        <v>0.66</v>
      </c>
      <c r="X20" t="n">
        <v>0.25</v>
      </c>
      <c r="Y20" t="n">
        <v>1</v>
      </c>
      <c r="Z20" t="n">
        <v>10</v>
      </c>
      <c r="AA20" t="n">
        <v>136.353034408639</v>
      </c>
      <c r="AB20" t="n">
        <v>186.5642371491449</v>
      </c>
      <c r="AC20" t="n">
        <v>168.7588082002344</v>
      </c>
      <c r="AD20" t="n">
        <v>136353.034408639</v>
      </c>
      <c r="AE20" t="n">
        <v>186564.2371491449</v>
      </c>
      <c r="AF20" t="n">
        <v>3.52346325520391e-06</v>
      </c>
      <c r="AG20" t="n">
        <v>12</v>
      </c>
      <c r="AH20" t="n">
        <v>168758.8082002344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11.1121</v>
      </c>
      <c r="E21" t="n">
        <v>9</v>
      </c>
      <c r="F21" t="n">
        <v>5.28</v>
      </c>
      <c r="G21" t="n">
        <v>24.37</v>
      </c>
      <c r="H21" t="n">
        <v>0.33</v>
      </c>
      <c r="I21" t="n">
        <v>13</v>
      </c>
      <c r="J21" t="n">
        <v>306.7</v>
      </c>
      <c r="K21" t="n">
        <v>61.82</v>
      </c>
      <c r="L21" t="n">
        <v>5.75</v>
      </c>
      <c r="M21" t="n">
        <v>11</v>
      </c>
      <c r="N21" t="n">
        <v>89.13</v>
      </c>
      <c r="O21" t="n">
        <v>38061.04</v>
      </c>
      <c r="P21" t="n">
        <v>94.65000000000001</v>
      </c>
      <c r="Q21" t="n">
        <v>202.82</v>
      </c>
      <c r="R21" t="n">
        <v>25.11</v>
      </c>
      <c r="S21" t="n">
        <v>13.89</v>
      </c>
      <c r="T21" t="n">
        <v>3888.46</v>
      </c>
      <c r="U21" t="n">
        <v>0.55</v>
      </c>
      <c r="V21" t="n">
        <v>0.73</v>
      </c>
      <c r="W21" t="n">
        <v>0.66</v>
      </c>
      <c r="X21" t="n">
        <v>0.24</v>
      </c>
      <c r="Y21" t="n">
        <v>1</v>
      </c>
      <c r="Z21" t="n">
        <v>10</v>
      </c>
      <c r="AA21" t="n">
        <v>135.8170909835421</v>
      </c>
      <c r="AB21" t="n">
        <v>185.8309357107725</v>
      </c>
      <c r="AC21" t="n">
        <v>168.095492021945</v>
      </c>
      <c r="AD21" t="n">
        <v>135817.0909835421</v>
      </c>
      <c r="AE21" t="n">
        <v>185830.9357107725</v>
      </c>
      <c r="AF21" t="n">
        <v>3.550204566224599e-06</v>
      </c>
      <c r="AG21" t="n">
        <v>12</v>
      </c>
      <c r="AH21" t="n">
        <v>168095.492021945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11.1077</v>
      </c>
      <c r="E22" t="n">
        <v>9</v>
      </c>
      <c r="F22" t="n">
        <v>5.28</v>
      </c>
      <c r="G22" t="n">
        <v>24.38</v>
      </c>
      <c r="H22" t="n">
        <v>0.35</v>
      </c>
      <c r="I22" t="n">
        <v>13</v>
      </c>
      <c r="J22" t="n">
        <v>307.24</v>
      </c>
      <c r="K22" t="n">
        <v>61.82</v>
      </c>
      <c r="L22" t="n">
        <v>6</v>
      </c>
      <c r="M22" t="n">
        <v>11</v>
      </c>
      <c r="N22" t="n">
        <v>89.42</v>
      </c>
      <c r="O22" t="n">
        <v>38127.48</v>
      </c>
      <c r="P22" t="n">
        <v>94.63</v>
      </c>
      <c r="Q22" t="n">
        <v>202.81</v>
      </c>
      <c r="R22" t="n">
        <v>25.04</v>
      </c>
      <c r="S22" t="n">
        <v>13.89</v>
      </c>
      <c r="T22" t="n">
        <v>3855.8</v>
      </c>
      <c r="U22" t="n">
        <v>0.55</v>
      </c>
      <c r="V22" t="n">
        <v>0.73</v>
      </c>
      <c r="W22" t="n">
        <v>0.66</v>
      </c>
      <c r="X22" t="n">
        <v>0.24</v>
      </c>
      <c r="Y22" t="n">
        <v>1</v>
      </c>
      <c r="Z22" t="n">
        <v>10</v>
      </c>
      <c r="AA22" t="n">
        <v>135.8273658289173</v>
      </c>
      <c r="AB22" t="n">
        <v>185.8449942075091</v>
      </c>
      <c r="AC22" t="n">
        <v>168.1082087954843</v>
      </c>
      <c r="AD22" t="n">
        <v>135827.3658289173</v>
      </c>
      <c r="AE22" t="n">
        <v>185844.9942075091</v>
      </c>
      <c r="AF22" t="n">
        <v>3.548798810328649e-06</v>
      </c>
      <c r="AG22" t="n">
        <v>12</v>
      </c>
      <c r="AH22" t="n">
        <v>168108.2087954843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11.2048</v>
      </c>
      <c r="E23" t="n">
        <v>8.92</v>
      </c>
      <c r="F23" t="n">
        <v>5.26</v>
      </c>
      <c r="G23" t="n">
        <v>26.3</v>
      </c>
      <c r="H23" t="n">
        <v>0.36</v>
      </c>
      <c r="I23" t="n">
        <v>12</v>
      </c>
      <c r="J23" t="n">
        <v>307.78</v>
      </c>
      <c r="K23" t="n">
        <v>61.82</v>
      </c>
      <c r="L23" t="n">
        <v>6.25</v>
      </c>
      <c r="M23" t="n">
        <v>10</v>
      </c>
      <c r="N23" t="n">
        <v>89.70999999999999</v>
      </c>
      <c r="O23" t="n">
        <v>38194.05</v>
      </c>
      <c r="P23" t="n">
        <v>94.29000000000001</v>
      </c>
      <c r="Q23" t="n">
        <v>202.81</v>
      </c>
      <c r="R23" t="n">
        <v>24.54</v>
      </c>
      <c r="S23" t="n">
        <v>13.89</v>
      </c>
      <c r="T23" t="n">
        <v>3610.32</v>
      </c>
      <c r="U23" t="n">
        <v>0.57</v>
      </c>
      <c r="V23" t="n">
        <v>0.74</v>
      </c>
      <c r="W23" t="n">
        <v>0.66</v>
      </c>
      <c r="X23" t="n">
        <v>0.22</v>
      </c>
      <c r="Y23" t="n">
        <v>1</v>
      </c>
      <c r="Z23" t="n">
        <v>10</v>
      </c>
      <c r="AA23" t="n">
        <v>135.206766897391</v>
      </c>
      <c r="AB23" t="n">
        <v>184.9958633705027</v>
      </c>
      <c r="AC23" t="n">
        <v>167.3401178137989</v>
      </c>
      <c r="AD23" t="n">
        <v>135206.7668973911</v>
      </c>
      <c r="AE23" t="n">
        <v>184995.8633705027</v>
      </c>
      <c r="AF23" t="n">
        <v>3.579821287032459e-06</v>
      </c>
      <c r="AG23" t="n">
        <v>12</v>
      </c>
      <c r="AH23" t="n">
        <v>167340.1178137989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11.2003</v>
      </c>
      <c r="E24" t="n">
        <v>8.93</v>
      </c>
      <c r="F24" t="n">
        <v>5.26</v>
      </c>
      <c r="G24" t="n">
        <v>26.32</v>
      </c>
      <c r="H24" t="n">
        <v>0.38</v>
      </c>
      <c r="I24" t="n">
        <v>12</v>
      </c>
      <c r="J24" t="n">
        <v>308.32</v>
      </c>
      <c r="K24" t="n">
        <v>61.82</v>
      </c>
      <c r="L24" t="n">
        <v>6.5</v>
      </c>
      <c r="M24" t="n">
        <v>10</v>
      </c>
      <c r="N24" t="n">
        <v>90</v>
      </c>
      <c r="O24" t="n">
        <v>38260.74</v>
      </c>
      <c r="P24" t="n">
        <v>94.23</v>
      </c>
      <c r="Q24" t="n">
        <v>202.84</v>
      </c>
      <c r="R24" t="n">
        <v>24.54</v>
      </c>
      <c r="S24" t="n">
        <v>13.89</v>
      </c>
      <c r="T24" t="n">
        <v>3608.13</v>
      </c>
      <c r="U24" t="n">
        <v>0.57</v>
      </c>
      <c r="V24" t="n">
        <v>0.73</v>
      </c>
      <c r="W24" t="n">
        <v>0.66</v>
      </c>
      <c r="X24" t="n">
        <v>0.23</v>
      </c>
      <c r="Y24" t="n">
        <v>1</v>
      </c>
      <c r="Z24" t="n">
        <v>10</v>
      </c>
      <c r="AA24" t="n">
        <v>135.197728976782</v>
      </c>
      <c r="AB24" t="n">
        <v>184.9834972888005</v>
      </c>
      <c r="AC24" t="n">
        <v>167.3289319335784</v>
      </c>
      <c r="AD24" t="n">
        <v>135197.728976782</v>
      </c>
      <c r="AE24" t="n">
        <v>184983.4972888005</v>
      </c>
      <c r="AF24" t="n">
        <v>3.578383582138874e-06</v>
      </c>
      <c r="AG24" t="n">
        <v>12</v>
      </c>
      <c r="AH24" t="n">
        <v>167328.9319335784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11.3048</v>
      </c>
      <c r="E25" t="n">
        <v>8.85</v>
      </c>
      <c r="F25" t="n">
        <v>5.24</v>
      </c>
      <c r="G25" t="n">
        <v>28.57</v>
      </c>
      <c r="H25" t="n">
        <v>0.39</v>
      </c>
      <c r="I25" t="n">
        <v>11</v>
      </c>
      <c r="J25" t="n">
        <v>308.86</v>
      </c>
      <c r="K25" t="n">
        <v>61.82</v>
      </c>
      <c r="L25" t="n">
        <v>6.75</v>
      </c>
      <c r="M25" t="n">
        <v>9</v>
      </c>
      <c r="N25" t="n">
        <v>90.29000000000001</v>
      </c>
      <c r="O25" t="n">
        <v>38327.57</v>
      </c>
      <c r="P25" t="n">
        <v>93.52</v>
      </c>
      <c r="Q25" t="n">
        <v>202.82</v>
      </c>
      <c r="R25" t="n">
        <v>23.97</v>
      </c>
      <c r="S25" t="n">
        <v>13.89</v>
      </c>
      <c r="T25" t="n">
        <v>3329.92</v>
      </c>
      <c r="U25" t="n">
        <v>0.58</v>
      </c>
      <c r="V25" t="n">
        <v>0.74</v>
      </c>
      <c r="W25" t="n">
        <v>0.65</v>
      </c>
      <c r="X25" t="n">
        <v>0.2</v>
      </c>
      <c r="Y25" t="n">
        <v>1</v>
      </c>
      <c r="Z25" t="n">
        <v>10</v>
      </c>
      <c r="AA25" t="n">
        <v>134.377149753915</v>
      </c>
      <c r="AB25" t="n">
        <v>183.8607445946741</v>
      </c>
      <c r="AC25" t="n">
        <v>166.3133331807858</v>
      </c>
      <c r="AD25" t="n">
        <v>134377.149753915</v>
      </c>
      <c r="AE25" t="n">
        <v>183860.7445946741</v>
      </c>
      <c r="AF25" t="n">
        <v>3.611770284667691e-06</v>
      </c>
      <c r="AG25" t="n">
        <v>12</v>
      </c>
      <c r="AH25" t="n">
        <v>166313.3331807858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11.3108</v>
      </c>
      <c r="E26" t="n">
        <v>8.84</v>
      </c>
      <c r="F26" t="n">
        <v>5.23</v>
      </c>
      <c r="G26" t="n">
        <v>28.54</v>
      </c>
      <c r="H26" t="n">
        <v>0.4</v>
      </c>
      <c r="I26" t="n">
        <v>11</v>
      </c>
      <c r="J26" t="n">
        <v>309.41</v>
      </c>
      <c r="K26" t="n">
        <v>61.82</v>
      </c>
      <c r="L26" t="n">
        <v>7</v>
      </c>
      <c r="M26" t="n">
        <v>9</v>
      </c>
      <c r="N26" t="n">
        <v>90.59</v>
      </c>
      <c r="O26" t="n">
        <v>38394.52</v>
      </c>
      <c r="P26" t="n">
        <v>93.45999999999999</v>
      </c>
      <c r="Q26" t="n">
        <v>202.84</v>
      </c>
      <c r="R26" t="n">
        <v>23.74</v>
      </c>
      <c r="S26" t="n">
        <v>13.89</v>
      </c>
      <c r="T26" t="n">
        <v>3216.11</v>
      </c>
      <c r="U26" t="n">
        <v>0.59</v>
      </c>
      <c r="V26" t="n">
        <v>0.74</v>
      </c>
      <c r="W26" t="n">
        <v>0.65</v>
      </c>
      <c r="X26" t="n">
        <v>0.19</v>
      </c>
      <c r="Y26" t="n">
        <v>1</v>
      </c>
      <c r="Z26" t="n">
        <v>10</v>
      </c>
      <c r="AA26" t="n">
        <v>134.3141235089709</v>
      </c>
      <c r="AB26" t="n">
        <v>183.77450930582</v>
      </c>
      <c r="AC26" t="n">
        <v>166.2353280668679</v>
      </c>
      <c r="AD26" t="n">
        <v>134314.1235089709</v>
      </c>
      <c r="AE26" t="n">
        <v>183774.50930582</v>
      </c>
      <c r="AF26" t="n">
        <v>3.613687224525805e-06</v>
      </c>
      <c r="AG26" t="n">
        <v>12</v>
      </c>
      <c r="AH26" t="n">
        <v>166235.3280668679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11.3058</v>
      </c>
      <c r="E27" t="n">
        <v>8.85</v>
      </c>
      <c r="F27" t="n">
        <v>5.24</v>
      </c>
      <c r="G27" t="n">
        <v>28.56</v>
      </c>
      <c r="H27" t="n">
        <v>0.42</v>
      </c>
      <c r="I27" t="n">
        <v>11</v>
      </c>
      <c r="J27" t="n">
        <v>309.95</v>
      </c>
      <c r="K27" t="n">
        <v>61.82</v>
      </c>
      <c r="L27" t="n">
        <v>7.25</v>
      </c>
      <c r="M27" t="n">
        <v>9</v>
      </c>
      <c r="N27" t="n">
        <v>90.88</v>
      </c>
      <c r="O27" t="n">
        <v>38461.6</v>
      </c>
      <c r="P27" t="n">
        <v>93.51000000000001</v>
      </c>
      <c r="Q27" t="n">
        <v>202.86</v>
      </c>
      <c r="R27" t="n">
        <v>23.88</v>
      </c>
      <c r="S27" t="n">
        <v>13.89</v>
      </c>
      <c r="T27" t="n">
        <v>3286.75</v>
      </c>
      <c r="U27" t="n">
        <v>0.58</v>
      </c>
      <c r="V27" t="n">
        <v>0.74</v>
      </c>
      <c r="W27" t="n">
        <v>0.65</v>
      </c>
      <c r="X27" t="n">
        <v>0.2</v>
      </c>
      <c r="Y27" t="n">
        <v>1</v>
      </c>
      <c r="Z27" t="n">
        <v>10</v>
      </c>
      <c r="AA27" t="n">
        <v>134.3679815010382</v>
      </c>
      <c r="AB27" t="n">
        <v>183.8482001866132</v>
      </c>
      <c r="AC27" t="n">
        <v>166.3019859934241</v>
      </c>
      <c r="AD27" t="n">
        <v>134367.9815010382</v>
      </c>
      <c r="AE27" t="n">
        <v>183848.2001866132</v>
      </c>
      <c r="AF27" t="n">
        <v>3.612089774644043e-06</v>
      </c>
      <c r="AG27" t="n">
        <v>12</v>
      </c>
      <c r="AH27" t="n">
        <v>166301.9859934241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11.4061</v>
      </c>
      <c r="E28" t="n">
        <v>8.77</v>
      </c>
      <c r="F28" t="n">
        <v>5.21</v>
      </c>
      <c r="G28" t="n">
        <v>31.29</v>
      </c>
      <c r="H28" t="n">
        <v>0.43</v>
      </c>
      <c r="I28" t="n">
        <v>10</v>
      </c>
      <c r="J28" t="n">
        <v>310.5</v>
      </c>
      <c r="K28" t="n">
        <v>61.82</v>
      </c>
      <c r="L28" t="n">
        <v>7.5</v>
      </c>
      <c r="M28" t="n">
        <v>8</v>
      </c>
      <c r="N28" t="n">
        <v>91.18000000000001</v>
      </c>
      <c r="O28" t="n">
        <v>38528.81</v>
      </c>
      <c r="P28" t="n">
        <v>92.84</v>
      </c>
      <c r="Q28" t="n">
        <v>202.83</v>
      </c>
      <c r="R28" t="n">
        <v>23.12</v>
      </c>
      <c r="S28" t="n">
        <v>13.89</v>
      </c>
      <c r="T28" t="n">
        <v>2911.04</v>
      </c>
      <c r="U28" t="n">
        <v>0.6</v>
      </c>
      <c r="V28" t="n">
        <v>0.74</v>
      </c>
      <c r="W28" t="n">
        <v>0.65</v>
      </c>
      <c r="X28" t="n">
        <v>0.18</v>
      </c>
      <c r="Y28" t="n">
        <v>1</v>
      </c>
      <c r="Z28" t="n">
        <v>10</v>
      </c>
      <c r="AA28" t="n">
        <v>133.5915285642643</v>
      </c>
      <c r="AB28" t="n">
        <v>182.7858230238338</v>
      </c>
      <c r="AC28" t="n">
        <v>165.3410006160043</v>
      </c>
      <c r="AD28" t="n">
        <v>133591.5285642643</v>
      </c>
      <c r="AE28" t="n">
        <v>182785.8230238338</v>
      </c>
      <c r="AF28" t="n">
        <v>3.644134619272181e-06</v>
      </c>
      <c r="AG28" t="n">
        <v>12</v>
      </c>
      <c r="AH28" t="n">
        <v>165341.0006160043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11.4025</v>
      </c>
      <c r="E29" t="n">
        <v>8.77</v>
      </c>
      <c r="F29" t="n">
        <v>5.22</v>
      </c>
      <c r="G29" t="n">
        <v>31.3</v>
      </c>
      <c r="H29" t="n">
        <v>0.44</v>
      </c>
      <c r="I29" t="n">
        <v>10</v>
      </c>
      <c r="J29" t="n">
        <v>311.04</v>
      </c>
      <c r="K29" t="n">
        <v>61.82</v>
      </c>
      <c r="L29" t="n">
        <v>7.75</v>
      </c>
      <c r="M29" t="n">
        <v>8</v>
      </c>
      <c r="N29" t="n">
        <v>91.47</v>
      </c>
      <c r="O29" t="n">
        <v>38596.15</v>
      </c>
      <c r="P29" t="n">
        <v>93.01000000000001</v>
      </c>
      <c r="Q29" t="n">
        <v>202.81</v>
      </c>
      <c r="R29" t="n">
        <v>23.16</v>
      </c>
      <c r="S29" t="n">
        <v>13.89</v>
      </c>
      <c r="T29" t="n">
        <v>2928.06</v>
      </c>
      <c r="U29" t="n">
        <v>0.6</v>
      </c>
      <c r="V29" t="n">
        <v>0.74</v>
      </c>
      <c r="W29" t="n">
        <v>0.65</v>
      </c>
      <c r="X29" t="n">
        <v>0.18</v>
      </c>
      <c r="Y29" t="n">
        <v>1</v>
      </c>
      <c r="Z29" t="n">
        <v>10</v>
      </c>
      <c r="AA29" t="n">
        <v>133.6959355647382</v>
      </c>
      <c r="AB29" t="n">
        <v>182.9286772879939</v>
      </c>
      <c r="AC29" t="n">
        <v>165.4702210696901</v>
      </c>
      <c r="AD29" t="n">
        <v>133695.9355647382</v>
      </c>
      <c r="AE29" t="n">
        <v>182928.6772879939</v>
      </c>
      <c r="AF29" t="n">
        <v>3.642984455357313e-06</v>
      </c>
      <c r="AG29" t="n">
        <v>12</v>
      </c>
      <c r="AH29" t="n">
        <v>165470.2210696901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11.4101</v>
      </c>
      <c r="E30" t="n">
        <v>8.76</v>
      </c>
      <c r="F30" t="n">
        <v>5.21</v>
      </c>
      <c r="G30" t="n">
        <v>31.27</v>
      </c>
      <c r="H30" t="n">
        <v>0.46</v>
      </c>
      <c r="I30" t="n">
        <v>10</v>
      </c>
      <c r="J30" t="n">
        <v>311.59</v>
      </c>
      <c r="K30" t="n">
        <v>61.82</v>
      </c>
      <c r="L30" t="n">
        <v>8</v>
      </c>
      <c r="M30" t="n">
        <v>8</v>
      </c>
      <c r="N30" t="n">
        <v>91.77</v>
      </c>
      <c r="O30" t="n">
        <v>38663.62</v>
      </c>
      <c r="P30" t="n">
        <v>92.91</v>
      </c>
      <c r="Q30" t="n">
        <v>202.81</v>
      </c>
      <c r="R30" t="n">
        <v>23.07</v>
      </c>
      <c r="S30" t="n">
        <v>13.89</v>
      </c>
      <c r="T30" t="n">
        <v>2885.83</v>
      </c>
      <c r="U30" t="n">
        <v>0.6</v>
      </c>
      <c r="V30" t="n">
        <v>0.74</v>
      </c>
      <c r="W30" t="n">
        <v>0.65</v>
      </c>
      <c r="X30" t="n">
        <v>0.17</v>
      </c>
      <c r="Y30" t="n">
        <v>1</v>
      </c>
      <c r="Z30" t="n">
        <v>10</v>
      </c>
      <c r="AA30" t="n">
        <v>133.607929839768</v>
      </c>
      <c r="AB30" t="n">
        <v>182.8082639725511</v>
      </c>
      <c r="AC30" t="n">
        <v>165.3612998320721</v>
      </c>
      <c r="AD30" t="n">
        <v>133607.929839768</v>
      </c>
      <c r="AE30" t="n">
        <v>182808.2639725511</v>
      </c>
      <c r="AF30" t="n">
        <v>3.64541257917759e-06</v>
      </c>
      <c r="AG30" t="n">
        <v>12</v>
      </c>
      <c r="AH30" t="n">
        <v>165361.2998320721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11.3949</v>
      </c>
      <c r="E31" t="n">
        <v>8.779999999999999</v>
      </c>
      <c r="F31" t="n">
        <v>5.22</v>
      </c>
      <c r="G31" t="n">
        <v>31.34</v>
      </c>
      <c r="H31" t="n">
        <v>0.47</v>
      </c>
      <c r="I31" t="n">
        <v>10</v>
      </c>
      <c r="J31" t="n">
        <v>312.14</v>
      </c>
      <c r="K31" t="n">
        <v>61.82</v>
      </c>
      <c r="L31" t="n">
        <v>8.25</v>
      </c>
      <c r="M31" t="n">
        <v>8</v>
      </c>
      <c r="N31" t="n">
        <v>92.06999999999999</v>
      </c>
      <c r="O31" t="n">
        <v>38731.35</v>
      </c>
      <c r="P31" t="n">
        <v>92.87</v>
      </c>
      <c r="Q31" t="n">
        <v>202.82</v>
      </c>
      <c r="R31" t="n">
        <v>23.39</v>
      </c>
      <c r="S31" t="n">
        <v>13.89</v>
      </c>
      <c r="T31" t="n">
        <v>3046.95</v>
      </c>
      <c r="U31" t="n">
        <v>0.59</v>
      </c>
      <c r="V31" t="n">
        <v>0.74</v>
      </c>
      <c r="W31" t="n">
        <v>0.65</v>
      </c>
      <c r="X31" t="n">
        <v>0.18</v>
      </c>
      <c r="Y31" t="n">
        <v>1</v>
      </c>
      <c r="Z31" t="n">
        <v>10</v>
      </c>
      <c r="AA31" t="n">
        <v>133.6614581595261</v>
      </c>
      <c r="AB31" t="n">
        <v>182.8815037811469</v>
      </c>
      <c r="AC31" t="n">
        <v>165.4275497361282</v>
      </c>
      <c r="AD31" t="n">
        <v>133661.4581595261</v>
      </c>
      <c r="AE31" t="n">
        <v>182881.5037811469</v>
      </c>
      <c r="AF31" t="n">
        <v>3.640556331537035e-06</v>
      </c>
      <c r="AG31" t="n">
        <v>12</v>
      </c>
      <c r="AH31" t="n">
        <v>165427.5497361282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11.4891</v>
      </c>
      <c r="E32" t="n">
        <v>8.699999999999999</v>
      </c>
      <c r="F32" t="n">
        <v>5.21</v>
      </c>
      <c r="G32" t="n">
        <v>34.71</v>
      </c>
      <c r="H32" t="n">
        <v>0.48</v>
      </c>
      <c r="I32" t="n">
        <v>9</v>
      </c>
      <c r="J32" t="n">
        <v>312.69</v>
      </c>
      <c r="K32" t="n">
        <v>61.82</v>
      </c>
      <c r="L32" t="n">
        <v>8.5</v>
      </c>
      <c r="M32" t="n">
        <v>7</v>
      </c>
      <c r="N32" t="n">
        <v>92.37</v>
      </c>
      <c r="O32" t="n">
        <v>38799.09</v>
      </c>
      <c r="P32" t="n">
        <v>92.54000000000001</v>
      </c>
      <c r="Q32" t="n">
        <v>202.82</v>
      </c>
      <c r="R32" t="n">
        <v>22.77</v>
      </c>
      <c r="S32" t="n">
        <v>13.89</v>
      </c>
      <c r="T32" t="n">
        <v>2742.13</v>
      </c>
      <c r="U32" t="n">
        <v>0.61</v>
      </c>
      <c r="V32" t="n">
        <v>0.74</v>
      </c>
      <c r="W32" t="n">
        <v>0.66</v>
      </c>
      <c r="X32" t="n">
        <v>0.17</v>
      </c>
      <c r="Y32" t="n">
        <v>1</v>
      </c>
      <c r="Z32" t="n">
        <v>10</v>
      </c>
      <c r="AA32" t="n">
        <v>133.099420969162</v>
      </c>
      <c r="AB32" t="n">
        <v>182.1124997019603</v>
      </c>
      <c r="AC32" t="n">
        <v>164.7319383269549</v>
      </c>
      <c r="AD32" t="n">
        <v>133099.420969162</v>
      </c>
      <c r="AE32" t="n">
        <v>182112.4997019603</v>
      </c>
      <c r="AF32" t="n">
        <v>3.670652287309423e-06</v>
      </c>
      <c r="AG32" t="n">
        <v>12</v>
      </c>
      <c r="AH32" t="n">
        <v>164731.9383269549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11.4954</v>
      </c>
      <c r="E33" t="n">
        <v>8.699999999999999</v>
      </c>
      <c r="F33" t="n">
        <v>5.2</v>
      </c>
      <c r="G33" t="n">
        <v>34.68</v>
      </c>
      <c r="H33" t="n">
        <v>0.5</v>
      </c>
      <c r="I33" t="n">
        <v>9</v>
      </c>
      <c r="J33" t="n">
        <v>313.24</v>
      </c>
      <c r="K33" t="n">
        <v>61.82</v>
      </c>
      <c r="L33" t="n">
        <v>8.75</v>
      </c>
      <c r="M33" t="n">
        <v>7</v>
      </c>
      <c r="N33" t="n">
        <v>92.67</v>
      </c>
      <c r="O33" t="n">
        <v>38866.96</v>
      </c>
      <c r="P33" t="n">
        <v>92.37</v>
      </c>
      <c r="Q33" t="n">
        <v>202.81</v>
      </c>
      <c r="R33" t="n">
        <v>22.61</v>
      </c>
      <c r="S33" t="n">
        <v>13.89</v>
      </c>
      <c r="T33" t="n">
        <v>2661.04</v>
      </c>
      <c r="U33" t="n">
        <v>0.61</v>
      </c>
      <c r="V33" t="n">
        <v>0.74</v>
      </c>
      <c r="W33" t="n">
        <v>0.66</v>
      </c>
      <c r="X33" t="n">
        <v>0.16</v>
      </c>
      <c r="Y33" t="n">
        <v>1</v>
      </c>
      <c r="Z33" t="n">
        <v>10</v>
      </c>
      <c r="AA33" t="n">
        <v>132.9847478428117</v>
      </c>
      <c r="AB33" t="n">
        <v>181.9555988714666</v>
      </c>
      <c r="AC33" t="n">
        <v>164.5900118915119</v>
      </c>
      <c r="AD33" t="n">
        <v>132984.7478428117</v>
      </c>
      <c r="AE33" t="n">
        <v>181955.5988714666</v>
      </c>
      <c r="AF33" t="n">
        <v>3.672665074160443e-06</v>
      </c>
      <c r="AG33" t="n">
        <v>12</v>
      </c>
      <c r="AH33" t="n">
        <v>164590.0118915119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11.4943</v>
      </c>
      <c r="E34" t="n">
        <v>8.699999999999999</v>
      </c>
      <c r="F34" t="n">
        <v>5.2</v>
      </c>
      <c r="G34" t="n">
        <v>34.69</v>
      </c>
      <c r="H34" t="n">
        <v>0.51</v>
      </c>
      <c r="I34" t="n">
        <v>9</v>
      </c>
      <c r="J34" t="n">
        <v>313.79</v>
      </c>
      <c r="K34" t="n">
        <v>61.82</v>
      </c>
      <c r="L34" t="n">
        <v>9</v>
      </c>
      <c r="M34" t="n">
        <v>7</v>
      </c>
      <c r="N34" t="n">
        <v>92.97</v>
      </c>
      <c r="O34" t="n">
        <v>38934.97</v>
      </c>
      <c r="P34" t="n">
        <v>92.3</v>
      </c>
      <c r="Q34" t="n">
        <v>202.82</v>
      </c>
      <c r="R34" t="n">
        <v>22.65</v>
      </c>
      <c r="S34" t="n">
        <v>13.89</v>
      </c>
      <c r="T34" t="n">
        <v>2681.4</v>
      </c>
      <c r="U34" t="n">
        <v>0.61</v>
      </c>
      <c r="V34" t="n">
        <v>0.74</v>
      </c>
      <c r="W34" t="n">
        <v>0.65</v>
      </c>
      <c r="X34" t="n">
        <v>0.16</v>
      </c>
      <c r="Y34" t="n">
        <v>1</v>
      </c>
      <c r="Z34" t="n">
        <v>10</v>
      </c>
      <c r="AA34" t="n">
        <v>132.9561849543093</v>
      </c>
      <c r="AB34" t="n">
        <v>181.9165178673119</v>
      </c>
      <c r="AC34" t="n">
        <v>164.5546607235431</v>
      </c>
      <c r="AD34" t="n">
        <v>132956.1849543093</v>
      </c>
      <c r="AE34" t="n">
        <v>181916.5178673119</v>
      </c>
      <c r="AF34" t="n">
        <v>3.672313635186456e-06</v>
      </c>
      <c r="AG34" t="n">
        <v>12</v>
      </c>
      <c r="AH34" t="n">
        <v>164554.6607235431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11.4906</v>
      </c>
      <c r="E35" t="n">
        <v>8.699999999999999</v>
      </c>
      <c r="F35" t="n">
        <v>5.21</v>
      </c>
      <c r="G35" t="n">
        <v>34.7</v>
      </c>
      <c r="H35" t="n">
        <v>0.52</v>
      </c>
      <c r="I35" t="n">
        <v>9</v>
      </c>
      <c r="J35" t="n">
        <v>314.34</v>
      </c>
      <c r="K35" t="n">
        <v>61.82</v>
      </c>
      <c r="L35" t="n">
        <v>9.25</v>
      </c>
      <c r="M35" t="n">
        <v>7</v>
      </c>
      <c r="N35" t="n">
        <v>93.27</v>
      </c>
      <c r="O35" t="n">
        <v>39003.11</v>
      </c>
      <c r="P35" t="n">
        <v>92.3</v>
      </c>
      <c r="Q35" t="n">
        <v>202.86</v>
      </c>
      <c r="R35" t="n">
        <v>22.78</v>
      </c>
      <c r="S35" t="n">
        <v>13.89</v>
      </c>
      <c r="T35" t="n">
        <v>2746.2</v>
      </c>
      <c r="U35" t="n">
        <v>0.61</v>
      </c>
      <c r="V35" t="n">
        <v>0.74</v>
      </c>
      <c r="W35" t="n">
        <v>0.65</v>
      </c>
      <c r="X35" t="n">
        <v>0.17</v>
      </c>
      <c r="Y35" t="n">
        <v>1</v>
      </c>
      <c r="Z35" t="n">
        <v>10</v>
      </c>
      <c r="AA35" t="n">
        <v>132.9794963582234</v>
      </c>
      <c r="AB35" t="n">
        <v>181.9484135585737</v>
      </c>
      <c r="AC35" t="n">
        <v>164.5835123347968</v>
      </c>
      <c r="AD35" t="n">
        <v>132979.4963582234</v>
      </c>
      <c r="AE35" t="n">
        <v>181948.4135585737</v>
      </c>
      <c r="AF35" t="n">
        <v>3.671131522273952e-06</v>
      </c>
      <c r="AG35" t="n">
        <v>12</v>
      </c>
      <c r="AH35" t="n">
        <v>164583.5123347967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11.5875</v>
      </c>
      <c r="E36" t="n">
        <v>8.630000000000001</v>
      </c>
      <c r="F36" t="n">
        <v>5.19</v>
      </c>
      <c r="G36" t="n">
        <v>38.91</v>
      </c>
      <c r="H36" t="n">
        <v>0.54</v>
      </c>
      <c r="I36" t="n">
        <v>8</v>
      </c>
      <c r="J36" t="n">
        <v>314.9</v>
      </c>
      <c r="K36" t="n">
        <v>61.82</v>
      </c>
      <c r="L36" t="n">
        <v>9.5</v>
      </c>
      <c r="M36" t="n">
        <v>6</v>
      </c>
      <c r="N36" t="n">
        <v>93.56999999999999</v>
      </c>
      <c r="O36" t="n">
        <v>39071.38</v>
      </c>
      <c r="P36" t="n">
        <v>91.94</v>
      </c>
      <c r="Q36" t="n">
        <v>202.81</v>
      </c>
      <c r="R36" t="n">
        <v>22.31</v>
      </c>
      <c r="S36" t="n">
        <v>13.89</v>
      </c>
      <c r="T36" t="n">
        <v>2513.76</v>
      </c>
      <c r="U36" t="n">
        <v>0.62</v>
      </c>
      <c r="V36" t="n">
        <v>0.75</v>
      </c>
      <c r="W36" t="n">
        <v>0.65</v>
      </c>
      <c r="X36" t="n">
        <v>0.15</v>
      </c>
      <c r="Y36" t="n">
        <v>1</v>
      </c>
      <c r="Z36" t="n">
        <v>10</v>
      </c>
      <c r="AA36" t="n">
        <v>132.3946911357994</v>
      </c>
      <c r="AB36" t="n">
        <v>181.148257253468</v>
      </c>
      <c r="AC36" t="n">
        <v>163.8597218244237</v>
      </c>
      <c r="AD36" t="n">
        <v>132394.6911357994</v>
      </c>
      <c r="AE36" t="n">
        <v>181148.257253468</v>
      </c>
      <c r="AF36" t="n">
        <v>3.702090100982491e-06</v>
      </c>
      <c r="AG36" t="n">
        <v>12</v>
      </c>
      <c r="AH36" t="n">
        <v>163859.7218244237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11.5968</v>
      </c>
      <c r="E37" t="n">
        <v>8.619999999999999</v>
      </c>
      <c r="F37" t="n">
        <v>5.18</v>
      </c>
      <c r="G37" t="n">
        <v>38.86</v>
      </c>
      <c r="H37" t="n">
        <v>0.55</v>
      </c>
      <c r="I37" t="n">
        <v>8</v>
      </c>
      <c r="J37" t="n">
        <v>315.45</v>
      </c>
      <c r="K37" t="n">
        <v>61.82</v>
      </c>
      <c r="L37" t="n">
        <v>9.75</v>
      </c>
      <c r="M37" t="n">
        <v>6</v>
      </c>
      <c r="N37" t="n">
        <v>93.88</v>
      </c>
      <c r="O37" t="n">
        <v>39139.8</v>
      </c>
      <c r="P37" t="n">
        <v>91.84999999999999</v>
      </c>
      <c r="Q37" t="n">
        <v>202.81</v>
      </c>
      <c r="R37" t="n">
        <v>22.15</v>
      </c>
      <c r="S37" t="n">
        <v>13.89</v>
      </c>
      <c r="T37" t="n">
        <v>2434.3</v>
      </c>
      <c r="U37" t="n">
        <v>0.63</v>
      </c>
      <c r="V37" t="n">
        <v>0.75</v>
      </c>
      <c r="W37" t="n">
        <v>0.65</v>
      </c>
      <c r="X37" t="n">
        <v>0.14</v>
      </c>
      <c r="Y37" t="n">
        <v>1</v>
      </c>
      <c r="Z37" t="n">
        <v>10</v>
      </c>
      <c r="AA37" t="n">
        <v>132.3067208215229</v>
      </c>
      <c r="AB37" t="n">
        <v>181.0278923884987</v>
      </c>
      <c r="AC37" t="n">
        <v>163.7508444132338</v>
      </c>
      <c r="AD37" t="n">
        <v>132306.7208215229</v>
      </c>
      <c r="AE37" t="n">
        <v>181027.8923884987</v>
      </c>
      <c r="AF37" t="n">
        <v>3.705061357762568e-06</v>
      </c>
      <c r="AG37" t="n">
        <v>12</v>
      </c>
      <c r="AH37" t="n">
        <v>163750.8444132338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11.6006</v>
      </c>
      <c r="E38" t="n">
        <v>8.619999999999999</v>
      </c>
      <c r="F38" t="n">
        <v>5.18</v>
      </c>
      <c r="G38" t="n">
        <v>38.84</v>
      </c>
      <c r="H38" t="n">
        <v>0.5600000000000001</v>
      </c>
      <c r="I38" t="n">
        <v>8</v>
      </c>
      <c r="J38" t="n">
        <v>316.01</v>
      </c>
      <c r="K38" t="n">
        <v>61.82</v>
      </c>
      <c r="L38" t="n">
        <v>10</v>
      </c>
      <c r="M38" t="n">
        <v>6</v>
      </c>
      <c r="N38" t="n">
        <v>94.18000000000001</v>
      </c>
      <c r="O38" t="n">
        <v>39208.35</v>
      </c>
      <c r="P38" t="n">
        <v>91.78</v>
      </c>
      <c r="Q38" t="n">
        <v>202.81</v>
      </c>
      <c r="R38" t="n">
        <v>21.99</v>
      </c>
      <c r="S38" t="n">
        <v>13.89</v>
      </c>
      <c r="T38" t="n">
        <v>2355.41</v>
      </c>
      <c r="U38" t="n">
        <v>0.63</v>
      </c>
      <c r="V38" t="n">
        <v>0.75</v>
      </c>
      <c r="W38" t="n">
        <v>0.65</v>
      </c>
      <c r="X38" t="n">
        <v>0.14</v>
      </c>
      <c r="Y38" t="n">
        <v>1</v>
      </c>
      <c r="Z38" t="n">
        <v>10</v>
      </c>
      <c r="AA38" t="n">
        <v>132.2584335009512</v>
      </c>
      <c r="AB38" t="n">
        <v>180.9618235462062</v>
      </c>
      <c r="AC38" t="n">
        <v>163.6910810885216</v>
      </c>
      <c r="AD38" t="n">
        <v>132258.4335009512</v>
      </c>
      <c r="AE38" t="n">
        <v>180961.8235462062</v>
      </c>
      <c r="AF38" t="n">
        <v>3.706275419672707e-06</v>
      </c>
      <c r="AG38" t="n">
        <v>12</v>
      </c>
      <c r="AH38" t="n">
        <v>163691.0810885216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11.5991</v>
      </c>
      <c r="E39" t="n">
        <v>8.619999999999999</v>
      </c>
      <c r="F39" t="n">
        <v>5.18</v>
      </c>
      <c r="G39" t="n">
        <v>38.85</v>
      </c>
      <c r="H39" t="n">
        <v>0.58</v>
      </c>
      <c r="I39" t="n">
        <v>8</v>
      </c>
      <c r="J39" t="n">
        <v>316.56</v>
      </c>
      <c r="K39" t="n">
        <v>61.82</v>
      </c>
      <c r="L39" t="n">
        <v>10.25</v>
      </c>
      <c r="M39" t="n">
        <v>6</v>
      </c>
      <c r="N39" t="n">
        <v>94.48999999999999</v>
      </c>
      <c r="O39" t="n">
        <v>39277.04</v>
      </c>
      <c r="P39" t="n">
        <v>91.62</v>
      </c>
      <c r="Q39" t="n">
        <v>202.82</v>
      </c>
      <c r="R39" t="n">
        <v>21.98</v>
      </c>
      <c r="S39" t="n">
        <v>13.89</v>
      </c>
      <c r="T39" t="n">
        <v>2352.06</v>
      </c>
      <c r="U39" t="n">
        <v>0.63</v>
      </c>
      <c r="V39" t="n">
        <v>0.75</v>
      </c>
      <c r="W39" t="n">
        <v>0.65</v>
      </c>
      <c r="X39" t="n">
        <v>0.14</v>
      </c>
      <c r="Y39" t="n">
        <v>1</v>
      </c>
      <c r="Z39" t="n">
        <v>10</v>
      </c>
      <c r="AA39" t="n">
        <v>132.1894592552308</v>
      </c>
      <c r="AB39" t="n">
        <v>180.8674499402828</v>
      </c>
      <c r="AC39" t="n">
        <v>163.6057143670932</v>
      </c>
      <c r="AD39" t="n">
        <v>132189.4592552308</v>
      </c>
      <c r="AE39" t="n">
        <v>180867.4499402828</v>
      </c>
      <c r="AF39" t="n">
        <v>3.705796184708178e-06</v>
      </c>
      <c r="AG39" t="n">
        <v>12</v>
      </c>
      <c r="AH39" t="n">
        <v>163605.7143670932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11.6028</v>
      </c>
      <c r="E40" t="n">
        <v>8.619999999999999</v>
      </c>
      <c r="F40" t="n">
        <v>5.18</v>
      </c>
      <c r="G40" t="n">
        <v>38.83</v>
      </c>
      <c r="H40" t="n">
        <v>0.59</v>
      </c>
      <c r="I40" t="n">
        <v>8</v>
      </c>
      <c r="J40" t="n">
        <v>317.12</v>
      </c>
      <c r="K40" t="n">
        <v>61.82</v>
      </c>
      <c r="L40" t="n">
        <v>10.5</v>
      </c>
      <c r="M40" t="n">
        <v>6</v>
      </c>
      <c r="N40" t="n">
        <v>94.8</v>
      </c>
      <c r="O40" t="n">
        <v>39345.87</v>
      </c>
      <c r="P40" t="n">
        <v>91.42</v>
      </c>
      <c r="Q40" t="n">
        <v>202.83</v>
      </c>
      <c r="R40" t="n">
        <v>21.93</v>
      </c>
      <c r="S40" t="n">
        <v>13.89</v>
      </c>
      <c r="T40" t="n">
        <v>2323.2</v>
      </c>
      <c r="U40" t="n">
        <v>0.63</v>
      </c>
      <c r="V40" t="n">
        <v>0.75</v>
      </c>
      <c r="W40" t="n">
        <v>0.65</v>
      </c>
      <c r="X40" t="n">
        <v>0.14</v>
      </c>
      <c r="Y40" t="n">
        <v>1</v>
      </c>
      <c r="Z40" t="n">
        <v>10</v>
      </c>
      <c r="AA40" t="n">
        <v>132.0806522263192</v>
      </c>
      <c r="AB40" t="n">
        <v>180.7185753630985</v>
      </c>
      <c r="AC40" t="n">
        <v>163.4710481706086</v>
      </c>
      <c r="AD40" t="n">
        <v>132080.6522263192</v>
      </c>
      <c r="AE40" t="n">
        <v>180718.5753630985</v>
      </c>
      <c r="AF40" t="n">
        <v>3.706978297620682e-06</v>
      </c>
      <c r="AG40" t="n">
        <v>12</v>
      </c>
      <c r="AH40" t="n">
        <v>163471.0481706086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11.6095</v>
      </c>
      <c r="E41" t="n">
        <v>8.609999999999999</v>
      </c>
      <c r="F41" t="n">
        <v>5.17</v>
      </c>
      <c r="G41" t="n">
        <v>38.79</v>
      </c>
      <c r="H41" t="n">
        <v>0.6</v>
      </c>
      <c r="I41" t="n">
        <v>8</v>
      </c>
      <c r="J41" t="n">
        <v>317.68</v>
      </c>
      <c r="K41" t="n">
        <v>61.82</v>
      </c>
      <c r="L41" t="n">
        <v>10.75</v>
      </c>
      <c r="M41" t="n">
        <v>6</v>
      </c>
      <c r="N41" t="n">
        <v>95.11</v>
      </c>
      <c r="O41" t="n">
        <v>39414.84</v>
      </c>
      <c r="P41" t="n">
        <v>91.23999999999999</v>
      </c>
      <c r="Q41" t="n">
        <v>202.81</v>
      </c>
      <c r="R41" t="n">
        <v>21.8</v>
      </c>
      <c r="S41" t="n">
        <v>13.89</v>
      </c>
      <c r="T41" t="n">
        <v>2257.79</v>
      </c>
      <c r="U41" t="n">
        <v>0.64</v>
      </c>
      <c r="V41" t="n">
        <v>0.75</v>
      </c>
      <c r="W41" t="n">
        <v>0.65</v>
      </c>
      <c r="X41" t="n">
        <v>0.13</v>
      </c>
      <c r="Y41" t="n">
        <v>1</v>
      </c>
      <c r="Z41" t="n">
        <v>10</v>
      </c>
      <c r="AA41" t="n">
        <v>131.9613542256036</v>
      </c>
      <c r="AB41" t="n">
        <v>180.5553465754633</v>
      </c>
      <c r="AC41" t="n">
        <v>163.3233977093721</v>
      </c>
      <c r="AD41" t="n">
        <v>131961.3542256036</v>
      </c>
      <c r="AE41" t="n">
        <v>180555.3465754632</v>
      </c>
      <c r="AF41" t="n">
        <v>3.709118880462242e-06</v>
      </c>
      <c r="AG41" t="n">
        <v>12</v>
      </c>
      <c r="AH41" t="n">
        <v>163323.3977093721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11.7001</v>
      </c>
      <c r="E42" t="n">
        <v>8.550000000000001</v>
      </c>
      <c r="F42" t="n">
        <v>5.16</v>
      </c>
      <c r="G42" t="n">
        <v>44.24</v>
      </c>
      <c r="H42" t="n">
        <v>0.62</v>
      </c>
      <c r="I42" t="n">
        <v>7</v>
      </c>
      <c r="J42" t="n">
        <v>318.24</v>
      </c>
      <c r="K42" t="n">
        <v>61.82</v>
      </c>
      <c r="L42" t="n">
        <v>11</v>
      </c>
      <c r="M42" t="n">
        <v>5</v>
      </c>
      <c r="N42" t="n">
        <v>95.42</v>
      </c>
      <c r="O42" t="n">
        <v>39483.95</v>
      </c>
      <c r="P42" t="n">
        <v>90.92</v>
      </c>
      <c r="Q42" t="n">
        <v>202.81</v>
      </c>
      <c r="R42" t="n">
        <v>21.33</v>
      </c>
      <c r="S42" t="n">
        <v>13.89</v>
      </c>
      <c r="T42" t="n">
        <v>2032.21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131.4421976782468</v>
      </c>
      <c r="AB42" t="n">
        <v>179.8450136837996</v>
      </c>
      <c r="AC42" t="n">
        <v>162.6808579919301</v>
      </c>
      <c r="AD42" t="n">
        <v>131442.1976782468</v>
      </c>
      <c r="AE42" t="n">
        <v>179845.0136837995</v>
      </c>
      <c r="AF42" t="n">
        <v>3.738064672319763e-06</v>
      </c>
      <c r="AG42" t="n">
        <v>12</v>
      </c>
      <c r="AH42" t="n">
        <v>162680.8579919301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11.7001</v>
      </c>
      <c r="E43" t="n">
        <v>8.550000000000001</v>
      </c>
      <c r="F43" t="n">
        <v>5.16</v>
      </c>
      <c r="G43" t="n">
        <v>44.24</v>
      </c>
      <c r="H43" t="n">
        <v>0.63</v>
      </c>
      <c r="I43" t="n">
        <v>7</v>
      </c>
      <c r="J43" t="n">
        <v>318.8</v>
      </c>
      <c r="K43" t="n">
        <v>61.82</v>
      </c>
      <c r="L43" t="n">
        <v>11.25</v>
      </c>
      <c r="M43" t="n">
        <v>5</v>
      </c>
      <c r="N43" t="n">
        <v>95.73</v>
      </c>
      <c r="O43" t="n">
        <v>39553.2</v>
      </c>
      <c r="P43" t="n">
        <v>91.03</v>
      </c>
      <c r="Q43" t="n">
        <v>202.83</v>
      </c>
      <c r="R43" t="n">
        <v>21.51</v>
      </c>
      <c r="S43" t="n">
        <v>13.89</v>
      </c>
      <c r="T43" t="n">
        <v>2117.92</v>
      </c>
      <c r="U43" t="n">
        <v>0.65</v>
      </c>
      <c r="V43" t="n">
        <v>0.75</v>
      </c>
      <c r="W43" t="n">
        <v>0.65</v>
      </c>
      <c r="X43" t="n">
        <v>0.12</v>
      </c>
      <c r="Y43" t="n">
        <v>1</v>
      </c>
      <c r="Z43" t="n">
        <v>10</v>
      </c>
      <c r="AA43" t="n">
        <v>131.4933609539765</v>
      </c>
      <c r="AB43" t="n">
        <v>179.9150175348173</v>
      </c>
      <c r="AC43" t="n">
        <v>162.7441807736578</v>
      </c>
      <c r="AD43" t="n">
        <v>131493.3609539765</v>
      </c>
      <c r="AE43" t="n">
        <v>179915.0175348173</v>
      </c>
      <c r="AF43" t="n">
        <v>3.738064672319763e-06</v>
      </c>
      <c r="AG43" t="n">
        <v>12</v>
      </c>
      <c r="AH43" t="n">
        <v>162744.1807736578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11.7146</v>
      </c>
      <c r="E44" t="n">
        <v>8.539999999999999</v>
      </c>
      <c r="F44" t="n">
        <v>5.15</v>
      </c>
      <c r="G44" t="n">
        <v>44.15</v>
      </c>
      <c r="H44" t="n">
        <v>0.64</v>
      </c>
      <c r="I44" t="n">
        <v>7</v>
      </c>
      <c r="J44" t="n">
        <v>319.36</v>
      </c>
      <c r="K44" t="n">
        <v>61.82</v>
      </c>
      <c r="L44" t="n">
        <v>11.5</v>
      </c>
      <c r="M44" t="n">
        <v>5</v>
      </c>
      <c r="N44" t="n">
        <v>96.04000000000001</v>
      </c>
      <c r="O44" t="n">
        <v>39622.59</v>
      </c>
      <c r="P44" t="n">
        <v>90.91</v>
      </c>
      <c r="Q44" t="n">
        <v>202.81</v>
      </c>
      <c r="R44" t="n">
        <v>21.13</v>
      </c>
      <c r="S44" t="n">
        <v>13.89</v>
      </c>
      <c r="T44" t="n">
        <v>1930.15</v>
      </c>
      <c r="U44" t="n">
        <v>0.66</v>
      </c>
      <c r="V44" t="n">
        <v>0.75</v>
      </c>
      <c r="W44" t="n">
        <v>0.65</v>
      </c>
      <c r="X44" t="n">
        <v>0.11</v>
      </c>
      <c r="Y44" t="n">
        <v>1</v>
      </c>
      <c r="Z44" t="n">
        <v>10</v>
      </c>
      <c r="AA44" t="n">
        <v>131.3724796577114</v>
      </c>
      <c r="AB44" t="n">
        <v>179.7496224123611</v>
      </c>
      <c r="AC44" t="n">
        <v>162.5945707295552</v>
      </c>
      <c r="AD44" t="n">
        <v>131372.4796577114</v>
      </c>
      <c r="AE44" t="n">
        <v>179749.6224123611</v>
      </c>
      <c r="AF44" t="n">
        <v>3.742697276976871e-06</v>
      </c>
      <c r="AG44" t="n">
        <v>12</v>
      </c>
      <c r="AH44" t="n">
        <v>162594.5707295552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11.7008</v>
      </c>
      <c r="E45" t="n">
        <v>8.550000000000001</v>
      </c>
      <c r="F45" t="n">
        <v>5.16</v>
      </c>
      <c r="G45" t="n">
        <v>44.23</v>
      </c>
      <c r="H45" t="n">
        <v>0.65</v>
      </c>
      <c r="I45" t="n">
        <v>7</v>
      </c>
      <c r="J45" t="n">
        <v>319.93</v>
      </c>
      <c r="K45" t="n">
        <v>61.82</v>
      </c>
      <c r="L45" t="n">
        <v>11.75</v>
      </c>
      <c r="M45" t="n">
        <v>5</v>
      </c>
      <c r="N45" t="n">
        <v>96.36</v>
      </c>
      <c r="O45" t="n">
        <v>39692.13</v>
      </c>
      <c r="P45" t="n">
        <v>91.15000000000001</v>
      </c>
      <c r="Q45" t="n">
        <v>202.82</v>
      </c>
      <c r="R45" t="n">
        <v>21.37</v>
      </c>
      <c r="S45" t="n">
        <v>13.89</v>
      </c>
      <c r="T45" t="n">
        <v>2050.64</v>
      </c>
      <c r="U45" t="n">
        <v>0.65</v>
      </c>
      <c r="V45" t="n">
        <v>0.75</v>
      </c>
      <c r="W45" t="n">
        <v>0.65</v>
      </c>
      <c r="X45" t="n">
        <v>0.12</v>
      </c>
      <c r="Y45" t="n">
        <v>1</v>
      </c>
      <c r="Z45" t="n">
        <v>10</v>
      </c>
      <c r="AA45" t="n">
        <v>131.5463991468181</v>
      </c>
      <c r="AB45" t="n">
        <v>179.9875867301431</v>
      </c>
      <c r="AC45" t="n">
        <v>162.8098240668332</v>
      </c>
      <c r="AD45" t="n">
        <v>131546.3991468181</v>
      </c>
      <c r="AE45" t="n">
        <v>179987.5867301431</v>
      </c>
      <c r="AF45" t="n">
        <v>3.738288315303209e-06</v>
      </c>
      <c r="AG45" t="n">
        <v>12</v>
      </c>
      <c r="AH45" t="n">
        <v>162809.8240668332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11.702</v>
      </c>
      <c r="E46" t="n">
        <v>8.550000000000001</v>
      </c>
      <c r="F46" t="n">
        <v>5.16</v>
      </c>
      <c r="G46" t="n">
        <v>44.22</v>
      </c>
      <c r="H46" t="n">
        <v>0.67</v>
      </c>
      <c r="I46" t="n">
        <v>7</v>
      </c>
      <c r="J46" t="n">
        <v>320.49</v>
      </c>
      <c r="K46" t="n">
        <v>61.82</v>
      </c>
      <c r="L46" t="n">
        <v>12</v>
      </c>
      <c r="M46" t="n">
        <v>5</v>
      </c>
      <c r="N46" t="n">
        <v>96.67</v>
      </c>
      <c r="O46" t="n">
        <v>39761.81</v>
      </c>
      <c r="P46" t="n">
        <v>91.18000000000001</v>
      </c>
      <c r="Q46" t="n">
        <v>202.81</v>
      </c>
      <c r="R46" t="n">
        <v>21.39</v>
      </c>
      <c r="S46" t="n">
        <v>13.89</v>
      </c>
      <c r="T46" t="n">
        <v>2058.96</v>
      </c>
      <c r="U46" t="n">
        <v>0.65</v>
      </c>
      <c r="V46" t="n">
        <v>0.75</v>
      </c>
      <c r="W46" t="n">
        <v>0.65</v>
      </c>
      <c r="X46" t="n">
        <v>0.12</v>
      </c>
      <c r="Y46" t="n">
        <v>1</v>
      </c>
      <c r="Z46" t="n">
        <v>10</v>
      </c>
      <c r="AA46" t="n">
        <v>131.5555919207449</v>
      </c>
      <c r="AB46" t="n">
        <v>180.0001646889863</v>
      </c>
      <c r="AC46" t="n">
        <v>162.8212016029377</v>
      </c>
      <c r="AD46" t="n">
        <v>131555.5919207449</v>
      </c>
      <c r="AE46" t="n">
        <v>180000.1646889863</v>
      </c>
      <c r="AF46" t="n">
        <v>3.738671703274832e-06</v>
      </c>
      <c r="AG46" t="n">
        <v>12</v>
      </c>
      <c r="AH46" t="n">
        <v>162821.2016029377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11.7062</v>
      </c>
      <c r="E47" t="n">
        <v>8.539999999999999</v>
      </c>
      <c r="F47" t="n">
        <v>5.16</v>
      </c>
      <c r="G47" t="n">
        <v>44.2</v>
      </c>
      <c r="H47" t="n">
        <v>0.68</v>
      </c>
      <c r="I47" t="n">
        <v>7</v>
      </c>
      <c r="J47" t="n">
        <v>321.06</v>
      </c>
      <c r="K47" t="n">
        <v>61.82</v>
      </c>
      <c r="L47" t="n">
        <v>12.25</v>
      </c>
      <c r="M47" t="n">
        <v>5</v>
      </c>
      <c r="N47" t="n">
        <v>96.98999999999999</v>
      </c>
      <c r="O47" t="n">
        <v>39831.64</v>
      </c>
      <c r="P47" t="n">
        <v>90.8</v>
      </c>
      <c r="Q47" t="n">
        <v>202.81</v>
      </c>
      <c r="R47" t="n">
        <v>21.35</v>
      </c>
      <c r="S47" t="n">
        <v>13.89</v>
      </c>
      <c r="T47" t="n">
        <v>2039.46</v>
      </c>
      <c r="U47" t="n">
        <v>0.65</v>
      </c>
      <c r="V47" t="n">
        <v>0.75</v>
      </c>
      <c r="W47" t="n">
        <v>0.65</v>
      </c>
      <c r="X47" t="n">
        <v>0.12</v>
      </c>
      <c r="Y47" t="n">
        <v>1</v>
      </c>
      <c r="Z47" t="n">
        <v>10</v>
      </c>
      <c r="AA47" t="n">
        <v>131.3622858032253</v>
      </c>
      <c r="AB47" t="n">
        <v>179.7356747309322</v>
      </c>
      <c r="AC47" t="n">
        <v>162.5819541952661</v>
      </c>
      <c r="AD47" t="n">
        <v>131362.2858032253</v>
      </c>
      <c r="AE47" t="n">
        <v>179735.6747309322</v>
      </c>
      <c r="AF47" t="n">
        <v>3.740013561175512e-06</v>
      </c>
      <c r="AG47" t="n">
        <v>12</v>
      </c>
      <c r="AH47" t="n">
        <v>162581.9541952662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11.6989</v>
      </c>
      <c r="E48" t="n">
        <v>8.550000000000001</v>
      </c>
      <c r="F48" t="n">
        <v>5.16</v>
      </c>
      <c r="G48" t="n">
        <v>44.24</v>
      </c>
      <c r="H48" t="n">
        <v>0.6899999999999999</v>
      </c>
      <c r="I48" t="n">
        <v>7</v>
      </c>
      <c r="J48" t="n">
        <v>321.63</v>
      </c>
      <c r="K48" t="n">
        <v>61.82</v>
      </c>
      <c r="L48" t="n">
        <v>12.5</v>
      </c>
      <c r="M48" t="n">
        <v>5</v>
      </c>
      <c r="N48" t="n">
        <v>97.31</v>
      </c>
      <c r="O48" t="n">
        <v>39901.61</v>
      </c>
      <c r="P48" t="n">
        <v>90.83</v>
      </c>
      <c r="Q48" t="n">
        <v>202.81</v>
      </c>
      <c r="R48" t="n">
        <v>21.47</v>
      </c>
      <c r="S48" t="n">
        <v>13.89</v>
      </c>
      <c r="T48" t="n">
        <v>2101.27</v>
      </c>
      <c r="U48" t="n">
        <v>0.65</v>
      </c>
      <c r="V48" t="n">
        <v>0.75</v>
      </c>
      <c r="W48" t="n">
        <v>0.65</v>
      </c>
      <c r="X48" t="n">
        <v>0.12</v>
      </c>
      <c r="Y48" t="n">
        <v>1</v>
      </c>
      <c r="Z48" t="n">
        <v>10</v>
      </c>
      <c r="AA48" t="n">
        <v>131.4050816762063</v>
      </c>
      <c r="AB48" t="n">
        <v>179.7942299323654</v>
      </c>
      <c r="AC48" t="n">
        <v>162.6349209704574</v>
      </c>
      <c r="AD48" t="n">
        <v>131405.0816762063</v>
      </c>
      <c r="AE48" t="n">
        <v>179794.2299323654</v>
      </c>
      <c r="AF48" t="n">
        <v>3.73768128434814e-06</v>
      </c>
      <c r="AG48" t="n">
        <v>12</v>
      </c>
      <c r="AH48" t="n">
        <v>162634.9209704574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11.6951</v>
      </c>
      <c r="E49" t="n">
        <v>8.550000000000001</v>
      </c>
      <c r="F49" t="n">
        <v>5.16</v>
      </c>
      <c r="G49" t="n">
        <v>44.27</v>
      </c>
      <c r="H49" t="n">
        <v>0.71</v>
      </c>
      <c r="I49" t="n">
        <v>7</v>
      </c>
      <c r="J49" t="n">
        <v>322.2</v>
      </c>
      <c r="K49" t="n">
        <v>61.82</v>
      </c>
      <c r="L49" t="n">
        <v>12.75</v>
      </c>
      <c r="M49" t="n">
        <v>5</v>
      </c>
      <c r="N49" t="n">
        <v>97.62</v>
      </c>
      <c r="O49" t="n">
        <v>39971.73</v>
      </c>
      <c r="P49" t="n">
        <v>90.69</v>
      </c>
      <c r="Q49" t="n">
        <v>202.84</v>
      </c>
      <c r="R49" t="n">
        <v>21.65</v>
      </c>
      <c r="S49" t="n">
        <v>13.89</v>
      </c>
      <c r="T49" t="n">
        <v>2189.87</v>
      </c>
      <c r="U49" t="n">
        <v>0.64</v>
      </c>
      <c r="V49" t="n">
        <v>0.75</v>
      </c>
      <c r="W49" t="n">
        <v>0.65</v>
      </c>
      <c r="X49" t="n">
        <v>0.13</v>
      </c>
      <c r="Y49" t="n">
        <v>1</v>
      </c>
      <c r="Z49" t="n">
        <v>10</v>
      </c>
      <c r="AA49" t="n">
        <v>131.3549687539749</v>
      </c>
      <c r="AB49" t="n">
        <v>179.7256632213423</v>
      </c>
      <c r="AC49" t="n">
        <v>162.5728981701003</v>
      </c>
      <c r="AD49" t="n">
        <v>131354.9687539749</v>
      </c>
      <c r="AE49" t="n">
        <v>179725.6632213423</v>
      </c>
      <c r="AF49" t="n">
        <v>3.736467222438001e-06</v>
      </c>
      <c r="AG49" t="n">
        <v>12</v>
      </c>
      <c r="AH49" t="n">
        <v>162572.8981701003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11.8141</v>
      </c>
      <c r="E50" t="n">
        <v>8.460000000000001</v>
      </c>
      <c r="F50" t="n">
        <v>5.13</v>
      </c>
      <c r="G50" t="n">
        <v>51.34</v>
      </c>
      <c r="H50" t="n">
        <v>0.72</v>
      </c>
      <c r="I50" t="n">
        <v>6</v>
      </c>
      <c r="J50" t="n">
        <v>322.77</v>
      </c>
      <c r="K50" t="n">
        <v>61.82</v>
      </c>
      <c r="L50" t="n">
        <v>13</v>
      </c>
      <c r="M50" t="n">
        <v>4</v>
      </c>
      <c r="N50" t="n">
        <v>97.94</v>
      </c>
      <c r="O50" t="n">
        <v>40042</v>
      </c>
      <c r="P50" t="n">
        <v>89.97</v>
      </c>
      <c r="Q50" t="n">
        <v>202.81</v>
      </c>
      <c r="R50" t="n">
        <v>20.68</v>
      </c>
      <c r="S50" t="n">
        <v>13.89</v>
      </c>
      <c r="T50" t="n">
        <v>1709.97</v>
      </c>
      <c r="U50" t="n">
        <v>0.67</v>
      </c>
      <c r="V50" t="n">
        <v>0.75</v>
      </c>
      <c r="W50" t="n">
        <v>0.64</v>
      </c>
      <c r="X50" t="n">
        <v>0.1</v>
      </c>
      <c r="Y50" t="n">
        <v>1</v>
      </c>
      <c r="Z50" t="n">
        <v>10</v>
      </c>
      <c r="AA50" t="n">
        <v>130.5347311176467</v>
      </c>
      <c r="AB50" t="n">
        <v>178.603377900988</v>
      </c>
      <c r="AC50" t="n">
        <v>161.5577221855829</v>
      </c>
      <c r="AD50" t="n">
        <v>130534.7311176467</v>
      </c>
      <c r="AE50" t="n">
        <v>178603.377900988</v>
      </c>
      <c r="AF50" t="n">
        <v>3.774486529623926e-06</v>
      </c>
      <c r="AG50" t="n">
        <v>12</v>
      </c>
      <c r="AH50" t="n">
        <v>161557.7221855829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11.8087</v>
      </c>
      <c r="E51" t="n">
        <v>8.470000000000001</v>
      </c>
      <c r="F51" t="n">
        <v>5.14</v>
      </c>
      <c r="G51" t="n">
        <v>51.38</v>
      </c>
      <c r="H51" t="n">
        <v>0.73</v>
      </c>
      <c r="I51" t="n">
        <v>6</v>
      </c>
      <c r="J51" t="n">
        <v>323.34</v>
      </c>
      <c r="K51" t="n">
        <v>61.82</v>
      </c>
      <c r="L51" t="n">
        <v>13.25</v>
      </c>
      <c r="M51" t="n">
        <v>4</v>
      </c>
      <c r="N51" t="n">
        <v>98.27</v>
      </c>
      <c r="O51" t="n">
        <v>40112.54</v>
      </c>
      <c r="P51" t="n">
        <v>90.13</v>
      </c>
      <c r="Q51" t="n">
        <v>202.83</v>
      </c>
      <c r="R51" t="n">
        <v>20.72</v>
      </c>
      <c r="S51" t="n">
        <v>13.89</v>
      </c>
      <c r="T51" t="n">
        <v>1727.61</v>
      </c>
      <c r="U51" t="n">
        <v>0.67</v>
      </c>
      <c r="V51" t="n">
        <v>0.75</v>
      </c>
      <c r="W51" t="n">
        <v>0.65</v>
      </c>
      <c r="X51" t="n">
        <v>0.1</v>
      </c>
      <c r="Y51" t="n">
        <v>1</v>
      </c>
      <c r="Z51" t="n">
        <v>10</v>
      </c>
      <c r="AA51" t="n">
        <v>130.6369255284413</v>
      </c>
      <c r="AB51" t="n">
        <v>178.7432048023363</v>
      </c>
      <c r="AC51" t="n">
        <v>161.6842042037149</v>
      </c>
      <c r="AD51" t="n">
        <v>130636.9255284413</v>
      </c>
      <c r="AE51" t="n">
        <v>178743.2048023363</v>
      </c>
      <c r="AF51" t="n">
        <v>3.772761283751624e-06</v>
      </c>
      <c r="AG51" t="n">
        <v>12</v>
      </c>
      <c r="AH51" t="n">
        <v>161684.2042037149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11.8083</v>
      </c>
      <c r="E52" t="n">
        <v>8.470000000000001</v>
      </c>
      <c r="F52" t="n">
        <v>5.14</v>
      </c>
      <c r="G52" t="n">
        <v>51.38</v>
      </c>
      <c r="H52" t="n">
        <v>0.74</v>
      </c>
      <c r="I52" t="n">
        <v>6</v>
      </c>
      <c r="J52" t="n">
        <v>323.91</v>
      </c>
      <c r="K52" t="n">
        <v>61.82</v>
      </c>
      <c r="L52" t="n">
        <v>13.5</v>
      </c>
      <c r="M52" t="n">
        <v>4</v>
      </c>
      <c r="N52" t="n">
        <v>98.59</v>
      </c>
      <c r="O52" t="n">
        <v>40183.11</v>
      </c>
      <c r="P52" t="n">
        <v>90.19</v>
      </c>
      <c r="Q52" t="n">
        <v>202.81</v>
      </c>
      <c r="R52" t="n">
        <v>20.79</v>
      </c>
      <c r="S52" t="n">
        <v>13.89</v>
      </c>
      <c r="T52" t="n">
        <v>1763.56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130.666118161031</v>
      </c>
      <c r="AB52" t="n">
        <v>178.7831474501336</v>
      </c>
      <c r="AC52" t="n">
        <v>161.7203347812663</v>
      </c>
      <c r="AD52" t="n">
        <v>130666.118161031</v>
      </c>
      <c r="AE52" t="n">
        <v>178783.1474501336</v>
      </c>
      <c r="AF52" t="n">
        <v>3.772633487761083e-06</v>
      </c>
      <c r="AG52" t="n">
        <v>12</v>
      </c>
      <c r="AH52" t="n">
        <v>161720.3347812663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11.8052</v>
      </c>
      <c r="E53" t="n">
        <v>8.470000000000001</v>
      </c>
      <c r="F53" t="n">
        <v>5.14</v>
      </c>
      <c r="G53" t="n">
        <v>51.4</v>
      </c>
      <c r="H53" t="n">
        <v>0.76</v>
      </c>
      <c r="I53" t="n">
        <v>6</v>
      </c>
      <c r="J53" t="n">
        <v>324.48</v>
      </c>
      <c r="K53" t="n">
        <v>61.82</v>
      </c>
      <c r="L53" t="n">
        <v>13.75</v>
      </c>
      <c r="M53" t="n">
        <v>4</v>
      </c>
      <c r="N53" t="n">
        <v>98.91</v>
      </c>
      <c r="O53" t="n">
        <v>40253.84</v>
      </c>
      <c r="P53" t="n">
        <v>90.17</v>
      </c>
      <c r="Q53" t="n">
        <v>202.83</v>
      </c>
      <c r="R53" t="n">
        <v>20.83</v>
      </c>
      <c r="S53" t="n">
        <v>13.89</v>
      </c>
      <c r="T53" t="n">
        <v>1785.07</v>
      </c>
      <c r="U53" t="n">
        <v>0.67</v>
      </c>
      <c r="V53" t="n">
        <v>0.75</v>
      </c>
      <c r="W53" t="n">
        <v>0.65</v>
      </c>
      <c r="X53" t="n">
        <v>0.1</v>
      </c>
      <c r="Y53" t="n">
        <v>1</v>
      </c>
      <c r="Z53" t="n">
        <v>10</v>
      </c>
      <c r="AA53" t="n">
        <v>130.6688529438902</v>
      </c>
      <c r="AB53" t="n">
        <v>178.7868893006917</v>
      </c>
      <c r="AC53" t="n">
        <v>161.7237195148589</v>
      </c>
      <c r="AD53" t="n">
        <v>130668.8529438902</v>
      </c>
      <c r="AE53" t="n">
        <v>178786.8893006917</v>
      </c>
      <c r="AF53" t="n">
        <v>3.771643068834391e-06</v>
      </c>
      <c r="AG53" t="n">
        <v>12</v>
      </c>
      <c r="AH53" t="n">
        <v>161723.7195148589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11.8196</v>
      </c>
      <c r="E54" t="n">
        <v>8.460000000000001</v>
      </c>
      <c r="F54" t="n">
        <v>5.13</v>
      </c>
      <c r="G54" t="n">
        <v>51.3</v>
      </c>
      <c r="H54" t="n">
        <v>0.77</v>
      </c>
      <c r="I54" t="n">
        <v>6</v>
      </c>
      <c r="J54" t="n">
        <v>325.06</v>
      </c>
      <c r="K54" t="n">
        <v>61.82</v>
      </c>
      <c r="L54" t="n">
        <v>14</v>
      </c>
      <c r="M54" t="n">
        <v>4</v>
      </c>
      <c r="N54" t="n">
        <v>99.23999999999999</v>
      </c>
      <c r="O54" t="n">
        <v>40324.71</v>
      </c>
      <c r="P54" t="n">
        <v>90.05</v>
      </c>
      <c r="Q54" t="n">
        <v>202.81</v>
      </c>
      <c r="R54" t="n">
        <v>20.53</v>
      </c>
      <c r="S54" t="n">
        <v>13.89</v>
      </c>
      <c r="T54" t="n">
        <v>1636.3</v>
      </c>
      <c r="U54" t="n">
        <v>0.68</v>
      </c>
      <c r="V54" t="n">
        <v>0.75</v>
      </c>
      <c r="W54" t="n">
        <v>0.64</v>
      </c>
      <c r="X54" t="n">
        <v>0.09</v>
      </c>
      <c r="Y54" t="n">
        <v>1</v>
      </c>
      <c r="Z54" t="n">
        <v>10</v>
      </c>
      <c r="AA54" t="n">
        <v>130.5504421675533</v>
      </c>
      <c r="AB54" t="n">
        <v>178.6248744525929</v>
      </c>
      <c r="AC54" t="n">
        <v>161.5771671364732</v>
      </c>
      <c r="AD54" t="n">
        <v>130550.4421675533</v>
      </c>
      <c r="AE54" t="n">
        <v>178624.8744525929</v>
      </c>
      <c r="AF54" t="n">
        <v>3.776243724493864e-06</v>
      </c>
      <c r="AG54" t="n">
        <v>12</v>
      </c>
      <c r="AH54" t="n">
        <v>161577.1671364732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11.8176</v>
      </c>
      <c r="E55" t="n">
        <v>8.460000000000001</v>
      </c>
      <c r="F55" t="n">
        <v>5.13</v>
      </c>
      <c r="G55" t="n">
        <v>51.31</v>
      </c>
      <c r="H55" t="n">
        <v>0.78</v>
      </c>
      <c r="I55" t="n">
        <v>6</v>
      </c>
      <c r="J55" t="n">
        <v>325.63</v>
      </c>
      <c r="K55" t="n">
        <v>61.82</v>
      </c>
      <c r="L55" t="n">
        <v>14.25</v>
      </c>
      <c r="M55" t="n">
        <v>4</v>
      </c>
      <c r="N55" t="n">
        <v>99.56</v>
      </c>
      <c r="O55" t="n">
        <v>40395.74</v>
      </c>
      <c r="P55" t="n">
        <v>89.98</v>
      </c>
      <c r="Q55" t="n">
        <v>202.81</v>
      </c>
      <c r="R55" t="n">
        <v>20.54</v>
      </c>
      <c r="S55" t="n">
        <v>13.89</v>
      </c>
      <c r="T55" t="n">
        <v>1641.76</v>
      </c>
      <c r="U55" t="n">
        <v>0.68</v>
      </c>
      <c r="V55" t="n">
        <v>0.75</v>
      </c>
      <c r="W55" t="n">
        <v>0.65</v>
      </c>
      <c r="X55" t="n">
        <v>0.09</v>
      </c>
      <c r="Y55" t="n">
        <v>1</v>
      </c>
      <c r="Z55" t="n">
        <v>10</v>
      </c>
      <c r="AA55" t="n">
        <v>130.5258922742206</v>
      </c>
      <c r="AB55" t="n">
        <v>178.5912842054702</v>
      </c>
      <c r="AC55" t="n">
        <v>161.5467826953917</v>
      </c>
      <c r="AD55" t="n">
        <v>130525.8922742206</v>
      </c>
      <c r="AE55" t="n">
        <v>178591.2842054702</v>
      </c>
      <c r="AF55" t="n">
        <v>3.77560474454116e-06</v>
      </c>
      <c r="AG55" t="n">
        <v>12</v>
      </c>
      <c r="AH55" t="n">
        <v>161546.7826953917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11.8118</v>
      </c>
      <c r="E56" t="n">
        <v>8.470000000000001</v>
      </c>
      <c r="F56" t="n">
        <v>5.14</v>
      </c>
      <c r="G56" t="n">
        <v>51.36</v>
      </c>
      <c r="H56" t="n">
        <v>0.79</v>
      </c>
      <c r="I56" t="n">
        <v>6</v>
      </c>
      <c r="J56" t="n">
        <v>326.21</v>
      </c>
      <c r="K56" t="n">
        <v>61.82</v>
      </c>
      <c r="L56" t="n">
        <v>14.5</v>
      </c>
      <c r="M56" t="n">
        <v>4</v>
      </c>
      <c r="N56" t="n">
        <v>99.89</v>
      </c>
      <c r="O56" t="n">
        <v>40466.92</v>
      </c>
      <c r="P56" t="n">
        <v>89.98</v>
      </c>
      <c r="Q56" t="n">
        <v>202.83</v>
      </c>
      <c r="R56" t="n">
        <v>20.69</v>
      </c>
      <c r="S56" t="n">
        <v>13.89</v>
      </c>
      <c r="T56" t="n">
        <v>1713.52</v>
      </c>
      <c r="U56" t="n">
        <v>0.67</v>
      </c>
      <c r="V56" t="n">
        <v>0.75</v>
      </c>
      <c r="W56" t="n">
        <v>0.65</v>
      </c>
      <c r="X56" t="n">
        <v>0.1</v>
      </c>
      <c r="Y56" t="n">
        <v>1</v>
      </c>
      <c r="Z56" t="n">
        <v>10</v>
      </c>
      <c r="AA56" t="n">
        <v>130.5558771600443</v>
      </c>
      <c r="AB56" t="n">
        <v>178.632310849094</v>
      </c>
      <c r="AC56" t="n">
        <v>161.5838938137293</v>
      </c>
      <c r="AD56" t="n">
        <v>130555.8771600443</v>
      </c>
      <c r="AE56" t="n">
        <v>178632.310849094</v>
      </c>
      <c r="AF56" t="n">
        <v>3.773751702678316e-06</v>
      </c>
      <c r="AG56" t="n">
        <v>12</v>
      </c>
      <c r="AH56" t="n">
        <v>161583.8938137293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11.8075</v>
      </c>
      <c r="E57" t="n">
        <v>8.470000000000001</v>
      </c>
      <c r="F57" t="n">
        <v>5.14</v>
      </c>
      <c r="G57" t="n">
        <v>51.39</v>
      </c>
      <c r="H57" t="n">
        <v>0.8</v>
      </c>
      <c r="I57" t="n">
        <v>6</v>
      </c>
      <c r="J57" t="n">
        <v>326.79</v>
      </c>
      <c r="K57" t="n">
        <v>61.82</v>
      </c>
      <c r="L57" t="n">
        <v>14.75</v>
      </c>
      <c r="M57" t="n">
        <v>4</v>
      </c>
      <c r="N57" t="n">
        <v>100.22</v>
      </c>
      <c r="O57" t="n">
        <v>40538.25</v>
      </c>
      <c r="P57" t="n">
        <v>90.06999999999999</v>
      </c>
      <c r="Q57" t="n">
        <v>202.81</v>
      </c>
      <c r="R57" t="n">
        <v>20.72</v>
      </c>
      <c r="S57" t="n">
        <v>13.89</v>
      </c>
      <c r="T57" t="n">
        <v>1731.13</v>
      </c>
      <c r="U57" t="n">
        <v>0.67</v>
      </c>
      <c r="V57" t="n">
        <v>0.75</v>
      </c>
      <c r="W57" t="n">
        <v>0.65</v>
      </c>
      <c r="X57" t="n">
        <v>0.1</v>
      </c>
      <c r="Y57" t="n">
        <v>1</v>
      </c>
      <c r="Z57" t="n">
        <v>10</v>
      </c>
      <c r="AA57" t="n">
        <v>130.6138957621197</v>
      </c>
      <c r="AB57" t="n">
        <v>178.7116944600536</v>
      </c>
      <c r="AC57" t="n">
        <v>161.6557011642746</v>
      </c>
      <c r="AD57" t="n">
        <v>130613.8957621197</v>
      </c>
      <c r="AE57" t="n">
        <v>178711.6944600536</v>
      </c>
      <c r="AF57" t="n">
        <v>3.772377895780001e-06</v>
      </c>
      <c r="AG57" t="n">
        <v>12</v>
      </c>
      <c r="AH57" t="n">
        <v>161655.7011642746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11.8099</v>
      </c>
      <c r="E58" t="n">
        <v>8.470000000000001</v>
      </c>
      <c r="F58" t="n">
        <v>5.14</v>
      </c>
      <c r="G58" t="n">
        <v>51.37</v>
      </c>
      <c r="H58" t="n">
        <v>0.82</v>
      </c>
      <c r="I58" t="n">
        <v>6</v>
      </c>
      <c r="J58" t="n">
        <v>327.37</v>
      </c>
      <c r="K58" t="n">
        <v>61.82</v>
      </c>
      <c r="L58" t="n">
        <v>15</v>
      </c>
      <c r="M58" t="n">
        <v>4</v>
      </c>
      <c r="N58" t="n">
        <v>100.55</v>
      </c>
      <c r="O58" t="n">
        <v>40609.74</v>
      </c>
      <c r="P58" t="n">
        <v>89.92</v>
      </c>
      <c r="Q58" t="n">
        <v>202.81</v>
      </c>
      <c r="R58" t="n">
        <v>20.7</v>
      </c>
      <c r="S58" t="n">
        <v>13.89</v>
      </c>
      <c r="T58" t="n">
        <v>1722.22</v>
      </c>
      <c r="U58" t="n">
        <v>0.67</v>
      </c>
      <c r="V58" t="n">
        <v>0.75</v>
      </c>
      <c r="W58" t="n">
        <v>0.65</v>
      </c>
      <c r="X58" t="n">
        <v>0.1</v>
      </c>
      <c r="Y58" t="n">
        <v>1</v>
      </c>
      <c r="Z58" t="n">
        <v>10</v>
      </c>
      <c r="AA58" t="n">
        <v>130.5355356058139</v>
      </c>
      <c r="AB58" t="n">
        <v>178.6044786371899</v>
      </c>
      <c r="AC58" t="n">
        <v>161.5587178690666</v>
      </c>
      <c r="AD58" t="n">
        <v>130535.5356058139</v>
      </c>
      <c r="AE58" t="n">
        <v>178604.4786371899</v>
      </c>
      <c r="AF58" t="n">
        <v>3.773144671723247e-06</v>
      </c>
      <c r="AG58" t="n">
        <v>12</v>
      </c>
      <c r="AH58" t="n">
        <v>161558.7178690666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11.811</v>
      </c>
      <c r="E59" t="n">
        <v>8.470000000000001</v>
      </c>
      <c r="F59" t="n">
        <v>5.14</v>
      </c>
      <c r="G59" t="n">
        <v>51.36</v>
      </c>
      <c r="H59" t="n">
        <v>0.83</v>
      </c>
      <c r="I59" t="n">
        <v>6</v>
      </c>
      <c r="J59" t="n">
        <v>327.95</v>
      </c>
      <c r="K59" t="n">
        <v>61.82</v>
      </c>
      <c r="L59" t="n">
        <v>15.25</v>
      </c>
      <c r="M59" t="n">
        <v>4</v>
      </c>
      <c r="N59" t="n">
        <v>100.88</v>
      </c>
      <c r="O59" t="n">
        <v>40681.39</v>
      </c>
      <c r="P59" t="n">
        <v>89.86</v>
      </c>
      <c r="Q59" t="n">
        <v>202.81</v>
      </c>
      <c r="R59" t="n">
        <v>20.7</v>
      </c>
      <c r="S59" t="n">
        <v>13.89</v>
      </c>
      <c r="T59" t="n">
        <v>1721.17</v>
      </c>
      <c r="U59" t="n">
        <v>0.67</v>
      </c>
      <c r="V59" t="n">
        <v>0.75</v>
      </c>
      <c r="W59" t="n">
        <v>0.65</v>
      </c>
      <c r="X59" t="n">
        <v>0.1</v>
      </c>
      <c r="Y59" t="n">
        <v>1</v>
      </c>
      <c r="Z59" t="n">
        <v>10</v>
      </c>
      <c r="AA59" t="n">
        <v>130.5036627693961</v>
      </c>
      <c r="AB59" t="n">
        <v>178.5608688162728</v>
      </c>
      <c r="AC59" t="n">
        <v>161.519270108251</v>
      </c>
      <c r="AD59" t="n">
        <v>130503.6627693961</v>
      </c>
      <c r="AE59" t="n">
        <v>178560.8688162728</v>
      </c>
      <c r="AF59" t="n">
        <v>3.773496110697235e-06</v>
      </c>
      <c r="AG59" t="n">
        <v>12</v>
      </c>
      <c r="AH59" t="n">
        <v>161519.270108251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11.811</v>
      </c>
      <c r="E60" t="n">
        <v>8.470000000000001</v>
      </c>
      <c r="F60" t="n">
        <v>5.14</v>
      </c>
      <c r="G60" t="n">
        <v>51.36</v>
      </c>
      <c r="H60" t="n">
        <v>0.84</v>
      </c>
      <c r="I60" t="n">
        <v>6</v>
      </c>
      <c r="J60" t="n">
        <v>328.53</v>
      </c>
      <c r="K60" t="n">
        <v>61.82</v>
      </c>
      <c r="L60" t="n">
        <v>15.5</v>
      </c>
      <c r="M60" t="n">
        <v>4</v>
      </c>
      <c r="N60" t="n">
        <v>101.21</v>
      </c>
      <c r="O60" t="n">
        <v>40753.2</v>
      </c>
      <c r="P60" t="n">
        <v>89.7</v>
      </c>
      <c r="Q60" t="n">
        <v>202.81</v>
      </c>
      <c r="R60" t="n">
        <v>20.74</v>
      </c>
      <c r="S60" t="n">
        <v>13.89</v>
      </c>
      <c r="T60" t="n">
        <v>1738.4</v>
      </c>
      <c r="U60" t="n">
        <v>0.67</v>
      </c>
      <c r="V60" t="n">
        <v>0.75</v>
      </c>
      <c r="W60" t="n">
        <v>0.65</v>
      </c>
      <c r="X60" t="n">
        <v>0.1</v>
      </c>
      <c r="Y60" t="n">
        <v>1</v>
      </c>
      <c r="Z60" t="n">
        <v>10</v>
      </c>
      <c r="AA60" t="n">
        <v>130.4299422232346</v>
      </c>
      <c r="AB60" t="n">
        <v>178.4600011126938</v>
      </c>
      <c r="AC60" t="n">
        <v>161.4280290767329</v>
      </c>
      <c r="AD60" t="n">
        <v>130429.9422232346</v>
      </c>
      <c r="AE60" t="n">
        <v>178460.0011126937</v>
      </c>
      <c r="AF60" t="n">
        <v>3.773496110697235e-06</v>
      </c>
      <c r="AG60" t="n">
        <v>12</v>
      </c>
      <c r="AH60" t="n">
        <v>161428.0290767329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11.8114</v>
      </c>
      <c r="E61" t="n">
        <v>8.470000000000001</v>
      </c>
      <c r="F61" t="n">
        <v>5.14</v>
      </c>
      <c r="G61" t="n">
        <v>51.36</v>
      </c>
      <c r="H61" t="n">
        <v>0.85</v>
      </c>
      <c r="I61" t="n">
        <v>6</v>
      </c>
      <c r="J61" t="n">
        <v>329.12</v>
      </c>
      <c r="K61" t="n">
        <v>61.82</v>
      </c>
      <c r="L61" t="n">
        <v>15.75</v>
      </c>
      <c r="M61" t="n">
        <v>4</v>
      </c>
      <c r="N61" t="n">
        <v>101.54</v>
      </c>
      <c r="O61" t="n">
        <v>40825.16</v>
      </c>
      <c r="P61" t="n">
        <v>89.56</v>
      </c>
      <c r="Q61" t="n">
        <v>202.81</v>
      </c>
      <c r="R61" t="n">
        <v>20.71</v>
      </c>
      <c r="S61" t="n">
        <v>13.89</v>
      </c>
      <c r="T61" t="n">
        <v>1723.24</v>
      </c>
      <c r="U61" t="n">
        <v>0.67</v>
      </c>
      <c r="V61" t="n">
        <v>0.75</v>
      </c>
      <c r="W61" t="n">
        <v>0.65</v>
      </c>
      <c r="X61" t="n">
        <v>0.1</v>
      </c>
      <c r="Y61" t="n">
        <v>1</v>
      </c>
      <c r="Z61" t="n">
        <v>10</v>
      </c>
      <c r="AA61" t="n">
        <v>130.363905237319</v>
      </c>
      <c r="AB61" t="n">
        <v>178.3696463952178</v>
      </c>
      <c r="AC61" t="n">
        <v>161.3462976866792</v>
      </c>
      <c r="AD61" t="n">
        <v>130363.905237319</v>
      </c>
      <c r="AE61" t="n">
        <v>178369.6463952178</v>
      </c>
      <c r="AF61" t="n">
        <v>3.773623906687776e-06</v>
      </c>
      <c r="AG61" t="n">
        <v>12</v>
      </c>
      <c r="AH61" t="n">
        <v>161346.2976866791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11.9115</v>
      </c>
      <c r="E62" t="n">
        <v>8.4</v>
      </c>
      <c r="F62" t="n">
        <v>5.12</v>
      </c>
      <c r="G62" t="n">
        <v>61.44</v>
      </c>
      <c r="H62" t="n">
        <v>0.86</v>
      </c>
      <c r="I62" t="n">
        <v>5</v>
      </c>
      <c r="J62" t="n">
        <v>329.7</v>
      </c>
      <c r="K62" t="n">
        <v>61.82</v>
      </c>
      <c r="L62" t="n">
        <v>16</v>
      </c>
      <c r="M62" t="n">
        <v>3</v>
      </c>
      <c r="N62" t="n">
        <v>101.88</v>
      </c>
      <c r="O62" t="n">
        <v>40897.29</v>
      </c>
      <c r="P62" t="n">
        <v>89.20999999999999</v>
      </c>
      <c r="Q62" t="n">
        <v>202.81</v>
      </c>
      <c r="R62" t="n">
        <v>20.26</v>
      </c>
      <c r="S62" t="n">
        <v>13.89</v>
      </c>
      <c r="T62" t="n">
        <v>1505.45</v>
      </c>
      <c r="U62" t="n">
        <v>0.6899999999999999</v>
      </c>
      <c r="V62" t="n">
        <v>0.76</v>
      </c>
      <c r="W62" t="n">
        <v>0.64</v>
      </c>
      <c r="X62" t="n">
        <v>0.08</v>
      </c>
      <c r="Y62" t="n">
        <v>1</v>
      </c>
      <c r="Z62" t="n">
        <v>10</v>
      </c>
      <c r="AA62" t="n">
        <v>122.8353645957031</v>
      </c>
      <c r="AB62" t="n">
        <v>168.068764953592</v>
      </c>
      <c r="AC62" t="n">
        <v>152.0285179124609</v>
      </c>
      <c r="AD62" t="n">
        <v>122835.3645957031</v>
      </c>
      <c r="AE62" t="n">
        <v>168068.764953592</v>
      </c>
      <c r="AF62" t="n">
        <v>3.805604853320642e-06</v>
      </c>
      <c r="AG62" t="n">
        <v>11</v>
      </c>
      <c r="AH62" t="n">
        <v>152028.5179124609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11.9071</v>
      </c>
      <c r="E63" t="n">
        <v>8.4</v>
      </c>
      <c r="F63" t="n">
        <v>5.12</v>
      </c>
      <c r="G63" t="n">
        <v>61.48</v>
      </c>
      <c r="H63" t="n">
        <v>0.88</v>
      </c>
      <c r="I63" t="n">
        <v>5</v>
      </c>
      <c r="J63" t="n">
        <v>330.29</v>
      </c>
      <c r="K63" t="n">
        <v>61.82</v>
      </c>
      <c r="L63" t="n">
        <v>16.25</v>
      </c>
      <c r="M63" t="n">
        <v>3</v>
      </c>
      <c r="N63" t="n">
        <v>102.21</v>
      </c>
      <c r="O63" t="n">
        <v>40969.57</v>
      </c>
      <c r="P63" t="n">
        <v>89.31</v>
      </c>
      <c r="Q63" t="n">
        <v>202.81</v>
      </c>
      <c r="R63" t="n">
        <v>20.23</v>
      </c>
      <c r="S63" t="n">
        <v>13.89</v>
      </c>
      <c r="T63" t="n">
        <v>1487.86</v>
      </c>
      <c r="U63" t="n">
        <v>0.6899999999999999</v>
      </c>
      <c r="V63" t="n">
        <v>0.76</v>
      </c>
      <c r="W63" t="n">
        <v>0.65</v>
      </c>
      <c r="X63" t="n">
        <v>0.09</v>
      </c>
      <c r="Y63" t="n">
        <v>1</v>
      </c>
      <c r="Z63" t="n">
        <v>10</v>
      </c>
      <c r="AA63" t="n">
        <v>122.89757353231</v>
      </c>
      <c r="AB63" t="n">
        <v>168.1538819651221</v>
      </c>
      <c r="AC63" t="n">
        <v>152.1055114758731</v>
      </c>
      <c r="AD63" t="n">
        <v>122897.57353231</v>
      </c>
      <c r="AE63" t="n">
        <v>168153.8819651221</v>
      </c>
      <c r="AF63" t="n">
        <v>3.804199097424692e-06</v>
      </c>
      <c r="AG63" t="n">
        <v>11</v>
      </c>
      <c r="AH63" t="n">
        <v>152105.5114758731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11.9095</v>
      </c>
      <c r="E64" t="n">
        <v>8.4</v>
      </c>
      <c r="F64" t="n">
        <v>5.12</v>
      </c>
      <c r="G64" t="n">
        <v>61.46</v>
      </c>
      <c r="H64" t="n">
        <v>0.89</v>
      </c>
      <c r="I64" t="n">
        <v>5</v>
      </c>
      <c r="J64" t="n">
        <v>330.87</v>
      </c>
      <c r="K64" t="n">
        <v>61.82</v>
      </c>
      <c r="L64" t="n">
        <v>16.5</v>
      </c>
      <c r="M64" t="n">
        <v>3</v>
      </c>
      <c r="N64" t="n">
        <v>102.55</v>
      </c>
      <c r="O64" t="n">
        <v>41042.02</v>
      </c>
      <c r="P64" t="n">
        <v>89.23</v>
      </c>
      <c r="Q64" t="n">
        <v>202.82</v>
      </c>
      <c r="R64" t="n">
        <v>20.27</v>
      </c>
      <c r="S64" t="n">
        <v>13.89</v>
      </c>
      <c r="T64" t="n">
        <v>1507.67</v>
      </c>
      <c r="U64" t="n">
        <v>0.6899999999999999</v>
      </c>
      <c r="V64" t="n">
        <v>0.76</v>
      </c>
      <c r="W64" t="n">
        <v>0.64</v>
      </c>
      <c r="X64" t="n">
        <v>0.08</v>
      </c>
      <c r="Y64" t="n">
        <v>1</v>
      </c>
      <c r="Z64" t="n">
        <v>10</v>
      </c>
      <c r="AA64" t="n">
        <v>122.8520044191184</v>
      </c>
      <c r="AB64" t="n">
        <v>168.0915322940861</v>
      </c>
      <c r="AC64" t="n">
        <v>152.0491123699324</v>
      </c>
      <c r="AD64" t="n">
        <v>122852.0044191184</v>
      </c>
      <c r="AE64" t="n">
        <v>168091.5322940861</v>
      </c>
      <c r="AF64" t="n">
        <v>3.804965873367938e-06</v>
      </c>
      <c r="AG64" t="n">
        <v>11</v>
      </c>
      <c r="AH64" t="n">
        <v>152049.1123699324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11.9071</v>
      </c>
      <c r="E65" t="n">
        <v>8.4</v>
      </c>
      <c r="F65" t="n">
        <v>5.12</v>
      </c>
      <c r="G65" t="n">
        <v>61.48</v>
      </c>
      <c r="H65" t="n">
        <v>0.9</v>
      </c>
      <c r="I65" t="n">
        <v>5</v>
      </c>
      <c r="J65" t="n">
        <v>331.46</v>
      </c>
      <c r="K65" t="n">
        <v>61.82</v>
      </c>
      <c r="L65" t="n">
        <v>16.75</v>
      </c>
      <c r="M65" t="n">
        <v>3</v>
      </c>
      <c r="N65" t="n">
        <v>102.89</v>
      </c>
      <c r="O65" t="n">
        <v>41114.63</v>
      </c>
      <c r="P65" t="n">
        <v>89.25</v>
      </c>
      <c r="Q65" t="n">
        <v>202.85</v>
      </c>
      <c r="R65" t="n">
        <v>20.29</v>
      </c>
      <c r="S65" t="n">
        <v>13.89</v>
      </c>
      <c r="T65" t="n">
        <v>1518.58</v>
      </c>
      <c r="U65" t="n">
        <v>0.68</v>
      </c>
      <c r="V65" t="n">
        <v>0.76</v>
      </c>
      <c r="W65" t="n">
        <v>0.65</v>
      </c>
      <c r="X65" t="n">
        <v>0.09</v>
      </c>
      <c r="Y65" t="n">
        <v>1</v>
      </c>
      <c r="Z65" t="n">
        <v>10</v>
      </c>
      <c r="AA65" t="n">
        <v>122.8701514468301</v>
      </c>
      <c r="AB65" t="n">
        <v>168.1163618579915</v>
      </c>
      <c r="AC65" t="n">
        <v>152.0715722351072</v>
      </c>
      <c r="AD65" t="n">
        <v>122870.1514468301</v>
      </c>
      <c r="AE65" t="n">
        <v>168116.3618579915</v>
      </c>
      <c r="AF65" t="n">
        <v>3.804199097424692e-06</v>
      </c>
      <c r="AG65" t="n">
        <v>11</v>
      </c>
      <c r="AH65" t="n">
        <v>152071.5722351072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11.9091</v>
      </c>
      <c r="E66" t="n">
        <v>8.4</v>
      </c>
      <c r="F66" t="n">
        <v>5.12</v>
      </c>
      <c r="G66" t="n">
        <v>61.46</v>
      </c>
      <c r="H66" t="n">
        <v>0.91</v>
      </c>
      <c r="I66" t="n">
        <v>5</v>
      </c>
      <c r="J66" t="n">
        <v>332.05</v>
      </c>
      <c r="K66" t="n">
        <v>61.82</v>
      </c>
      <c r="L66" t="n">
        <v>17</v>
      </c>
      <c r="M66" t="n">
        <v>3</v>
      </c>
      <c r="N66" t="n">
        <v>103.23</v>
      </c>
      <c r="O66" t="n">
        <v>41187.41</v>
      </c>
      <c r="P66" t="n">
        <v>89.16</v>
      </c>
      <c r="Q66" t="n">
        <v>202.81</v>
      </c>
      <c r="R66" t="n">
        <v>20.21</v>
      </c>
      <c r="S66" t="n">
        <v>13.89</v>
      </c>
      <c r="T66" t="n">
        <v>1480.51</v>
      </c>
      <c r="U66" t="n">
        <v>0.6899999999999999</v>
      </c>
      <c r="V66" t="n">
        <v>0.76</v>
      </c>
      <c r="W66" t="n">
        <v>0.65</v>
      </c>
      <c r="X66" t="n">
        <v>0.08</v>
      </c>
      <c r="Y66" t="n">
        <v>1</v>
      </c>
      <c r="Z66" t="n">
        <v>10</v>
      </c>
      <c r="AA66" t="n">
        <v>122.8215181621693</v>
      </c>
      <c r="AB66" t="n">
        <v>168.0498196523695</v>
      </c>
      <c r="AC66" t="n">
        <v>152.0113807241972</v>
      </c>
      <c r="AD66" t="n">
        <v>122821.5181621693</v>
      </c>
      <c r="AE66" t="n">
        <v>168049.8196523695</v>
      </c>
      <c r="AF66" t="n">
        <v>3.804838077377397e-06</v>
      </c>
      <c r="AG66" t="n">
        <v>11</v>
      </c>
      <c r="AH66" t="n">
        <v>152011.3807241972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11.9107</v>
      </c>
      <c r="E67" t="n">
        <v>8.4</v>
      </c>
      <c r="F67" t="n">
        <v>5.12</v>
      </c>
      <c r="G67" t="n">
        <v>61.45</v>
      </c>
      <c r="H67" t="n">
        <v>0.92</v>
      </c>
      <c r="I67" t="n">
        <v>5</v>
      </c>
      <c r="J67" t="n">
        <v>332.64</v>
      </c>
      <c r="K67" t="n">
        <v>61.82</v>
      </c>
      <c r="L67" t="n">
        <v>17.25</v>
      </c>
      <c r="M67" t="n">
        <v>3</v>
      </c>
      <c r="N67" t="n">
        <v>103.57</v>
      </c>
      <c r="O67" t="n">
        <v>41260.35</v>
      </c>
      <c r="P67" t="n">
        <v>89.18000000000001</v>
      </c>
      <c r="Q67" t="n">
        <v>202.81</v>
      </c>
      <c r="R67" t="n">
        <v>20.18</v>
      </c>
      <c r="S67" t="n">
        <v>13.89</v>
      </c>
      <c r="T67" t="n">
        <v>1462.44</v>
      </c>
      <c r="U67" t="n">
        <v>0.6899999999999999</v>
      </c>
      <c r="V67" t="n">
        <v>0.76</v>
      </c>
      <c r="W67" t="n">
        <v>0.65</v>
      </c>
      <c r="X67" t="n">
        <v>0.08</v>
      </c>
      <c r="Y67" t="n">
        <v>1</v>
      </c>
      <c r="Z67" t="n">
        <v>10</v>
      </c>
      <c r="AA67" t="n">
        <v>122.8246577829416</v>
      </c>
      <c r="AB67" t="n">
        <v>168.0541154200205</v>
      </c>
      <c r="AC67" t="n">
        <v>152.0152665098127</v>
      </c>
      <c r="AD67" t="n">
        <v>122824.6577829416</v>
      </c>
      <c r="AE67" t="n">
        <v>168054.1154200205</v>
      </c>
      <c r="AF67" t="n">
        <v>3.805349261339561e-06</v>
      </c>
      <c r="AG67" t="n">
        <v>11</v>
      </c>
      <c r="AH67" t="n">
        <v>152015.2665098127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11.9162</v>
      </c>
      <c r="E68" t="n">
        <v>8.390000000000001</v>
      </c>
      <c r="F68" t="n">
        <v>5.12</v>
      </c>
      <c r="G68" t="n">
        <v>61.4</v>
      </c>
      <c r="H68" t="n">
        <v>0.9399999999999999</v>
      </c>
      <c r="I68" t="n">
        <v>5</v>
      </c>
      <c r="J68" t="n">
        <v>333.24</v>
      </c>
      <c r="K68" t="n">
        <v>61.82</v>
      </c>
      <c r="L68" t="n">
        <v>17.5</v>
      </c>
      <c r="M68" t="n">
        <v>3</v>
      </c>
      <c r="N68" t="n">
        <v>103.92</v>
      </c>
      <c r="O68" t="n">
        <v>41333.46</v>
      </c>
      <c r="P68" t="n">
        <v>89.27</v>
      </c>
      <c r="Q68" t="n">
        <v>202.82</v>
      </c>
      <c r="R68" t="n">
        <v>20.19</v>
      </c>
      <c r="S68" t="n">
        <v>13.89</v>
      </c>
      <c r="T68" t="n">
        <v>1470.86</v>
      </c>
      <c r="U68" t="n">
        <v>0.6899999999999999</v>
      </c>
      <c r="V68" t="n">
        <v>0.76</v>
      </c>
      <c r="W68" t="n">
        <v>0.64</v>
      </c>
      <c r="X68" t="n">
        <v>0.08</v>
      </c>
      <c r="Y68" t="n">
        <v>1</v>
      </c>
      <c r="Z68" t="n">
        <v>10</v>
      </c>
      <c r="AA68" t="n">
        <v>122.845148370799</v>
      </c>
      <c r="AB68" t="n">
        <v>168.082151546308</v>
      </c>
      <c r="AC68" t="n">
        <v>152.0406269075563</v>
      </c>
      <c r="AD68" t="n">
        <v>122845.148370799</v>
      </c>
      <c r="AE68" t="n">
        <v>168082.151546308</v>
      </c>
      <c r="AF68" t="n">
        <v>3.807106456209498e-06</v>
      </c>
      <c r="AG68" t="n">
        <v>11</v>
      </c>
      <c r="AH68" t="n">
        <v>152040.6269075563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11.9095</v>
      </c>
      <c r="E69" t="n">
        <v>8.4</v>
      </c>
      <c r="F69" t="n">
        <v>5.12</v>
      </c>
      <c r="G69" t="n">
        <v>61.46</v>
      </c>
      <c r="H69" t="n">
        <v>0.95</v>
      </c>
      <c r="I69" t="n">
        <v>5</v>
      </c>
      <c r="J69" t="n">
        <v>333.83</v>
      </c>
      <c r="K69" t="n">
        <v>61.82</v>
      </c>
      <c r="L69" t="n">
        <v>17.75</v>
      </c>
      <c r="M69" t="n">
        <v>3</v>
      </c>
      <c r="N69" t="n">
        <v>104.26</v>
      </c>
      <c r="O69" t="n">
        <v>41406.86</v>
      </c>
      <c r="P69" t="n">
        <v>89.44</v>
      </c>
      <c r="Q69" t="n">
        <v>202.81</v>
      </c>
      <c r="R69" t="n">
        <v>20.28</v>
      </c>
      <c r="S69" t="n">
        <v>13.89</v>
      </c>
      <c r="T69" t="n">
        <v>1513.77</v>
      </c>
      <c r="U69" t="n">
        <v>0.6899999999999999</v>
      </c>
      <c r="V69" t="n">
        <v>0.76</v>
      </c>
      <c r="W69" t="n">
        <v>0.64</v>
      </c>
      <c r="X69" t="n">
        <v>0.08</v>
      </c>
      <c r="Y69" t="n">
        <v>1</v>
      </c>
      <c r="Z69" t="n">
        <v>10</v>
      </c>
      <c r="AA69" t="n">
        <v>122.9479623769723</v>
      </c>
      <c r="AB69" t="n">
        <v>168.222826205388</v>
      </c>
      <c r="AC69" t="n">
        <v>152.1678757746119</v>
      </c>
      <c r="AD69" t="n">
        <v>122947.9623769723</v>
      </c>
      <c r="AE69" t="n">
        <v>168222.826205388</v>
      </c>
      <c r="AF69" t="n">
        <v>3.804965873367938e-06</v>
      </c>
      <c r="AG69" t="n">
        <v>11</v>
      </c>
      <c r="AH69" t="n">
        <v>152167.8757746119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11.8996</v>
      </c>
      <c r="E70" t="n">
        <v>8.4</v>
      </c>
      <c r="F70" t="n">
        <v>5.13</v>
      </c>
      <c r="G70" t="n">
        <v>61.54</v>
      </c>
      <c r="H70" t="n">
        <v>0.96</v>
      </c>
      <c r="I70" t="n">
        <v>5</v>
      </c>
      <c r="J70" t="n">
        <v>334.43</v>
      </c>
      <c r="K70" t="n">
        <v>61.82</v>
      </c>
      <c r="L70" t="n">
        <v>18</v>
      </c>
      <c r="M70" t="n">
        <v>3</v>
      </c>
      <c r="N70" t="n">
        <v>104.61</v>
      </c>
      <c r="O70" t="n">
        <v>41480.31</v>
      </c>
      <c r="P70" t="n">
        <v>89.48</v>
      </c>
      <c r="Q70" t="n">
        <v>202.81</v>
      </c>
      <c r="R70" t="n">
        <v>20.35</v>
      </c>
      <c r="S70" t="n">
        <v>13.89</v>
      </c>
      <c r="T70" t="n">
        <v>1551.93</v>
      </c>
      <c r="U70" t="n">
        <v>0.68</v>
      </c>
      <c r="V70" t="n">
        <v>0.75</v>
      </c>
      <c r="W70" t="n">
        <v>0.65</v>
      </c>
      <c r="X70" t="n">
        <v>0.09</v>
      </c>
      <c r="Y70" t="n">
        <v>1</v>
      </c>
      <c r="Z70" t="n">
        <v>10</v>
      </c>
      <c r="AA70" t="n">
        <v>123.0111528287205</v>
      </c>
      <c r="AB70" t="n">
        <v>168.3092861692358</v>
      </c>
      <c r="AC70" t="n">
        <v>152.2460841208573</v>
      </c>
      <c r="AD70" t="n">
        <v>123011.1528287205</v>
      </c>
      <c r="AE70" t="n">
        <v>168309.2861692358</v>
      </c>
      <c r="AF70" t="n">
        <v>3.801802922602049e-06</v>
      </c>
      <c r="AG70" t="n">
        <v>11</v>
      </c>
      <c r="AH70" t="n">
        <v>152246.0841208574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11.9083</v>
      </c>
      <c r="E71" t="n">
        <v>8.4</v>
      </c>
      <c r="F71" t="n">
        <v>5.12</v>
      </c>
      <c r="G71" t="n">
        <v>61.47</v>
      </c>
      <c r="H71" t="n">
        <v>0.97</v>
      </c>
      <c r="I71" t="n">
        <v>5</v>
      </c>
      <c r="J71" t="n">
        <v>335.02</v>
      </c>
      <c r="K71" t="n">
        <v>61.82</v>
      </c>
      <c r="L71" t="n">
        <v>18.25</v>
      </c>
      <c r="M71" t="n">
        <v>3</v>
      </c>
      <c r="N71" t="n">
        <v>104.95</v>
      </c>
      <c r="O71" t="n">
        <v>41553.93</v>
      </c>
      <c r="P71" t="n">
        <v>89.3</v>
      </c>
      <c r="Q71" t="n">
        <v>202.81</v>
      </c>
      <c r="R71" t="n">
        <v>20.34</v>
      </c>
      <c r="S71" t="n">
        <v>13.89</v>
      </c>
      <c r="T71" t="n">
        <v>1542.49</v>
      </c>
      <c r="U71" t="n">
        <v>0.68</v>
      </c>
      <c r="V71" t="n">
        <v>0.76</v>
      </c>
      <c r="W71" t="n">
        <v>0.64</v>
      </c>
      <c r="X71" t="n">
        <v>0.08</v>
      </c>
      <c r="Y71" t="n">
        <v>1</v>
      </c>
      <c r="Z71" t="n">
        <v>10</v>
      </c>
      <c r="AA71" t="n">
        <v>122.8884963407907</v>
      </c>
      <c r="AB71" t="n">
        <v>168.141462151228</v>
      </c>
      <c r="AC71" t="n">
        <v>152.0942769915857</v>
      </c>
      <c r="AD71" t="n">
        <v>122888.4963407907</v>
      </c>
      <c r="AE71" t="n">
        <v>168141.462151228</v>
      </c>
      <c r="AF71" t="n">
        <v>3.804582485396315e-06</v>
      </c>
      <c r="AG71" t="n">
        <v>11</v>
      </c>
      <c r="AH71" t="n">
        <v>152094.2769915857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11.904</v>
      </c>
      <c r="E72" t="n">
        <v>8.4</v>
      </c>
      <c r="F72" t="n">
        <v>5.13</v>
      </c>
      <c r="G72" t="n">
        <v>61.51</v>
      </c>
      <c r="H72" t="n">
        <v>0.98</v>
      </c>
      <c r="I72" t="n">
        <v>5</v>
      </c>
      <c r="J72" t="n">
        <v>335.62</v>
      </c>
      <c r="K72" t="n">
        <v>61.82</v>
      </c>
      <c r="L72" t="n">
        <v>18.5</v>
      </c>
      <c r="M72" t="n">
        <v>3</v>
      </c>
      <c r="N72" t="n">
        <v>105.3</v>
      </c>
      <c r="O72" t="n">
        <v>41627.72</v>
      </c>
      <c r="P72" t="n">
        <v>89.20999999999999</v>
      </c>
      <c r="Q72" t="n">
        <v>202.81</v>
      </c>
      <c r="R72" t="n">
        <v>20.36</v>
      </c>
      <c r="S72" t="n">
        <v>13.89</v>
      </c>
      <c r="T72" t="n">
        <v>1554</v>
      </c>
      <c r="U72" t="n">
        <v>0.68</v>
      </c>
      <c r="V72" t="n">
        <v>0.75</v>
      </c>
      <c r="W72" t="n">
        <v>0.65</v>
      </c>
      <c r="X72" t="n">
        <v>0.09</v>
      </c>
      <c r="Y72" t="n">
        <v>1</v>
      </c>
      <c r="Z72" t="n">
        <v>10</v>
      </c>
      <c r="AA72" t="n">
        <v>122.8711465742111</v>
      </c>
      <c r="AB72" t="n">
        <v>168.1177234351761</v>
      </c>
      <c r="AC72" t="n">
        <v>152.0728038652763</v>
      </c>
      <c r="AD72" t="n">
        <v>122871.1465742111</v>
      </c>
      <c r="AE72" t="n">
        <v>168117.7234351761</v>
      </c>
      <c r="AF72" t="n">
        <v>3.803208678498001e-06</v>
      </c>
      <c r="AG72" t="n">
        <v>11</v>
      </c>
      <c r="AH72" t="n">
        <v>152072.8038652763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11.9087</v>
      </c>
      <c r="E73" t="n">
        <v>8.4</v>
      </c>
      <c r="F73" t="n">
        <v>5.12</v>
      </c>
      <c r="G73" t="n">
        <v>61.47</v>
      </c>
      <c r="H73" t="n">
        <v>0.99</v>
      </c>
      <c r="I73" t="n">
        <v>5</v>
      </c>
      <c r="J73" t="n">
        <v>336.22</v>
      </c>
      <c r="K73" t="n">
        <v>61.82</v>
      </c>
      <c r="L73" t="n">
        <v>18.75</v>
      </c>
      <c r="M73" t="n">
        <v>3</v>
      </c>
      <c r="N73" t="n">
        <v>105.65</v>
      </c>
      <c r="O73" t="n">
        <v>41701.68</v>
      </c>
      <c r="P73" t="n">
        <v>89.06999999999999</v>
      </c>
      <c r="Q73" t="n">
        <v>202.81</v>
      </c>
      <c r="R73" t="n">
        <v>20.29</v>
      </c>
      <c r="S73" t="n">
        <v>13.89</v>
      </c>
      <c r="T73" t="n">
        <v>1518.47</v>
      </c>
      <c r="U73" t="n">
        <v>0.68</v>
      </c>
      <c r="V73" t="n">
        <v>0.76</v>
      </c>
      <c r="W73" t="n">
        <v>0.65</v>
      </c>
      <c r="X73" t="n">
        <v>0.08</v>
      </c>
      <c r="Y73" t="n">
        <v>1</v>
      </c>
      <c r="Z73" t="n">
        <v>10</v>
      </c>
      <c r="AA73" t="n">
        <v>122.7818903901644</v>
      </c>
      <c r="AB73" t="n">
        <v>167.9955991864586</v>
      </c>
      <c r="AC73" t="n">
        <v>151.9623349834538</v>
      </c>
      <c r="AD73" t="n">
        <v>122781.8903901644</v>
      </c>
      <c r="AE73" t="n">
        <v>167995.5991864586</v>
      </c>
      <c r="AF73" t="n">
        <v>3.804710281386856e-06</v>
      </c>
      <c r="AG73" t="n">
        <v>11</v>
      </c>
      <c r="AH73" t="n">
        <v>151962.3349834539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11.9154</v>
      </c>
      <c r="E74" t="n">
        <v>8.390000000000001</v>
      </c>
      <c r="F74" t="n">
        <v>5.12</v>
      </c>
      <c r="G74" t="n">
        <v>61.41</v>
      </c>
      <c r="H74" t="n">
        <v>1.01</v>
      </c>
      <c r="I74" t="n">
        <v>5</v>
      </c>
      <c r="J74" t="n">
        <v>336.82</v>
      </c>
      <c r="K74" t="n">
        <v>61.82</v>
      </c>
      <c r="L74" t="n">
        <v>19</v>
      </c>
      <c r="M74" t="n">
        <v>3</v>
      </c>
      <c r="N74" t="n">
        <v>106</v>
      </c>
      <c r="O74" t="n">
        <v>41775.82</v>
      </c>
      <c r="P74" t="n">
        <v>88.87</v>
      </c>
      <c r="Q74" t="n">
        <v>202.81</v>
      </c>
      <c r="R74" t="n">
        <v>20.18</v>
      </c>
      <c r="S74" t="n">
        <v>13.89</v>
      </c>
      <c r="T74" t="n">
        <v>1466.48</v>
      </c>
      <c r="U74" t="n">
        <v>0.6899999999999999</v>
      </c>
      <c r="V74" t="n">
        <v>0.76</v>
      </c>
      <c r="W74" t="n">
        <v>0.64</v>
      </c>
      <c r="X74" t="n">
        <v>0.08</v>
      </c>
      <c r="Y74" t="n">
        <v>1</v>
      </c>
      <c r="Z74" t="n">
        <v>10</v>
      </c>
      <c r="AA74" t="n">
        <v>122.665461370991</v>
      </c>
      <c r="AB74" t="n">
        <v>167.8362958659397</v>
      </c>
      <c r="AC74" t="n">
        <v>151.8182353482617</v>
      </c>
      <c r="AD74" t="n">
        <v>122665.461370991</v>
      </c>
      <c r="AE74" t="n">
        <v>167836.2958659397</v>
      </c>
      <c r="AF74" t="n">
        <v>3.806850864228416e-06</v>
      </c>
      <c r="AG74" t="n">
        <v>11</v>
      </c>
      <c r="AH74" t="n">
        <v>151818.2353482617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11.913</v>
      </c>
      <c r="E75" t="n">
        <v>8.390000000000001</v>
      </c>
      <c r="F75" t="n">
        <v>5.12</v>
      </c>
      <c r="G75" t="n">
        <v>61.43</v>
      </c>
      <c r="H75" t="n">
        <v>1.02</v>
      </c>
      <c r="I75" t="n">
        <v>5</v>
      </c>
      <c r="J75" t="n">
        <v>337.43</v>
      </c>
      <c r="K75" t="n">
        <v>61.82</v>
      </c>
      <c r="L75" t="n">
        <v>19.25</v>
      </c>
      <c r="M75" t="n">
        <v>3</v>
      </c>
      <c r="N75" t="n">
        <v>106.35</v>
      </c>
      <c r="O75" t="n">
        <v>41850.13</v>
      </c>
      <c r="P75" t="n">
        <v>88.69</v>
      </c>
      <c r="Q75" t="n">
        <v>202.81</v>
      </c>
      <c r="R75" t="n">
        <v>20.16</v>
      </c>
      <c r="S75" t="n">
        <v>13.89</v>
      </c>
      <c r="T75" t="n">
        <v>1452.64</v>
      </c>
      <c r="U75" t="n">
        <v>0.6899999999999999</v>
      </c>
      <c r="V75" t="n">
        <v>0.76</v>
      </c>
      <c r="W75" t="n">
        <v>0.65</v>
      </c>
      <c r="X75" t="n">
        <v>0.08</v>
      </c>
      <c r="Y75" t="n">
        <v>1</v>
      </c>
      <c r="Z75" t="n">
        <v>10</v>
      </c>
      <c r="AA75" t="n">
        <v>122.5922001485414</v>
      </c>
      <c r="AB75" t="n">
        <v>167.7360566293272</v>
      </c>
      <c r="AC75" t="n">
        <v>151.7275628037048</v>
      </c>
      <c r="AD75" t="n">
        <v>122592.2001485414</v>
      </c>
      <c r="AE75" t="n">
        <v>167736.0566293272</v>
      </c>
      <c r="AF75" t="n">
        <v>3.806084088285171e-06</v>
      </c>
      <c r="AG75" t="n">
        <v>11</v>
      </c>
      <c r="AH75" t="n">
        <v>151727.5628037048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11.9237</v>
      </c>
      <c r="E76" t="n">
        <v>8.390000000000001</v>
      </c>
      <c r="F76" t="n">
        <v>5.11</v>
      </c>
      <c r="G76" t="n">
        <v>61.34</v>
      </c>
      <c r="H76" t="n">
        <v>1.03</v>
      </c>
      <c r="I76" t="n">
        <v>5</v>
      </c>
      <c r="J76" t="n">
        <v>338.03</v>
      </c>
      <c r="K76" t="n">
        <v>61.82</v>
      </c>
      <c r="L76" t="n">
        <v>19.5</v>
      </c>
      <c r="M76" t="n">
        <v>3</v>
      </c>
      <c r="N76" t="n">
        <v>106.71</v>
      </c>
      <c r="O76" t="n">
        <v>41924.62</v>
      </c>
      <c r="P76" t="n">
        <v>88.29000000000001</v>
      </c>
      <c r="Q76" t="n">
        <v>202.82</v>
      </c>
      <c r="R76" t="n">
        <v>19.96</v>
      </c>
      <c r="S76" t="n">
        <v>13.89</v>
      </c>
      <c r="T76" t="n">
        <v>1354.82</v>
      </c>
      <c r="U76" t="n">
        <v>0.7</v>
      </c>
      <c r="V76" t="n">
        <v>0.76</v>
      </c>
      <c r="W76" t="n">
        <v>0.64</v>
      </c>
      <c r="X76" t="n">
        <v>0.07000000000000001</v>
      </c>
      <c r="Y76" t="n">
        <v>1</v>
      </c>
      <c r="Z76" t="n">
        <v>10</v>
      </c>
      <c r="AA76" t="n">
        <v>122.3621488449731</v>
      </c>
      <c r="AB76" t="n">
        <v>167.421290286638</v>
      </c>
      <c r="AC76" t="n">
        <v>151.4428373189844</v>
      </c>
      <c r="AD76" t="n">
        <v>122362.1488449731</v>
      </c>
      <c r="AE76" t="n">
        <v>167421.290286638</v>
      </c>
      <c r="AF76" t="n">
        <v>3.809502631032141e-06</v>
      </c>
      <c r="AG76" t="n">
        <v>11</v>
      </c>
      <c r="AH76" t="n">
        <v>151442.8373189844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11.9217</v>
      </c>
      <c r="E77" t="n">
        <v>8.390000000000001</v>
      </c>
      <c r="F77" t="n">
        <v>5.11</v>
      </c>
      <c r="G77" t="n">
        <v>61.36</v>
      </c>
      <c r="H77" t="n">
        <v>1.04</v>
      </c>
      <c r="I77" t="n">
        <v>5</v>
      </c>
      <c r="J77" t="n">
        <v>338.63</v>
      </c>
      <c r="K77" t="n">
        <v>61.82</v>
      </c>
      <c r="L77" t="n">
        <v>19.75</v>
      </c>
      <c r="M77" t="n">
        <v>3</v>
      </c>
      <c r="N77" t="n">
        <v>107.06</v>
      </c>
      <c r="O77" t="n">
        <v>41999.28</v>
      </c>
      <c r="P77" t="n">
        <v>88.17</v>
      </c>
      <c r="Q77" t="n">
        <v>202.81</v>
      </c>
      <c r="R77" t="n">
        <v>19.97</v>
      </c>
      <c r="S77" t="n">
        <v>13.89</v>
      </c>
      <c r="T77" t="n">
        <v>1359.96</v>
      </c>
      <c r="U77" t="n">
        <v>0.7</v>
      </c>
      <c r="V77" t="n">
        <v>0.76</v>
      </c>
      <c r="W77" t="n">
        <v>0.64</v>
      </c>
      <c r="X77" t="n">
        <v>0.07000000000000001</v>
      </c>
      <c r="Y77" t="n">
        <v>1</v>
      </c>
      <c r="Z77" t="n">
        <v>10</v>
      </c>
      <c r="AA77" t="n">
        <v>122.3147857462614</v>
      </c>
      <c r="AB77" t="n">
        <v>167.3564860054682</v>
      </c>
      <c r="AC77" t="n">
        <v>151.384217867456</v>
      </c>
      <c r="AD77" t="n">
        <v>122314.7857462614</v>
      </c>
      <c r="AE77" t="n">
        <v>167356.4860054682</v>
      </c>
      <c r="AF77" t="n">
        <v>3.808863651079436e-06</v>
      </c>
      <c r="AG77" t="n">
        <v>11</v>
      </c>
      <c r="AH77" t="n">
        <v>151384.2178674561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11.9201</v>
      </c>
      <c r="E78" t="n">
        <v>8.390000000000001</v>
      </c>
      <c r="F78" t="n">
        <v>5.11</v>
      </c>
      <c r="G78" t="n">
        <v>61.37</v>
      </c>
      <c r="H78" t="n">
        <v>1.05</v>
      </c>
      <c r="I78" t="n">
        <v>5</v>
      </c>
      <c r="J78" t="n">
        <v>339.24</v>
      </c>
      <c r="K78" t="n">
        <v>61.82</v>
      </c>
      <c r="L78" t="n">
        <v>20</v>
      </c>
      <c r="M78" t="n">
        <v>3</v>
      </c>
      <c r="N78" t="n">
        <v>107.42</v>
      </c>
      <c r="O78" t="n">
        <v>42074.12</v>
      </c>
      <c r="P78" t="n">
        <v>87.95</v>
      </c>
      <c r="Q78" t="n">
        <v>202.81</v>
      </c>
      <c r="R78" t="n">
        <v>19.96</v>
      </c>
      <c r="S78" t="n">
        <v>13.89</v>
      </c>
      <c r="T78" t="n">
        <v>1354.6</v>
      </c>
      <c r="U78" t="n">
        <v>0.7</v>
      </c>
      <c r="V78" t="n">
        <v>0.76</v>
      </c>
      <c r="W78" t="n">
        <v>0.65</v>
      </c>
      <c r="X78" t="n">
        <v>0.08</v>
      </c>
      <c r="Y78" t="n">
        <v>1</v>
      </c>
      <c r="Z78" t="n">
        <v>10</v>
      </c>
      <c r="AA78" t="n">
        <v>122.220273320494</v>
      </c>
      <c r="AB78" t="n">
        <v>167.2271699349394</v>
      </c>
      <c r="AC78" t="n">
        <v>151.2672435412022</v>
      </c>
      <c r="AD78" t="n">
        <v>122220.273320494</v>
      </c>
      <c r="AE78" t="n">
        <v>167227.1699349394</v>
      </c>
      <c r="AF78" t="n">
        <v>3.808352467117272e-06</v>
      </c>
      <c r="AG78" t="n">
        <v>11</v>
      </c>
      <c r="AH78" t="n">
        <v>151267.2435412022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11.9095</v>
      </c>
      <c r="E79" t="n">
        <v>8.4</v>
      </c>
      <c r="F79" t="n">
        <v>5.12</v>
      </c>
      <c r="G79" t="n">
        <v>61.46</v>
      </c>
      <c r="H79" t="n">
        <v>1.06</v>
      </c>
      <c r="I79" t="n">
        <v>5</v>
      </c>
      <c r="J79" t="n">
        <v>339.85</v>
      </c>
      <c r="K79" t="n">
        <v>61.82</v>
      </c>
      <c r="L79" t="n">
        <v>20.25</v>
      </c>
      <c r="M79" t="n">
        <v>3</v>
      </c>
      <c r="N79" t="n">
        <v>107.78</v>
      </c>
      <c r="O79" t="n">
        <v>42149.15</v>
      </c>
      <c r="P79" t="n">
        <v>88.11</v>
      </c>
      <c r="Q79" t="n">
        <v>202.82</v>
      </c>
      <c r="R79" t="n">
        <v>20.22</v>
      </c>
      <c r="S79" t="n">
        <v>13.89</v>
      </c>
      <c r="T79" t="n">
        <v>1486.63</v>
      </c>
      <c r="U79" t="n">
        <v>0.6899999999999999</v>
      </c>
      <c r="V79" t="n">
        <v>0.76</v>
      </c>
      <c r="W79" t="n">
        <v>0.65</v>
      </c>
      <c r="X79" t="n">
        <v>0.08</v>
      </c>
      <c r="Y79" t="n">
        <v>1</v>
      </c>
      <c r="Z79" t="n">
        <v>10</v>
      </c>
      <c r="AA79" t="n">
        <v>122.3402286438975</v>
      </c>
      <c r="AB79" t="n">
        <v>167.3912981004754</v>
      </c>
      <c r="AC79" t="n">
        <v>151.4157075449749</v>
      </c>
      <c r="AD79" t="n">
        <v>122340.2286438975</v>
      </c>
      <c r="AE79" t="n">
        <v>167391.2981004754</v>
      </c>
      <c r="AF79" t="n">
        <v>3.804965873367938e-06</v>
      </c>
      <c r="AG79" t="n">
        <v>11</v>
      </c>
      <c r="AH79" t="n">
        <v>151415.7075449748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11.9107</v>
      </c>
      <c r="E80" t="n">
        <v>8.4</v>
      </c>
      <c r="F80" t="n">
        <v>5.12</v>
      </c>
      <c r="G80" t="n">
        <v>61.45</v>
      </c>
      <c r="H80" t="n">
        <v>1.07</v>
      </c>
      <c r="I80" t="n">
        <v>5</v>
      </c>
      <c r="J80" t="n">
        <v>340.46</v>
      </c>
      <c r="K80" t="n">
        <v>61.82</v>
      </c>
      <c r="L80" t="n">
        <v>20.5</v>
      </c>
      <c r="M80" t="n">
        <v>3</v>
      </c>
      <c r="N80" t="n">
        <v>108.14</v>
      </c>
      <c r="O80" t="n">
        <v>42224.35</v>
      </c>
      <c r="P80" t="n">
        <v>88.09</v>
      </c>
      <c r="Q80" t="n">
        <v>202.82</v>
      </c>
      <c r="R80" t="n">
        <v>20.26</v>
      </c>
      <c r="S80" t="n">
        <v>13.89</v>
      </c>
      <c r="T80" t="n">
        <v>1502.84</v>
      </c>
      <c r="U80" t="n">
        <v>0.6899999999999999</v>
      </c>
      <c r="V80" t="n">
        <v>0.76</v>
      </c>
      <c r="W80" t="n">
        <v>0.64</v>
      </c>
      <c r="X80" t="n">
        <v>0.08</v>
      </c>
      <c r="Y80" t="n">
        <v>1</v>
      </c>
      <c r="Z80" t="n">
        <v>10</v>
      </c>
      <c r="AA80" t="n">
        <v>122.3266404675878</v>
      </c>
      <c r="AB80" t="n">
        <v>167.3727061581804</v>
      </c>
      <c r="AC80" t="n">
        <v>151.3988899915585</v>
      </c>
      <c r="AD80" t="n">
        <v>122326.6404675878</v>
      </c>
      <c r="AE80" t="n">
        <v>167372.7061581804</v>
      </c>
      <c r="AF80" t="n">
        <v>3.805349261339561e-06</v>
      </c>
      <c r="AG80" t="n">
        <v>11</v>
      </c>
      <c r="AH80" t="n">
        <v>151398.8899915585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11.9115</v>
      </c>
      <c r="E81" t="n">
        <v>8.4</v>
      </c>
      <c r="F81" t="n">
        <v>5.12</v>
      </c>
      <c r="G81" t="n">
        <v>61.44</v>
      </c>
      <c r="H81" t="n">
        <v>1.08</v>
      </c>
      <c r="I81" t="n">
        <v>5</v>
      </c>
      <c r="J81" t="n">
        <v>341.07</v>
      </c>
      <c r="K81" t="n">
        <v>61.82</v>
      </c>
      <c r="L81" t="n">
        <v>20.75</v>
      </c>
      <c r="M81" t="n">
        <v>3</v>
      </c>
      <c r="N81" t="n">
        <v>108.5</v>
      </c>
      <c r="O81" t="n">
        <v>42299.74</v>
      </c>
      <c r="P81" t="n">
        <v>87.76000000000001</v>
      </c>
      <c r="Q81" t="n">
        <v>202.81</v>
      </c>
      <c r="R81" t="n">
        <v>20.15</v>
      </c>
      <c r="S81" t="n">
        <v>13.89</v>
      </c>
      <c r="T81" t="n">
        <v>1448.57</v>
      </c>
      <c r="U81" t="n">
        <v>0.6899999999999999</v>
      </c>
      <c r="V81" t="n">
        <v>0.76</v>
      </c>
      <c r="W81" t="n">
        <v>0.65</v>
      </c>
      <c r="X81" t="n">
        <v>0.08</v>
      </c>
      <c r="Y81" t="n">
        <v>1</v>
      </c>
      <c r="Z81" t="n">
        <v>10</v>
      </c>
      <c r="AA81" t="n">
        <v>122.1729089921192</v>
      </c>
      <c r="AB81" t="n">
        <v>167.1623639712904</v>
      </c>
      <c r="AC81" t="n">
        <v>151.2086225677681</v>
      </c>
      <c r="AD81" t="n">
        <v>122172.9089921192</v>
      </c>
      <c r="AE81" t="n">
        <v>167162.3639712904</v>
      </c>
      <c r="AF81" t="n">
        <v>3.805604853320642e-06</v>
      </c>
      <c r="AG81" t="n">
        <v>11</v>
      </c>
      <c r="AH81" t="n">
        <v>151208.6225677681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12.0261</v>
      </c>
      <c r="E82" t="n">
        <v>8.32</v>
      </c>
      <c r="F82" t="n">
        <v>5.1</v>
      </c>
      <c r="G82" t="n">
        <v>76.44</v>
      </c>
      <c r="H82" t="n">
        <v>1.1</v>
      </c>
      <c r="I82" t="n">
        <v>4</v>
      </c>
      <c r="J82" t="n">
        <v>341.68</v>
      </c>
      <c r="K82" t="n">
        <v>61.82</v>
      </c>
      <c r="L82" t="n">
        <v>21</v>
      </c>
      <c r="M82" t="n">
        <v>2</v>
      </c>
      <c r="N82" t="n">
        <v>108.86</v>
      </c>
      <c r="O82" t="n">
        <v>42375.31</v>
      </c>
      <c r="P82" t="n">
        <v>87.31</v>
      </c>
      <c r="Q82" t="n">
        <v>202.81</v>
      </c>
      <c r="R82" t="n">
        <v>19.38</v>
      </c>
      <c r="S82" t="n">
        <v>13.89</v>
      </c>
      <c r="T82" t="n">
        <v>1068.66</v>
      </c>
      <c r="U82" t="n">
        <v>0.72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121.5348272359872</v>
      </c>
      <c r="AB82" t="n">
        <v>166.2893123623706</v>
      </c>
      <c r="AC82" t="n">
        <v>150.4188937790677</v>
      </c>
      <c r="AD82" t="n">
        <v>121534.8272359872</v>
      </c>
      <c r="AE82" t="n">
        <v>166289.3123623706</v>
      </c>
      <c r="AF82" t="n">
        <v>3.842218404610618e-06</v>
      </c>
      <c r="AG82" t="n">
        <v>11</v>
      </c>
      <c r="AH82" t="n">
        <v>150418.8937790677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12.0293</v>
      </c>
      <c r="E83" t="n">
        <v>8.31</v>
      </c>
      <c r="F83" t="n">
        <v>5.09</v>
      </c>
      <c r="G83" t="n">
        <v>76.40000000000001</v>
      </c>
      <c r="H83" t="n">
        <v>1.11</v>
      </c>
      <c r="I83" t="n">
        <v>4</v>
      </c>
      <c r="J83" t="n">
        <v>342.3</v>
      </c>
      <c r="K83" t="n">
        <v>61.82</v>
      </c>
      <c r="L83" t="n">
        <v>21.25</v>
      </c>
      <c r="M83" t="n">
        <v>2</v>
      </c>
      <c r="N83" t="n">
        <v>109.23</v>
      </c>
      <c r="O83" t="n">
        <v>42451.07</v>
      </c>
      <c r="P83" t="n">
        <v>87.3</v>
      </c>
      <c r="Q83" t="n">
        <v>202.81</v>
      </c>
      <c r="R83" t="n">
        <v>19.37</v>
      </c>
      <c r="S83" t="n">
        <v>13.89</v>
      </c>
      <c r="T83" t="n">
        <v>1065.93</v>
      </c>
      <c r="U83" t="n">
        <v>0.72</v>
      </c>
      <c r="V83" t="n">
        <v>0.76</v>
      </c>
      <c r="W83" t="n">
        <v>0.64</v>
      </c>
      <c r="X83" t="n">
        <v>0.06</v>
      </c>
      <c r="Y83" t="n">
        <v>1</v>
      </c>
      <c r="Z83" t="n">
        <v>10</v>
      </c>
      <c r="AA83" t="n">
        <v>121.5112064927866</v>
      </c>
      <c r="AB83" t="n">
        <v>166.2569934194499</v>
      </c>
      <c r="AC83" t="n">
        <v>150.3896593106995</v>
      </c>
      <c r="AD83" t="n">
        <v>121511.2064927866</v>
      </c>
      <c r="AE83" t="n">
        <v>166256.99341945</v>
      </c>
      <c r="AF83" t="n">
        <v>3.843240772534945e-06</v>
      </c>
      <c r="AG83" t="n">
        <v>11</v>
      </c>
      <c r="AH83" t="n">
        <v>150389.6593106995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12.0236</v>
      </c>
      <c r="E84" t="n">
        <v>8.32</v>
      </c>
      <c r="F84" t="n">
        <v>5.1</v>
      </c>
      <c r="G84" t="n">
        <v>76.45999999999999</v>
      </c>
      <c r="H84" t="n">
        <v>1.12</v>
      </c>
      <c r="I84" t="n">
        <v>4</v>
      </c>
      <c r="J84" t="n">
        <v>342.91</v>
      </c>
      <c r="K84" t="n">
        <v>61.82</v>
      </c>
      <c r="L84" t="n">
        <v>21.5</v>
      </c>
      <c r="M84" t="n">
        <v>2</v>
      </c>
      <c r="N84" t="n">
        <v>109.59</v>
      </c>
      <c r="O84" t="n">
        <v>42527.02</v>
      </c>
      <c r="P84" t="n">
        <v>87.51000000000001</v>
      </c>
      <c r="Q84" t="n">
        <v>202.81</v>
      </c>
      <c r="R84" t="n">
        <v>19.49</v>
      </c>
      <c r="S84" t="n">
        <v>13.89</v>
      </c>
      <c r="T84" t="n">
        <v>1125.54</v>
      </c>
      <c r="U84" t="n">
        <v>0.71</v>
      </c>
      <c r="V84" t="n">
        <v>0.76</v>
      </c>
      <c r="W84" t="n">
        <v>0.64</v>
      </c>
      <c r="X84" t="n">
        <v>0.06</v>
      </c>
      <c r="Y84" t="n">
        <v>1</v>
      </c>
      <c r="Z84" t="n">
        <v>10</v>
      </c>
      <c r="AA84" t="n">
        <v>121.6343653424631</v>
      </c>
      <c r="AB84" t="n">
        <v>166.4255047909623</v>
      </c>
      <c r="AC84" t="n">
        <v>150.5420881934219</v>
      </c>
      <c r="AD84" t="n">
        <v>121634.3653424631</v>
      </c>
      <c r="AE84" t="n">
        <v>166425.5047909623</v>
      </c>
      <c r="AF84" t="n">
        <v>3.841419679669738e-06</v>
      </c>
      <c r="AG84" t="n">
        <v>11</v>
      </c>
      <c r="AH84" t="n">
        <v>150542.0881934219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12.0265</v>
      </c>
      <c r="E85" t="n">
        <v>8.32</v>
      </c>
      <c r="F85" t="n">
        <v>5.1</v>
      </c>
      <c r="G85" t="n">
        <v>76.43000000000001</v>
      </c>
      <c r="H85" t="n">
        <v>1.13</v>
      </c>
      <c r="I85" t="n">
        <v>4</v>
      </c>
      <c r="J85" t="n">
        <v>343.53</v>
      </c>
      <c r="K85" t="n">
        <v>61.82</v>
      </c>
      <c r="L85" t="n">
        <v>21.75</v>
      </c>
      <c r="M85" t="n">
        <v>2</v>
      </c>
      <c r="N85" t="n">
        <v>109.96</v>
      </c>
      <c r="O85" t="n">
        <v>42603.15</v>
      </c>
      <c r="P85" t="n">
        <v>87.67</v>
      </c>
      <c r="Q85" t="n">
        <v>202.81</v>
      </c>
      <c r="R85" t="n">
        <v>19.49</v>
      </c>
      <c r="S85" t="n">
        <v>13.89</v>
      </c>
      <c r="T85" t="n">
        <v>1123.37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121.6962839139836</v>
      </c>
      <c r="AB85" t="n">
        <v>166.5102245121711</v>
      </c>
      <c r="AC85" t="n">
        <v>150.6187223833435</v>
      </c>
      <c r="AD85" t="n">
        <v>121696.2839139836</v>
      </c>
      <c r="AE85" t="n">
        <v>166510.2245121711</v>
      </c>
      <c r="AF85" t="n">
        <v>3.842346200601159e-06</v>
      </c>
      <c r="AG85" t="n">
        <v>11</v>
      </c>
      <c r="AH85" t="n">
        <v>150618.7223833435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12.0301</v>
      </c>
      <c r="E86" t="n">
        <v>8.31</v>
      </c>
      <c r="F86" t="n">
        <v>5.09</v>
      </c>
      <c r="G86" t="n">
        <v>76.40000000000001</v>
      </c>
      <c r="H86" t="n">
        <v>1.14</v>
      </c>
      <c r="I86" t="n">
        <v>4</v>
      </c>
      <c r="J86" t="n">
        <v>344.15</v>
      </c>
      <c r="K86" t="n">
        <v>61.82</v>
      </c>
      <c r="L86" t="n">
        <v>22</v>
      </c>
      <c r="M86" t="n">
        <v>2</v>
      </c>
      <c r="N86" t="n">
        <v>110.33</v>
      </c>
      <c r="O86" t="n">
        <v>42679.6</v>
      </c>
      <c r="P86" t="n">
        <v>87.78</v>
      </c>
      <c r="Q86" t="n">
        <v>202.81</v>
      </c>
      <c r="R86" t="n">
        <v>19.39</v>
      </c>
      <c r="S86" t="n">
        <v>13.89</v>
      </c>
      <c r="T86" t="n">
        <v>1074.24</v>
      </c>
      <c r="U86" t="n">
        <v>0.72</v>
      </c>
      <c r="V86" t="n">
        <v>0.76</v>
      </c>
      <c r="W86" t="n">
        <v>0.64</v>
      </c>
      <c r="X86" t="n">
        <v>0.06</v>
      </c>
      <c r="Y86" t="n">
        <v>1</v>
      </c>
      <c r="Z86" t="n">
        <v>10</v>
      </c>
      <c r="AA86" t="n">
        <v>121.7254579384414</v>
      </c>
      <c r="AB86" t="n">
        <v>166.5501416995014</v>
      </c>
      <c r="AC86" t="n">
        <v>150.6548299303391</v>
      </c>
      <c r="AD86" t="n">
        <v>121725.4579384414</v>
      </c>
      <c r="AE86" t="n">
        <v>166550.1416995014</v>
      </c>
      <c r="AF86" t="n">
        <v>3.843496364516027e-06</v>
      </c>
      <c r="AG86" t="n">
        <v>11</v>
      </c>
      <c r="AH86" t="n">
        <v>150654.8299303391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12.0212</v>
      </c>
      <c r="E87" t="n">
        <v>8.32</v>
      </c>
      <c r="F87" t="n">
        <v>5.1</v>
      </c>
      <c r="G87" t="n">
        <v>76.48999999999999</v>
      </c>
      <c r="H87" t="n">
        <v>1.15</v>
      </c>
      <c r="I87" t="n">
        <v>4</v>
      </c>
      <c r="J87" t="n">
        <v>344.77</v>
      </c>
      <c r="K87" t="n">
        <v>61.82</v>
      </c>
      <c r="L87" t="n">
        <v>22.25</v>
      </c>
      <c r="M87" t="n">
        <v>2</v>
      </c>
      <c r="N87" t="n">
        <v>110.7</v>
      </c>
      <c r="O87" t="n">
        <v>42756.12</v>
      </c>
      <c r="P87" t="n">
        <v>87.98</v>
      </c>
      <c r="Q87" t="n">
        <v>202.81</v>
      </c>
      <c r="R87" t="n">
        <v>19.56</v>
      </c>
      <c r="S87" t="n">
        <v>13.89</v>
      </c>
      <c r="T87" t="n">
        <v>1159.45</v>
      </c>
      <c r="U87" t="n">
        <v>0.71</v>
      </c>
      <c r="V87" t="n">
        <v>0.76</v>
      </c>
      <c r="W87" t="n">
        <v>0.64</v>
      </c>
      <c r="X87" t="n">
        <v>0.06</v>
      </c>
      <c r="Y87" t="n">
        <v>1</v>
      </c>
      <c r="Z87" t="n">
        <v>10</v>
      </c>
      <c r="AA87" t="n">
        <v>121.8558105804604</v>
      </c>
      <c r="AB87" t="n">
        <v>166.7284959350644</v>
      </c>
      <c r="AC87" t="n">
        <v>150.8161622879818</v>
      </c>
      <c r="AD87" t="n">
        <v>121855.8105804604</v>
      </c>
      <c r="AE87" t="n">
        <v>166728.4959350644</v>
      </c>
      <c r="AF87" t="n">
        <v>3.840652903726492e-06</v>
      </c>
      <c r="AG87" t="n">
        <v>11</v>
      </c>
      <c r="AH87" t="n">
        <v>150816.1622879818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12.0172</v>
      </c>
      <c r="E88" t="n">
        <v>8.32</v>
      </c>
      <c r="F88" t="n">
        <v>5.1</v>
      </c>
      <c r="G88" t="n">
        <v>76.53</v>
      </c>
      <c r="H88" t="n">
        <v>1.16</v>
      </c>
      <c r="I88" t="n">
        <v>4</v>
      </c>
      <c r="J88" t="n">
        <v>345.39</v>
      </c>
      <c r="K88" t="n">
        <v>61.82</v>
      </c>
      <c r="L88" t="n">
        <v>22.5</v>
      </c>
      <c r="M88" t="n">
        <v>2</v>
      </c>
      <c r="N88" t="n">
        <v>111.07</v>
      </c>
      <c r="O88" t="n">
        <v>42832.82</v>
      </c>
      <c r="P88" t="n">
        <v>88.15000000000001</v>
      </c>
      <c r="Q88" t="n">
        <v>202.81</v>
      </c>
      <c r="R88" t="n">
        <v>19.66</v>
      </c>
      <c r="S88" t="n">
        <v>13.89</v>
      </c>
      <c r="T88" t="n">
        <v>1210.47</v>
      </c>
      <c r="U88" t="n">
        <v>0.71</v>
      </c>
      <c r="V88" t="n">
        <v>0.76</v>
      </c>
      <c r="W88" t="n">
        <v>0.64</v>
      </c>
      <c r="X88" t="n">
        <v>0.06</v>
      </c>
      <c r="Y88" t="n">
        <v>1</v>
      </c>
      <c r="Z88" t="n">
        <v>10</v>
      </c>
      <c r="AA88" t="n">
        <v>121.9473360898613</v>
      </c>
      <c r="AB88" t="n">
        <v>166.8537251748472</v>
      </c>
      <c r="AC88" t="n">
        <v>150.9294398248801</v>
      </c>
      <c r="AD88" t="n">
        <v>121947.3360898613</v>
      </c>
      <c r="AE88" t="n">
        <v>166853.7251748472</v>
      </c>
      <c r="AF88" t="n">
        <v>3.839374943821083e-06</v>
      </c>
      <c r="AG88" t="n">
        <v>11</v>
      </c>
      <c r="AH88" t="n">
        <v>150929.4398248801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12.0228</v>
      </c>
      <c r="E89" t="n">
        <v>8.32</v>
      </c>
      <c r="F89" t="n">
        <v>5.1</v>
      </c>
      <c r="G89" t="n">
        <v>76.47</v>
      </c>
      <c r="H89" t="n">
        <v>1.17</v>
      </c>
      <c r="I89" t="n">
        <v>4</v>
      </c>
      <c r="J89" t="n">
        <v>346.02</v>
      </c>
      <c r="K89" t="n">
        <v>61.82</v>
      </c>
      <c r="L89" t="n">
        <v>22.75</v>
      </c>
      <c r="M89" t="n">
        <v>2</v>
      </c>
      <c r="N89" t="n">
        <v>111.45</v>
      </c>
      <c r="O89" t="n">
        <v>42909.73</v>
      </c>
      <c r="P89" t="n">
        <v>88.08</v>
      </c>
      <c r="Q89" t="n">
        <v>202.81</v>
      </c>
      <c r="R89" t="n">
        <v>19.54</v>
      </c>
      <c r="S89" t="n">
        <v>13.89</v>
      </c>
      <c r="T89" t="n">
        <v>1151.87</v>
      </c>
      <c r="U89" t="n">
        <v>0.71</v>
      </c>
      <c r="V89" t="n">
        <v>0.76</v>
      </c>
      <c r="W89" t="n">
        <v>0.64</v>
      </c>
      <c r="X89" t="n">
        <v>0.06</v>
      </c>
      <c r="Y89" t="n">
        <v>1</v>
      </c>
      <c r="Z89" t="n">
        <v>10</v>
      </c>
      <c r="AA89" t="n">
        <v>121.8952603674169</v>
      </c>
      <c r="AB89" t="n">
        <v>166.7824728739799</v>
      </c>
      <c r="AC89" t="n">
        <v>150.8649877436044</v>
      </c>
      <c r="AD89" t="n">
        <v>121895.2603674169</v>
      </c>
      <c r="AE89" t="n">
        <v>166782.4728739799</v>
      </c>
      <c r="AF89" t="n">
        <v>3.841164087688656e-06</v>
      </c>
      <c r="AG89" t="n">
        <v>11</v>
      </c>
      <c r="AH89" t="n">
        <v>150864.9877436043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12.0164</v>
      </c>
      <c r="E90" t="n">
        <v>8.32</v>
      </c>
      <c r="F90" t="n">
        <v>5.1</v>
      </c>
      <c r="G90" t="n">
        <v>76.54000000000001</v>
      </c>
      <c r="H90" t="n">
        <v>1.18</v>
      </c>
      <c r="I90" t="n">
        <v>4</v>
      </c>
      <c r="J90" t="n">
        <v>346.64</v>
      </c>
      <c r="K90" t="n">
        <v>61.82</v>
      </c>
      <c r="L90" t="n">
        <v>23</v>
      </c>
      <c r="M90" t="n">
        <v>2</v>
      </c>
      <c r="N90" t="n">
        <v>111.82</v>
      </c>
      <c r="O90" t="n">
        <v>42986.83</v>
      </c>
      <c r="P90" t="n">
        <v>88.2</v>
      </c>
      <c r="Q90" t="n">
        <v>202.81</v>
      </c>
      <c r="R90" t="n">
        <v>19.62</v>
      </c>
      <c r="S90" t="n">
        <v>13.89</v>
      </c>
      <c r="T90" t="n">
        <v>1190.77</v>
      </c>
      <c r="U90" t="n">
        <v>0.71</v>
      </c>
      <c r="V90" t="n">
        <v>0.76</v>
      </c>
      <c r="W90" t="n">
        <v>0.64</v>
      </c>
      <c r="X90" t="n">
        <v>0.06</v>
      </c>
      <c r="Y90" t="n">
        <v>1</v>
      </c>
      <c r="Z90" t="n">
        <v>10</v>
      </c>
      <c r="AA90" t="n">
        <v>121.9728945456212</v>
      </c>
      <c r="AB90" t="n">
        <v>166.8886953815773</v>
      </c>
      <c r="AC90" t="n">
        <v>150.9610725241609</v>
      </c>
      <c r="AD90" t="n">
        <v>121972.8945456212</v>
      </c>
      <c r="AE90" t="n">
        <v>166888.6953815774</v>
      </c>
      <c r="AF90" t="n">
        <v>3.839119351840001e-06</v>
      </c>
      <c r="AG90" t="n">
        <v>11</v>
      </c>
      <c r="AH90" t="n">
        <v>150961.0725241609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12.0164</v>
      </c>
      <c r="E91" t="n">
        <v>8.32</v>
      </c>
      <c r="F91" t="n">
        <v>5.1</v>
      </c>
      <c r="G91" t="n">
        <v>76.54000000000001</v>
      </c>
      <c r="H91" t="n">
        <v>1.19</v>
      </c>
      <c r="I91" t="n">
        <v>4</v>
      </c>
      <c r="J91" t="n">
        <v>347.27</v>
      </c>
      <c r="K91" t="n">
        <v>61.82</v>
      </c>
      <c r="L91" t="n">
        <v>23.25</v>
      </c>
      <c r="M91" t="n">
        <v>2</v>
      </c>
      <c r="N91" t="n">
        <v>112.2</v>
      </c>
      <c r="O91" t="n">
        <v>43064.12</v>
      </c>
      <c r="P91" t="n">
        <v>88.15000000000001</v>
      </c>
      <c r="Q91" t="n">
        <v>202.81</v>
      </c>
      <c r="R91" t="n">
        <v>19.68</v>
      </c>
      <c r="S91" t="n">
        <v>13.89</v>
      </c>
      <c r="T91" t="n">
        <v>1217.46</v>
      </c>
      <c r="U91" t="n">
        <v>0.71</v>
      </c>
      <c r="V91" t="n">
        <v>0.76</v>
      </c>
      <c r="W91" t="n">
        <v>0.64</v>
      </c>
      <c r="X91" t="n">
        <v>0.06</v>
      </c>
      <c r="Y91" t="n">
        <v>1</v>
      </c>
      <c r="Z91" t="n">
        <v>10</v>
      </c>
      <c r="AA91" t="n">
        <v>121.9502506648959</v>
      </c>
      <c r="AB91" t="n">
        <v>166.8577130249915</v>
      </c>
      <c r="AC91" t="n">
        <v>150.9330470802036</v>
      </c>
      <c r="AD91" t="n">
        <v>121950.2506648959</v>
      </c>
      <c r="AE91" t="n">
        <v>166857.7130249914</v>
      </c>
      <c r="AF91" t="n">
        <v>3.839119351840001e-06</v>
      </c>
      <c r="AG91" t="n">
        <v>11</v>
      </c>
      <c r="AH91" t="n">
        <v>150933.0470802035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12.0273</v>
      </c>
      <c r="E92" t="n">
        <v>8.31</v>
      </c>
      <c r="F92" t="n">
        <v>5.09</v>
      </c>
      <c r="G92" t="n">
        <v>76.42</v>
      </c>
      <c r="H92" t="n">
        <v>1.2</v>
      </c>
      <c r="I92" t="n">
        <v>4</v>
      </c>
      <c r="J92" t="n">
        <v>347.9</v>
      </c>
      <c r="K92" t="n">
        <v>61.82</v>
      </c>
      <c r="L92" t="n">
        <v>23.5</v>
      </c>
      <c r="M92" t="n">
        <v>2</v>
      </c>
      <c r="N92" t="n">
        <v>112.58</v>
      </c>
      <c r="O92" t="n">
        <v>43141.62</v>
      </c>
      <c r="P92" t="n">
        <v>87.88</v>
      </c>
      <c r="Q92" t="n">
        <v>202.82</v>
      </c>
      <c r="R92" t="n">
        <v>19.45</v>
      </c>
      <c r="S92" t="n">
        <v>13.89</v>
      </c>
      <c r="T92" t="n">
        <v>1103.81</v>
      </c>
      <c r="U92" t="n">
        <v>0.71</v>
      </c>
      <c r="V92" t="n">
        <v>0.76</v>
      </c>
      <c r="W92" t="n">
        <v>0.64</v>
      </c>
      <c r="X92" t="n">
        <v>0.06</v>
      </c>
      <c r="Y92" t="n">
        <v>1</v>
      </c>
      <c r="Z92" t="n">
        <v>10</v>
      </c>
      <c r="AA92" t="n">
        <v>121.7808447705593</v>
      </c>
      <c r="AB92" t="n">
        <v>166.6259244066996</v>
      </c>
      <c r="AC92" t="n">
        <v>150.723380042324</v>
      </c>
      <c r="AD92" t="n">
        <v>121780.8447705593</v>
      </c>
      <c r="AE92" t="n">
        <v>166625.9244066996</v>
      </c>
      <c r="AF92" t="n">
        <v>3.842601792582241e-06</v>
      </c>
      <c r="AG92" t="n">
        <v>11</v>
      </c>
      <c r="AH92" t="n">
        <v>150723.380042324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12.0236</v>
      </c>
      <c r="E93" t="n">
        <v>8.32</v>
      </c>
      <c r="F93" t="n">
        <v>5.1</v>
      </c>
      <c r="G93" t="n">
        <v>76.45999999999999</v>
      </c>
      <c r="H93" t="n">
        <v>1.21</v>
      </c>
      <c r="I93" t="n">
        <v>4</v>
      </c>
      <c r="J93" t="n">
        <v>348.53</v>
      </c>
      <c r="K93" t="n">
        <v>61.82</v>
      </c>
      <c r="L93" t="n">
        <v>23.75</v>
      </c>
      <c r="M93" t="n">
        <v>2</v>
      </c>
      <c r="N93" t="n">
        <v>112.96</v>
      </c>
      <c r="O93" t="n">
        <v>43219.31</v>
      </c>
      <c r="P93" t="n">
        <v>88.13</v>
      </c>
      <c r="Q93" t="n">
        <v>202.81</v>
      </c>
      <c r="R93" t="n">
        <v>19.42</v>
      </c>
      <c r="S93" t="n">
        <v>13.89</v>
      </c>
      <c r="T93" t="n">
        <v>1092.35</v>
      </c>
      <c r="U93" t="n">
        <v>0.72</v>
      </c>
      <c r="V93" t="n">
        <v>0.76</v>
      </c>
      <c r="W93" t="n">
        <v>0.65</v>
      </c>
      <c r="X93" t="n">
        <v>0.06</v>
      </c>
      <c r="Y93" t="n">
        <v>1</v>
      </c>
      <c r="Z93" t="n">
        <v>10</v>
      </c>
      <c r="AA93" t="n">
        <v>121.9149813236596</v>
      </c>
      <c r="AB93" t="n">
        <v>166.8094559563385</v>
      </c>
      <c r="AC93" t="n">
        <v>150.8893955984536</v>
      </c>
      <c r="AD93" t="n">
        <v>121914.9813236596</v>
      </c>
      <c r="AE93" t="n">
        <v>166809.4559563385</v>
      </c>
      <c r="AF93" t="n">
        <v>3.841419679669738e-06</v>
      </c>
      <c r="AG93" t="n">
        <v>11</v>
      </c>
      <c r="AH93" t="n">
        <v>150889.3955984536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12.02</v>
      </c>
      <c r="E94" t="n">
        <v>8.32</v>
      </c>
      <c r="F94" t="n">
        <v>5.1</v>
      </c>
      <c r="G94" t="n">
        <v>76.5</v>
      </c>
      <c r="H94" t="n">
        <v>1.23</v>
      </c>
      <c r="I94" t="n">
        <v>4</v>
      </c>
      <c r="J94" t="n">
        <v>349.16</v>
      </c>
      <c r="K94" t="n">
        <v>61.82</v>
      </c>
      <c r="L94" t="n">
        <v>24</v>
      </c>
      <c r="M94" t="n">
        <v>2</v>
      </c>
      <c r="N94" t="n">
        <v>113.34</v>
      </c>
      <c r="O94" t="n">
        <v>43297.21</v>
      </c>
      <c r="P94" t="n">
        <v>88.11</v>
      </c>
      <c r="Q94" t="n">
        <v>202.81</v>
      </c>
      <c r="R94" t="n">
        <v>19.54</v>
      </c>
      <c r="S94" t="n">
        <v>13.89</v>
      </c>
      <c r="T94" t="n">
        <v>1149.5</v>
      </c>
      <c r="U94" t="n">
        <v>0.71</v>
      </c>
      <c r="V94" t="n">
        <v>0.76</v>
      </c>
      <c r="W94" t="n">
        <v>0.64</v>
      </c>
      <c r="X94" t="n">
        <v>0.06</v>
      </c>
      <c r="Y94" t="n">
        <v>1</v>
      </c>
      <c r="Z94" t="n">
        <v>10</v>
      </c>
      <c r="AA94" t="n">
        <v>121.9190284533607</v>
      </c>
      <c r="AB94" t="n">
        <v>166.8149934177422</v>
      </c>
      <c r="AC94" t="n">
        <v>150.8944045723129</v>
      </c>
      <c r="AD94" t="n">
        <v>121919.0284533607</v>
      </c>
      <c r="AE94" t="n">
        <v>166814.9934177423</v>
      </c>
      <c r="AF94" t="n">
        <v>3.840269515754869e-06</v>
      </c>
      <c r="AG94" t="n">
        <v>11</v>
      </c>
      <c r="AH94" t="n">
        <v>150894.4045723129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12.0236</v>
      </c>
      <c r="E95" t="n">
        <v>8.32</v>
      </c>
      <c r="F95" t="n">
        <v>5.1</v>
      </c>
      <c r="G95" t="n">
        <v>76.45999999999999</v>
      </c>
      <c r="H95" t="n">
        <v>1.24</v>
      </c>
      <c r="I95" t="n">
        <v>4</v>
      </c>
      <c r="J95" t="n">
        <v>349.79</v>
      </c>
      <c r="K95" t="n">
        <v>61.82</v>
      </c>
      <c r="L95" t="n">
        <v>24.25</v>
      </c>
      <c r="M95" t="n">
        <v>2</v>
      </c>
      <c r="N95" t="n">
        <v>113.72</v>
      </c>
      <c r="O95" t="n">
        <v>43375.3</v>
      </c>
      <c r="P95" t="n">
        <v>87.95999999999999</v>
      </c>
      <c r="Q95" t="n">
        <v>202.81</v>
      </c>
      <c r="R95" t="n">
        <v>19.48</v>
      </c>
      <c r="S95" t="n">
        <v>13.89</v>
      </c>
      <c r="T95" t="n">
        <v>1121.27</v>
      </c>
      <c r="U95" t="n">
        <v>0.71</v>
      </c>
      <c r="V95" t="n">
        <v>0.76</v>
      </c>
      <c r="W95" t="n">
        <v>0.64</v>
      </c>
      <c r="X95" t="n">
        <v>0.06</v>
      </c>
      <c r="Y95" t="n">
        <v>1</v>
      </c>
      <c r="Z95" t="n">
        <v>10</v>
      </c>
      <c r="AA95" t="n">
        <v>121.8380382320412</v>
      </c>
      <c r="AB95" t="n">
        <v>166.7041790238966</v>
      </c>
      <c r="AC95" t="n">
        <v>150.7941661486868</v>
      </c>
      <c r="AD95" t="n">
        <v>121838.0382320412</v>
      </c>
      <c r="AE95" t="n">
        <v>166704.1790238966</v>
      </c>
      <c r="AF95" t="n">
        <v>3.841419679669738e-06</v>
      </c>
      <c r="AG95" t="n">
        <v>11</v>
      </c>
      <c r="AH95" t="n">
        <v>150794.1661486868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12.0244</v>
      </c>
      <c r="E96" t="n">
        <v>8.32</v>
      </c>
      <c r="F96" t="n">
        <v>5.1</v>
      </c>
      <c r="G96" t="n">
        <v>76.45</v>
      </c>
      <c r="H96" t="n">
        <v>1.25</v>
      </c>
      <c r="I96" t="n">
        <v>4</v>
      </c>
      <c r="J96" t="n">
        <v>350.43</v>
      </c>
      <c r="K96" t="n">
        <v>61.82</v>
      </c>
      <c r="L96" t="n">
        <v>24.5</v>
      </c>
      <c r="M96" t="n">
        <v>2</v>
      </c>
      <c r="N96" t="n">
        <v>114.11</v>
      </c>
      <c r="O96" t="n">
        <v>43453.61</v>
      </c>
      <c r="P96" t="n">
        <v>87.90000000000001</v>
      </c>
      <c r="Q96" t="n">
        <v>202.81</v>
      </c>
      <c r="R96" t="n">
        <v>19.52</v>
      </c>
      <c r="S96" t="n">
        <v>13.89</v>
      </c>
      <c r="T96" t="n">
        <v>1137.78</v>
      </c>
      <c r="U96" t="n">
        <v>0.71</v>
      </c>
      <c r="V96" t="n">
        <v>0.76</v>
      </c>
      <c r="W96" t="n">
        <v>0.64</v>
      </c>
      <c r="X96" t="n">
        <v>0.06</v>
      </c>
      <c r="Y96" t="n">
        <v>1</v>
      </c>
      <c r="Z96" t="n">
        <v>10</v>
      </c>
      <c r="AA96" t="n">
        <v>121.8079782893267</v>
      </c>
      <c r="AB96" t="n">
        <v>166.6630496841235</v>
      </c>
      <c r="AC96" t="n">
        <v>150.7569621353763</v>
      </c>
      <c r="AD96" t="n">
        <v>121807.9782893267</v>
      </c>
      <c r="AE96" t="n">
        <v>166663.0496841235</v>
      </c>
      <c r="AF96" t="n">
        <v>3.841675271650819e-06</v>
      </c>
      <c r="AG96" t="n">
        <v>11</v>
      </c>
      <c r="AH96" t="n">
        <v>150756.9621353763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12.0261</v>
      </c>
      <c r="E97" t="n">
        <v>8.32</v>
      </c>
      <c r="F97" t="n">
        <v>5.1</v>
      </c>
      <c r="G97" t="n">
        <v>76.44</v>
      </c>
      <c r="H97" t="n">
        <v>1.26</v>
      </c>
      <c r="I97" t="n">
        <v>4</v>
      </c>
      <c r="J97" t="n">
        <v>351.06</v>
      </c>
      <c r="K97" t="n">
        <v>61.82</v>
      </c>
      <c r="L97" t="n">
        <v>24.75</v>
      </c>
      <c r="M97" t="n">
        <v>2</v>
      </c>
      <c r="N97" t="n">
        <v>114.49</v>
      </c>
      <c r="O97" t="n">
        <v>43532.12</v>
      </c>
      <c r="P97" t="n">
        <v>87.75</v>
      </c>
      <c r="Q97" t="n">
        <v>202.81</v>
      </c>
      <c r="R97" t="n">
        <v>19.43</v>
      </c>
      <c r="S97" t="n">
        <v>13.89</v>
      </c>
      <c r="T97" t="n">
        <v>1095.44</v>
      </c>
      <c r="U97" t="n">
        <v>0.71</v>
      </c>
      <c r="V97" t="n">
        <v>0.76</v>
      </c>
      <c r="W97" t="n">
        <v>0.64</v>
      </c>
      <c r="X97" t="n">
        <v>0.06</v>
      </c>
      <c r="Y97" t="n">
        <v>1</v>
      </c>
      <c r="Z97" t="n">
        <v>10</v>
      </c>
      <c r="AA97" t="n">
        <v>121.7339326624731</v>
      </c>
      <c r="AB97" t="n">
        <v>166.5617371907999</v>
      </c>
      <c r="AC97" t="n">
        <v>150.6653187642225</v>
      </c>
      <c r="AD97" t="n">
        <v>121733.9326624731</v>
      </c>
      <c r="AE97" t="n">
        <v>166561.7371907999</v>
      </c>
      <c r="AF97" t="n">
        <v>3.842218404610618e-06</v>
      </c>
      <c r="AG97" t="n">
        <v>11</v>
      </c>
      <c r="AH97" t="n">
        <v>150665.3187642225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12.0309</v>
      </c>
      <c r="E98" t="n">
        <v>8.31</v>
      </c>
      <c r="F98" t="n">
        <v>5.09</v>
      </c>
      <c r="G98" t="n">
        <v>76.39</v>
      </c>
      <c r="H98" t="n">
        <v>1.27</v>
      </c>
      <c r="I98" t="n">
        <v>4</v>
      </c>
      <c r="J98" t="n">
        <v>351.7</v>
      </c>
      <c r="K98" t="n">
        <v>61.82</v>
      </c>
      <c r="L98" t="n">
        <v>25</v>
      </c>
      <c r="M98" t="n">
        <v>2</v>
      </c>
      <c r="N98" t="n">
        <v>114.88</v>
      </c>
      <c r="O98" t="n">
        <v>43610.83</v>
      </c>
      <c r="P98" t="n">
        <v>87.66</v>
      </c>
      <c r="Q98" t="n">
        <v>202.81</v>
      </c>
      <c r="R98" t="n">
        <v>19.32</v>
      </c>
      <c r="S98" t="n">
        <v>13.89</v>
      </c>
      <c r="T98" t="n">
        <v>1039.62</v>
      </c>
      <c r="U98" t="n">
        <v>0.72</v>
      </c>
      <c r="V98" t="n">
        <v>0.76</v>
      </c>
      <c r="W98" t="n">
        <v>0.64</v>
      </c>
      <c r="X98" t="n">
        <v>0.05</v>
      </c>
      <c r="Y98" t="n">
        <v>1</v>
      </c>
      <c r="Z98" t="n">
        <v>10</v>
      </c>
      <c r="AA98" t="n">
        <v>121.6682818148796</v>
      </c>
      <c r="AB98" t="n">
        <v>166.4719108048117</v>
      </c>
      <c r="AC98" t="n">
        <v>150.5840652824408</v>
      </c>
      <c r="AD98" t="n">
        <v>121668.2818148797</v>
      </c>
      <c r="AE98" t="n">
        <v>166471.9108048117</v>
      </c>
      <c r="AF98" t="n">
        <v>3.843751956497109e-06</v>
      </c>
      <c r="AG98" t="n">
        <v>11</v>
      </c>
      <c r="AH98" t="n">
        <v>150584.0652824408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12.0269</v>
      </c>
      <c r="E99" t="n">
        <v>8.31</v>
      </c>
      <c r="F99" t="n">
        <v>5.1</v>
      </c>
      <c r="G99" t="n">
        <v>76.43000000000001</v>
      </c>
      <c r="H99" t="n">
        <v>1.28</v>
      </c>
      <c r="I99" t="n">
        <v>4</v>
      </c>
      <c r="J99" t="n">
        <v>352.34</v>
      </c>
      <c r="K99" t="n">
        <v>61.82</v>
      </c>
      <c r="L99" t="n">
        <v>25.25</v>
      </c>
      <c r="M99" t="n">
        <v>2</v>
      </c>
      <c r="N99" t="n">
        <v>115.27</v>
      </c>
      <c r="O99" t="n">
        <v>43689.76</v>
      </c>
      <c r="P99" t="n">
        <v>87.61</v>
      </c>
      <c r="Q99" t="n">
        <v>202.81</v>
      </c>
      <c r="R99" t="n">
        <v>19.44</v>
      </c>
      <c r="S99" t="n">
        <v>13.89</v>
      </c>
      <c r="T99" t="n">
        <v>1098.07</v>
      </c>
      <c r="U99" t="n">
        <v>0.71</v>
      </c>
      <c r="V99" t="n">
        <v>0.76</v>
      </c>
      <c r="W99" t="n">
        <v>0.64</v>
      </c>
      <c r="X99" t="n">
        <v>0.06</v>
      </c>
      <c r="Y99" t="n">
        <v>1</v>
      </c>
      <c r="Z99" t="n">
        <v>10</v>
      </c>
      <c r="AA99" t="n">
        <v>121.6676873144551</v>
      </c>
      <c r="AB99" t="n">
        <v>166.4710973831032</v>
      </c>
      <c r="AC99" t="n">
        <v>150.5833294925586</v>
      </c>
      <c r="AD99" t="n">
        <v>121667.687314455</v>
      </c>
      <c r="AE99" t="n">
        <v>166471.0973831032</v>
      </c>
      <c r="AF99" t="n">
        <v>3.8424739965917e-06</v>
      </c>
      <c r="AG99" t="n">
        <v>11</v>
      </c>
      <c r="AH99" t="n">
        <v>150583.3294925586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12.0297</v>
      </c>
      <c r="E100" t="n">
        <v>8.31</v>
      </c>
      <c r="F100" t="n">
        <v>5.09</v>
      </c>
      <c r="G100" t="n">
        <v>76.40000000000001</v>
      </c>
      <c r="H100" t="n">
        <v>1.29</v>
      </c>
      <c r="I100" t="n">
        <v>4</v>
      </c>
      <c r="J100" t="n">
        <v>352.98</v>
      </c>
      <c r="K100" t="n">
        <v>61.82</v>
      </c>
      <c r="L100" t="n">
        <v>25.5</v>
      </c>
      <c r="M100" t="n">
        <v>2</v>
      </c>
      <c r="N100" t="n">
        <v>115.66</v>
      </c>
      <c r="O100" t="n">
        <v>43769.02</v>
      </c>
      <c r="P100" t="n">
        <v>87.55</v>
      </c>
      <c r="Q100" t="n">
        <v>202.81</v>
      </c>
      <c r="R100" t="n">
        <v>19.31</v>
      </c>
      <c r="S100" t="n">
        <v>13.89</v>
      </c>
      <c r="T100" t="n">
        <v>1036.39</v>
      </c>
      <c r="U100" t="n">
        <v>0.72</v>
      </c>
      <c r="V100" t="n">
        <v>0.76</v>
      </c>
      <c r="W100" t="n">
        <v>0.64</v>
      </c>
      <c r="X100" t="n">
        <v>0.06</v>
      </c>
      <c r="Y100" t="n">
        <v>1</v>
      </c>
      <c r="Z100" t="n">
        <v>10</v>
      </c>
      <c r="AA100" t="n">
        <v>121.6228595467992</v>
      </c>
      <c r="AB100" t="n">
        <v>166.409762053735</v>
      </c>
      <c r="AC100" t="n">
        <v>150.5278479209406</v>
      </c>
      <c r="AD100" t="n">
        <v>121622.8595467992</v>
      </c>
      <c r="AE100" t="n">
        <v>166409.762053735</v>
      </c>
      <c r="AF100" t="n">
        <v>3.843368568525486e-06</v>
      </c>
      <c r="AG100" t="n">
        <v>11</v>
      </c>
      <c r="AH100" t="n">
        <v>150527.8479209406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12.0317</v>
      </c>
      <c r="E101" t="n">
        <v>8.31</v>
      </c>
      <c r="F101" t="n">
        <v>5.09</v>
      </c>
      <c r="G101" t="n">
        <v>76.38</v>
      </c>
      <c r="H101" t="n">
        <v>1.3</v>
      </c>
      <c r="I101" t="n">
        <v>4</v>
      </c>
      <c r="J101" t="n">
        <v>353.63</v>
      </c>
      <c r="K101" t="n">
        <v>61.82</v>
      </c>
      <c r="L101" t="n">
        <v>25.75</v>
      </c>
      <c r="M101" t="n">
        <v>2</v>
      </c>
      <c r="N101" t="n">
        <v>116.06</v>
      </c>
      <c r="O101" t="n">
        <v>43848.38</v>
      </c>
      <c r="P101" t="n">
        <v>87.39</v>
      </c>
      <c r="Q101" t="n">
        <v>202.81</v>
      </c>
      <c r="R101" t="n">
        <v>19.29</v>
      </c>
      <c r="S101" t="n">
        <v>13.89</v>
      </c>
      <c r="T101" t="n">
        <v>1022.53</v>
      </c>
      <c r="U101" t="n">
        <v>0.72</v>
      </c>
      <c r="V101" t="n">
        <v>0.76</v>
      </c>
      <c r="W101" t="n">
        <v>0.64</v>
      </c>
      <c r="X101" t="n">
        <v>0.05</v>
      </c>
      <c r="Y101" t="n">
        <v>1</v>
      </c>
      <c r="Z101" t="n">
        <v>10</v>
      </c>
      <c r="AA101" t="n">
        <v>121.5432680371837</v>
      </c>
      <c r="AB101" t="n">
        <v>166.3008614389496</v>
      </c>
      <c r="AC101" t="n">
        <v>150.4293406279872</v>
      </c>
      <c r="AD101" t="n">
        <v>121543.2680371837</v>
      </c>
      <c r="AE101" t="n">
        <v>166300.8614389496</v>
      </c>
      <c r="AF101" t="n">
        <v>3.844007548478191e-06</v>
      </c>
      <c r="AG101" t="n">
        <v>11</v>
      </c>
      <c r="AH101" t="n">
        <v>150429.3406279872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12.0253</v>
      </c>
      <c r="E102" t="n">
        <v>8.32</v>
      </c>
      <c r="F102" t="n">
        <v>5.1</v>
      </c>
      <c r="G102" t="n">
        <v>76.45</v>
      </c>
      <c r="H102" t="n">
        <v>1.31</v>
      </c>
      <c r="I102" t="n">
        <v>4</v>
      </c>
      <c r="J102" t="n">
        <v>354.27</v>
      </c>
      <c r="K102" t="n">
        <v>61.82</v>
      </c>
      <c r="L102" t="n">
        <v>26</v>
      </c>
      <c r="M102" t="n">
        <v>2</v>
      </c>
      <c r="N102" t="n">
        <v>116.45</v>
      </c>
      <c r="O102" t="n">
        <v>43927.95</v>
      </c>
      <c r="P102" t="n">
        <v>87.40000000000001</v>
      </c>
      <c r="Q102" t="n">
        <v>202.85</v>
      </c>
      <c r="R102" t="n">
        <v>19.42</v>
      </c>
      <c r="S102" t="n">
        <v>13.89</v>
      </c>
      <c r="T102" t="n">
        <v>1091.67</v>
      </c>
      <c r="U102" t="n">
        <v>0.72</v>
      </c>
      <c r="V102" t="n">
        <v>0.76</v>
      </c>
      <c r="W102" t="n">
        <v>0.64</v>
      </c>
      <c r="X102" t="n">
        <v>0.06</v>
      </c>
      <c r="Y102" t="n">
        <v>1</v>
      </c>
      <c r="Z102" t="n">
        <v>10</v>
      </c>
      <c r="AA102" t="n">
        <v>121.5784410305194</v>
      </c>
      <c r="AB102" t="n">
        <v>166.3489866801544</v>
      </c>
      <c r="AC102" t="n">
        <v>150.4728728637157</v>
      </c>
      <c r="AD102" t="n">
        <v>121578.4410305194</v>
      </c>
      <c r="AE102" t="n">
        <v>166348.9866801544</v>
      </c>
      <c r="AF102" t="n">
        <v>3.841962812629536e-06</v>
      </c>
      <c r="AG102" t="n">
        <v>11</v>
      </c>
      <c r="AH102" t="n">
        <v>150472.8728637157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12.0249</v>
      </c>
      <c r="E103" t="n">
        <v>8.32</v>
      </c>
      <c r="F103" t="n">
        <v>5.1</v>
      </c>
      <c r="G103" t="n">
        <v>76.45</v>
      </c>
      <c r="H103" t="n">
        <v>1.32</v>
      </c>
      <c r="I103" t="n">
        <v>4</v>
      </c>
      <c r="J103" t="n">
        <v>354.92</v>
      </c>
      <c r="K103" t="n">
        <v>61.82</v>
      </c>
      <c r="L103" t="n">
        <v>26.25</v>
      </c>
      <c r="M103" t="n">
        <v>2</v>
      </c>
      <c r="N103" t="n">
        <v>116.85</v>
      </c>
      <c r="O103" t="n">
        <v>44007.74</v>
      </c>
      <c r="P103" t="n">
        <v>87.28</v>
      </c>
      <c r="Q103" t="n">
        <v>202.84</v>
      </c>
      <c r="R103" t="n">
        <v>19.43</v>
      </c>
      <c r="S103" t="n">
        <v>13.89</v>
      </c>
      <c r="T103" t="n">
        <v>1092.55</v>
      </c>
      <c r="U103" t="n">
        <v>0.72</v>
      </c>
      <c r="V103" t="n">
        <v>0.76</v>
      </c>
      <c r="W103" t="n">
        <v>0.64</v>
      </c>
      <c r="X103" t="n">
        <v>0.06</v>
      </c>
      <c r="Y103" t="n">
        <v>1</v>
      </c>
      <c r="Z103" t="n">
        <v>10</v>
      </c>
      <c r="AA103" t="n">
        <v>121.5255781180348</v>
      </c>
      <c r="AB103" t="n">
        <v>166.2766573111459</v>
      </c>
      <c r="AC103" t="n">
        <v>150.4074465081705</v>
      </c>
      <c r="AD103" t="n">
        <v>121525.5781180348</v>
      </c>
      <c r="AE103" t="n">
        <v>166276.6573111459</v>
      </c>
      <c r="AF103" t="n">
        <v>3.841835016638996e-06</v>
      </c>
      <c r="AG103" t="n">
        <v>11</v>
      </c>
      <c r="AH103" t="n">
        <v>150407.4465081705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12.0345</v>
      </c>
      <c r="E104" t="n">
        <v>8.31</v>
      </c>
      <c r="F104" t="n">
        <v>5.09</v>
      </c>
      <c r="G104" t="n">
        <v>76.34999999999999</v>
      </c>
      <c r="H104" t="n">
        <v>1.33</v>
      </c>
      <c r="I104" t="n">
        <v>4</v>
      </c>
      <c r="J104" t="n">
        <v>355.57</v>
      </c>
      <c r="K104" t="n">
        <v>61.82</v>
      </c>
      <c r="L104" t="n">
        <v>26.5</v>
      </c>
      <c r="M104" t="n">
        <v>2</v>
      </c>
      <c r="N104" t="n">
        <v>117.25</v>
      </c>
      <c r="O104" t="n">
        <v>44087.74</v>
      </c>
      <c r="P104" t="n">
        <v>86.98999999999999</v>
      </c>
      <c r="Q104" t="n">
        <v>202.81</v>
      </c>
      <c r="R104" t="n">
        <v>19.28</v>
      </c>
      <c r="S104" t="n">
        <v>13.89</v>
      </c>
      <c r="T104" t="n">
        <v>1019.6</v>
      </c>
      <c r="U104" t="n">
        <v>0.72</v>
      </c>
      <c r="V104" t="n">
        <v>0.76</v>
      </c>
      <c r="W104" t="n">
        <v>0.64</v>
      </c>
      <c r="X104" t="n">
        <v>0.05</v>
      </c>
      <c r="Y104" t="n">
        <v>1</v>
      </c>
      <c r="Z104" t="n">
        <v>10</v>
      </c>
      <c r="AA104" t="n">
        <v>121.3522977862971</v>
      </c>
      <c r="AB104" t="n">
        <v>166.0395675166738</v>
      </c>
      <c r="AC104" t="n">
        <v>150.192984230925</v>
      </c>
      <c r="AD104" t="n">
        <v>121352.2977862971</v>
      </c>
      <c r="AE104" t="n">
        <v>166039.5675166738</v>
      </c>
      <c r="AF104" t="n">
        <v>3.844902120411978e-06</v>
      </c>
      <c r="AG104" t="n">
        <v>11</v>
      </c>
      <c r="AH104" t="n">
        <v>150192.984230925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12.0381</v>
      </c>
      <c r="E105" t="n">
        <v>8.31</v>
      </c>
      <c r="F105" t="n">
        <v>5.09</v>
      </c>
      <c r="G105" t="n">
        <v>76.31</v>
      </c>
      <c r="H105" t="n">
        <v>1.34</v>
      </c>
      <c r="I105" t="n">
        <v>4</v>
      </c>
      <c r="J105" t="n">
        <v>356.22</v>
      </c>
      <c r="K105" t="n">
        <v>61.82</v>
      </c>
      <c r="L105" t="n">
        <v>26.75</v>
      </c>
      <c r="M105" t="n">
        <v>2</v>
      </c>
      <c r="N105" t="n">
        <v>117.65</v>
      </c>
      <c r="O105" t="n">
        <v>44167.96</v>
      </c>
      <c r="P105" t="n">
        <v>86.67</v>
      </c>
      <c r="Q105" t="n">
        <v>202.81</v>
      </c>
      <c r="R105" t="n">
        <v>19.11</v>
      </c>
      <c r="S105" t="n">
        <v>13.89</v>
      </c>
      <c r="T105" t="n">
        <v>935.14</v>
      </c>
      <c r="U105" t="n">
        <v>0.73</v>
      </c>
      <c r="V105" t="n">
        <v>0.76</v>
      </c>
      <c r="W105" t="n">
        <v>0.64</v>
      </c>
      <c r="X105" t="n">
        <v>0.05</v>
      </c>
      <c r="Y105" t="n">
        <v>1</v>
      </c>
      <c r="Z105" t="n">
        <v>10</v>
      </c>
      <c r="AA105" t="n">
        <v>121.1947241865564</v>
      </c>
      <c r="AB105" t="n">
        <v>165.8239683658521</v>
      </c>
      <c r="AC105" t="n">
        <v>149.9979615604624</v>
      </c>
      <c r="AD105" t="n">
        <v>121194.7241865564</v>
      </c>
      <c r="AE105" t="n">
        <v>165823.9683658521</v>
      </c>
      <c r="AF105" t="n">
        <v>3.846052284326846e-06</v>
      </c>
      <c r="AG105" t="n">
        <v>11</v>
      </c>
      <c r="AH105" t="n">
        <v>149997.9615604624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12.0409</v>
      </c>
      <c r="E106" t="n">
        <v>8.300000000000001</v>
      </c>
      <c r="F106" t="n">
        <v>5.09</v>
      </c>
      <c r="G106" t="n">
        <v>76.28</v>
      </c>
      <c r="H106" t="n">
        <v>1.35</v>
      </c>
      <c r="I106" t="n">
        <v>4</v>
      </c>
      <c r="J106" t="n">
        <v>356.87</v>
      </c>
      <c r="K106" t="n">
        <v>61.82</v>
      </c>
      <c r="L106" t="n">
        <v>27</v>
      </c>
      <c r="M106" t="n">
        <v>2</v>
      </c>
      <c r="N106" t="n">
        <v>118.05</v>
      </c>
      <c r="O106" t="n">
        <v>44248.41</v>
      </c>
      <c r="P106" t="n">
        <v>86.48999999999999</v>
      </c>
      <c r="Q106" t="n">
        <v>202.81</v>
      </c>
      <c r="R106" t="n">
        <v>19.12</v>
      </c>
      <c r="S106" t="n">
        <v>13.89</v>
      </c>
      <c r="T106" t="n">
        <v>941.8</v>
      </c>
      <c r="U106" t="n">
        <v>0.73</v>
      </c>
      <c r="V106" t="n">
        <v>0.76</v>
      </c>
      <c r="W106" t="n">
        <v>0.64</v>
      </c>
      <c r="X106" t="n">
        <v>0.05</v>
      </c>
      <c r="Y106" t="n">
        <v>1</v>
      </c>
      <c r="Z106" t="n">
        <v>10</v>
      </c>
      <c r="AA106" t="n">
        <v>121.1033668397815</v>
      </c>
      <c r="AB106" t="n">
        <v>165.698969213593</v>
      </c>
      <c r="AC106" t="n">
        <v>149.8848921518574</v>
      </c>
      <c r="AD106" t="n">
        <v>121103.3668397815</v>
      </c>
      <c r="AE106" t="n">
        <v>165698.969213593</v>
      </c>
      <c r="AF106" t="n">
        <v>3.846946856260633e-06</v>
      </c>
      <c r="AG106" t="n">
        <v>11</v>
      </c>
      <c r="AH106" t="n">
        <v>149884.8921518574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12.0361</v>
      </c>
      <c r="E107" t="n">
        <v>8.31</v>
      </c>
      <c r="F107" t="n">
        <v>5.09</v>
      </c>
      <c r="G107" t="n">
        <v>76.33</v>
      </c>
      <c r="H107" t="n">
        <v>1.36</v>
      </c>
      <c r="I107" t="n">
        <v>4</v>
      </c>
      <c r="J107" t="n">
        <v>357.52</v>
      </c>
      <c r="K107" t="n">
        <v>61.82</v>
      </c>
      <c r="L107" t="n">
        <v>27.25</v>
      </c>
      <c r="M107" t="n">
        <v>2</v>
      </c>
      <c r="N107" t="n">
        <v>118.45</v>
      </c>
      <c r="O107" t="n">
        <v>44329.08</v>
      </c>
      <c r="P107" t="n">
        <v>86.48</v>
      </c>
      <c r="Q107" t="n">
        <v>202.85</v>
      </c>
      <c r="R107" t="n">
        <v>19.22</v>
      </c>
      <c r="S107" t="n">
        <v>13.89</v>
      </c>
      <c r="T107" t="n">
        <v>990.6900000000001</v>
      </c>
      <c r="U107" t="n">
        <v>0.72</v>
      </c>
      <c r="V107" t="n">
        <v>0.76</v>
      </c>
      <c r="W107" t="n">
        <v>0.64</v>
      </c>
      <c r="X107" t="n">
        <v>0.05</v>
      </c>
      <c r="Y107" t="n">
        <v>1</v>
      </c>
      <c r="Z107" t="n">
        <v>10</v>
      </c>
      <c r="AA107" t="n">
        <v>121.1159677286577</v>
      </c>
      <c r="AB107" t="n">
        <v>165.7162103056654</v>
      </c>
      <c r="AC107" t="n">
        <v>149.9004877783005</v>
      </c>
      <c r="AD107" t="n">
        <v>121115.9677286576</v>
      </c>
      <c r="AE107" t="n">
        <v>165716.2103056654</v>
      </c>
      <c r="AF107" t="n">
        <v>3.845413304374141e-06</v>
      </c>
      <c r="AG107" t="n">
        <v>11</v>
      </c>
      <c r="AH107" t="n">
        <v>149900.4877783004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12.0389</v>
      </c>
      <c r="E108" t="n">
        <v>8.31</v>
      </c>
      <c r="F108" t="n">
        <v>5.09</v>
      </c>
      <c r="G108" t="n">
        <v>76.3</v>
      </c>
      <c r="H108" t="n">
        <v>1.37</v>
      </c>
      <c r="I108" t="n">
        <v>4</v>
      </c>
      <c r="J108" t="n">
        <v>358.18</v>
      </c>
      <c r="K108" t="n">
        <v>61.82</v>
      </c>
      <c r="L108" t="n">
        <v>27.5</v>
      </c>
      <c r="M108" t="n">
        <v>2</v>
      </c>
      <c r="N108" t="n">
        <v>118.86</v>
      </c>
      <c r="O108" t="n">
        <v>44409.98</v>
      </c>
      <c r="P108" t="n">
        <v>86.41</v>
      </c>
      <c r="Q108" t="n">
        <v>202.81</v>
      </c>
      <c r="R108" t="n">
        <v>19.16</v>
      </c>
      <c r="S108" t="n">
        <v>13.89</v>
      </c>
      <c r="T108" t="n">
        <v>961.88</v>
      </c>
      <c r="U108" t="n">
        <v>0.72</v>
      </c>
      <c r="V108" t="n">
        <v>0.76</v>
      </c>
      <c r="W108" t="n">
        <v>0.64</v>
      </c>
      <c r="X108" t="n">
        <v>0.05</v>
      </c>
      <c r="Y108" t="n">
        <v>1</v>
      </c>
      <c r="Z108" t="n">
        <v>10</v>
      </c>
      <c r="AA108" t="n">
        <v>121.0743369553864</v>
      </c>
      <c r="AB108" t="n">
        <v>165.6592492450556</v>
      </c>
      <c r="AC108" t="n">
        <v>149.8489630013699</v>
      </c>
      <c r="AD108" t="n">
        <v>121074.3369553864</v>
      </c>
      <c r="AE108" t="n">
        <v>165659.2492450556</v>
      </c>
      <c r="AF108" t="n">
        <v>3.846307876307928e-06</v>
      </c>
      <c r="AG108" t="n">
        <v>11</v>
      </c>
      <c r="AH108" t="n">
        <v>149848.9630013699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12.0369</v>
      </c>
      <c r="E109" t="n">
        <v>8.31</v>
      </c>
      <c r="F109" t="n">
        <v>5.09</v>
      </c>
      <c r="G109" t="n">
        <v>76.33</v>
      </c>
      <c r="H109" t="n">
        <v>1.38</v>
      </c>
      <c r="I109" t="n">
        <v>4</v>
      </c>
      <c r="J109" t="n">
        <v>358.84</v>
      </c>
      <c r="K109" t="n">
        <v>61.82</v>
      </c>
      <c r="L109" t="n">
        <v>27.75</v>
      </c>
      <c r="M109" t="n">
        <v>2</v>
      </c>
      <c r="N109" t="n">
        <v>119.27</v>
      </c>
      <c r="O109" t="n">
        <v>44491.1</v>
      </c>
      <c r="P109" t="n">
        <v>86.29000000000001</v>
      </c>
      <c r="Q109" t="n">
        <v>202.81</v>
      </c>
      <c r="R109" t="n">
        <v>19.15</v>
      </c>
      <c r="S109" t="n">
        <v>13.89</v>
      </c>
      <c r="T109" t="n">
        <v>957.22</v>
      </c>
      <c r="U109" t="n">
        <v>0.73</v>
      </c>
      <c r="V109" t="n">
        <v>0.76</v>
      </c>
      <c r="W109" t="n">
        <v>0.64</v>
      </c>
      <c r="X109" t="n">
        <v>0.05</v>
      </c>
      <c r="Y109" t="n">
        <v>1</v>
      </c>
      <c r="Z109" t="n">
        <v>10</v>
      </c>
      <c r="AA109" t="n">
        <v>121.0272131712153</v>
      </c>
      <c r="AB109" t="n">
        <v>165.594772404598</v>
      </c>
      <c r="AC109" t="n">
        <v>149.7906397400718</v>
      </c>
      <c r="AD109" t="n">
        <v>121027.2131712153</v>
      </c>
      <c r="AE109" t="n">
        <v>165594.772404598</v>
      </c>
      <c r="AF109" t="n">
        <v>3.845668896355223e-06</v>
      </c>
      <c r="AG109" t="n">
        <v>11</v>
      </c>
      <c r="AH109" t="n">
        <v>149790.6397400718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12.0357</v>
      </c>
      <c r="E110" t="n">
        <v>8.31</v>
      </c>
      <c r="F110" t="n">
        <v>5.09</v>
      </c>
      <c r="G110" t="n">
        <v>76.34</v>
      </c>
      <c r="H110" t="n">
        <v>1.39</v>
      </c>
      <c r="I110" t="n">
        <v>4</v>
      </c>
      <c r="J110" t="n">
        <v>359.5</v>
      </c>
      <c r="K110" t="n">
        <v>61.82</v>
      </c>
      <c r="L110" t="n">
        <v>28</v>
      </c>
      <c r="M110" t="n">
        <v>2</v>
      </c>
      <c r="N110" t="n">
        <v>119.68</v>
      </c>
      <c r="O110" t="n">
        <v>44572.45</v>
      </c>
      <c r="P110" t="n">
        <v>86.23</v>
      </c>
      <c r="Q110" t="n">
        <v>202.81</v>
      </c>
      <c r="R110" t="n">
        <v>19.16</v>
      </c>
      <c r="S110" t="n">
        <v>13.89</v>
      </c>
      <c r="T110" t="n">
        <v>959.66</v>
      </c>
      <c r="U110" t="n">
        <v>0.73</v>
      </c>
      <c r="V110" t="n">
        <v>0.76</v>
      </c>
      <c r="W110" t="n">
        <v>0.64</v>
      </c>
      <c r="X110" t="n">
        <v>0.05</v>
      </c>
      <c r="Y110" t="n">
        <v>1</v>
      </c>
      <c r="Z110" t="n">
        <v>10</v>
      </c>
      <c r="AA110" t="n">
        <v>121.0043572000335</v>
      </c>
      <c r="AB110" t="n">
        <v>165.5634998564929</v>
      </c>
      <c r="AC110" t="n">
        <v>149.7623518000665</v>
      </c>
      <c r="AD110" t="n">
        <v>121004.3572000335</v>
      </c>
      <c r="AE110" t="n">
        <v>165563.4998564929</v>
      </c>
      <c r="AF110" t="n">
        <v>3.845285508383601e-06</v>
      </c>
      <c r="AG110" t="n">
        <v>11</v>
      </c>
      <c r="AH110" t="n">
        <v>149762.3518000665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12.0417</v>
      </c>
      <c r="E111" t="n">
        <v>8.300000000000001</v>
      </c>
      <c r="F111" t="n">
        <v>5.08</v>
      </c>
      <c r="G111" t="n">
        <v>76.28</v>
      </c>
      <c r="H111" t="n">
        <v>1.4</v>
      </c>
      <c r="I111" t="n">
        <v>4</v>
      </c>
      <c r="J111" t="n">
        <v>360.16</v>
      </c>
      <c r="K111" t="n">
        <v>61.82</v>
      </c>
      <c r="L111" t="n">
        <v>28.25</v>
      </c>
      <c r="M111" t="n">
        <v>2</v>
      </c>
      <c r="N111" t="n">
        <v>120.09</v>
      </c>
      <c r="O111" t="n">
        <v>44654.04</v>
      </c>
      <c r="P111" t="n">
        <v>85.95</v>
      </c>
      <c r="Q111" t="n">
        <v>202.81</v>
      </c>
      <c r="R111" t="n">
        <v>19.1</v>
      </c>
      <c r="S111" t="n">
        <v>13.89</v>
      </c>
      <c r="T111" t="n">
        <v>931.96</v>
      </c>
      <c r="U111" t="n">
        <v>0.73</v>
      </c>
      <c r="V111" t="n">
        <v>0.76</v>
      </c>
      <c r="W111" t="n">
        <v>0.64</v>
      </c>
      <c r="X111" t="n">
        <v>0.05</v>
      </c>
      <c r="Y111" t="n">
        <v>1</v>
      </c>
      <c r="Z111" t="n">
        <v>10</v>
      </c>
      <c r="AA111" t="n">
        <v>120.8489213876221</v>
      </c>
      <c r="AB111" t="n">
        <v>165.3508257206076</v>
      </c>
      <c r="AC111" t="n">
        <v>149.5699749852201</v>
      </c>
      <c r="AD111" t="n">
        <v>120848.9213876221</v>
      </c>
      <c r="AE111" t="n">
        <v>165350.8257206077</v>
      </c>
      <c r="AF111" t="n">
        <v>3.847202448241715e-06</v>
      </c>
      <c r="AG111" t="n">
        <v>11</v>
      </c>
      <c r="AH111" t="n">
        <v>149569.9749852201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12.0369</v>
      </c>
      <c r="E112" t="n">
        <v>8.31</v>
      </c>
      <c r="F112" t="n">
        <v>5.09</v>
      </c>
      <c r="G112" t="n">
        <v>76.33</v>
      </c>
      <c r="H112" t="n">
        <v>1.41</v>
      </c>
      <c r="I112" t="n">
        <v>4</v>
      </c>
      <c r="J112" t="n">
        <v>360.82</v>
      </c>
      <c r="K112" t="n">
        <v>61.82</v>
      </c>
      <c r="L112" t="n">
        <v>28.5</v>
      </c>
      <c r="M112" t="n">
        <v>2</v>
      </c>
      <c r="N112" t="n">
        <v>120.5</v>
      </c>
      <c r="O112" t="n">
        <v>44735.86</v>
      </c>
      <c r="P112" t="n">
        <v>85.97</v>
      </c>
      <c r="Q112" t="n">
        <v>202.81</v>
      </c>
      <c r="R112" t="n">
        <v>19.08</v>
      </c>
      <c r="S112" t="n">
        <v>13.89</v>
      </c>
      <c r="T112" t="n">
        <v>918.86</v>
      </c>
      <c r="U112" t="n">
        <v>0.73</v>
      </c>
      <c r="V112" t="n">
        <v>0.76</v>
      </c>
      <c r="W112" t="n">
        <v>0.65</v>
      </c>
      <c r="X112" t="n">
        <v>0.05</v>
      </c>
      <c r="Y112" t="n">
        <v>1</v>
      </c>
      <c r="Z112" t="n">
        <v>10</v>
      </c>
      <c r="AA112" t="n">
        <v>120.8825391487155</v>
      </c>
      <c r="AB112" t="n">
        <v>165.3968230244466</v>
      </c>
      <c r="AC112" t="n">
        <v>149.6115823709382</v>
      </c>
      <c r="AD112" t="n">
        <v>120882.5391487155</v>
      </c>
      <c r="AE112" t="n">
        <v>165396.8230244466</v>
      </c>
      <c r="AF112" t="n">
        <v>3.845668896355223e-06</v>
      </c>
      <c r="AG112" t="n">
        <v>11</v>
      </c>
      <c r="AH112" t="n">
        <v>149611.5823709382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12.0381</v>
      </c>
      <c r="E113" t="n">
        <v>8.31</v>
      </c>
      <c r="F113" t="n">
        <v>5.09</v>
      </c>
      <c r="G113" t="n">
        <v>76.31</v>
      </c>
      <c r="H113" t="n">
        <v>1.42</v>
      </c>
      <c r="I113" t="n">
        <v>4</v>
      </c>
      <c r="J113" t="n">
        <v>361.49</v>
      </c>
      <c r="K113" t="n">
        <v>61.82</v>
      </c>
      <c r="L113" t="n">
        <v>28.75</v>
      </c>
      <c r="M113" t="n">
        <v>2</v>
      </c>
      <c r="N113" t="n">
        <v>120.92</v>
      </c>
      <c r="O113" t="n">
        <v>44817.91</v>
      </c>
      <c r="P113" t="n">
        <v>85.77</v>
      </c>
      <c r="Q113" t="n">
        <v>202.82</v>
      </c>
      <c r="R113" t="n">
        <v>19.11</v>
      </c>
      <c r="S113" t="n">
        <v>13.89</v>
      </c>
      <c r="T113" t="n">
        <v>935.74</v>
      </c>
      <c r="U113" t="n">
        <v>0.73</v>
      </c>
      <c r="V113" t="n">
        <v>0.76</v>
      </c>
      <c r="W113" t="n">
        <v>0.64</v>
      </c>
      <c r="X113" t="n">
        <v>0.05</v>
      </c>
      <c r="Y113" t="n">
        <v>1</v>
      </c>
      <c r="Z113" t="n">
        <v>10</v>
      </c>
      <c r="AA113" t="n">
        <v>120.7878690590643</v>
      </c>
      <c r="AB113" t="n">
        <v>165.2672912312362</v>
      </c>
      <c r="AC113" t="n">
        <v>149.4944129102728</v>
      </c>
      <c r="AD113" t="n">
        <v>120787.8690590643</v>
      </c>
      <c r="AE113" t="n">
        <v>165267.2912312362</v>
      </c>
      <c r="AF113" t="n">
        <v>3.846052284326846e-06</v>
      </c>
      <c r="AG113" t="n">
        <v>11</v>
      </c>
      <c r="AH113" t="n">
        <v>149494.4129102728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12.0401</v>
      </c>
      <c r="E114" t="n">
        <v>8.31</v>
      </c>
      <c r="F114" t="n">
        <v>5.09</v>
      </c>
      <c r="G114" t="n">
        <v>76.29000000000001</v>
      </c>
      <c r="H114" t="n">
        <v>1.43</v>
      </c>
      <c r="I114" t="n">
        <v>4</v>
      </c>
      <c r="J114" t="n">
        <v>362.16</v>
      </c>
      <c r="K114" t="n">
        <v>61.82</v>
      </c>
      <c r="L114" t="n">
        <v>29</v>
      </c>
      <c r="M114" t="n">
        <v>2</v>
      </c>
      <c r="N114" t="n">
        <v>121.34</v>
      </c>
      <c r="O114" t="n">
        <v>44900.33</v>
      </c>
      <c r="P114" t="n">
        <v>85.56</v>
      </c>
      <c r="Q114" t="n">
        <v>202.81</v>
      </c>
      <c r="R114" t="n">
        <v>19.01</v>
      </c>
      <c r="S114" t="n">
        <v>13.89</v>
      </c>
      <c r="T114" t="n">
        <v>885.29</v>
      </c>
      <c r="U114" t="n">
        <v>0.73</v>
      </c>
      <c r="V114" t="n">
        <v>0.76</v>
      </c>
      <c r="W114" t="n">
        <v>0.65</v>
      </c>
      <c r="X114" t="n">
        <v>0.05</v>
      </c>
      <c r="Y114" t="n">
        <v>1</v>
      </c>
      <c r="Z114" t="n">
        <v>10</v>
      </c>
      <c r="AA114" t="n">
        <v>120.6858724715265</v>
      </c>
      <c r="AB114" t="n">
        <v>165.1277350003953</v>
      </c>
      <c r="AC114" t="n">
        <v>149.3681757302349</v>
      </c>
      <c r="AD114" t="n">
        <v>120685.8724715265</v>
      </c>
      <c r="AE114" t="n">
        <v>165127.7350003953</v>
      </c>
      <c r="AF114" t="n">
        <v>3.846691264279551e-06</v>
      </c>
      <c r="AG114" t="n">
        <v>11</v>
      </c>
      <c r="AH114" t="n">
        <v>149368.1757302349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12.0442</v>
      </c>
      <c r="E115" t="n">
        <v>8.300000000000001</v>
      </c>
      <c r="F115" t="n">
        <v>5.08</v>
      </c>
      <c r="G115" t="n">
        <v>76.25</v>
      </c>
      <c r="H115" t="n">
        <v>1.44</v>
      </c>
      <c r="I115" t="n">
        <v>4</v>
      </c>
      <c r="J115" t="n">
        <v>362.83</v>
      </c>
      <c r="K115" t="n">
        <v>61.82</v>
      </c>
      <c r="L115" t="n">
        <v>29.25</v>
      </c>
      <c r="M115" t="n">
        <v>2</v>
      </c>
      <c r="N115" t="n">
        <v>121.75</v>
      </c>
      <c r="O115" t="n">
        <v>44982.86</v>
      </c>
      <c r="P115" t="n">
        <v>85.26000000000001</v>
      </c>
      <c r="Q115" t="n">
        <v>202.81</v>
      </c>
      <c r="R115" t="n">
        <v>19.03</v>
      </c>
      <c r="S115" t="n">
        <v>13.89</v>
      </c>
      <c r="T115" t="n">
        <v>893.46</v>
      </c>
      <c r="U115" t="n">
        <v>0.73</v>
      </c>
      <c r="V115" t="n">
        <v>0.76</v>
      </c>
      <c r="W115" t="n">
        <v>0.64</v>
      </c>
      <c r="X115" t="n">
        <v>0.05</v>
      </c>
      <c r="Y115" t="n">
        <v>1</v>
      </c>
      <c r="Z115" t="n">
        <v>10</v>
      </c>
      <c r="AA115" t="n">
        <v>120.5282980743085</v>
      </c>
      <c r="AB115" t="n">
        <v>164.9121347584298</v>
      </c>
      <c r="AC115" t="n">
        <v>149.1731520727657</v>
      </c>
      <c r="AD115" t="n">
        <v>120528.2980743085</v>
      </c>
      <c r="AE115" t="n">
        <v>164912.1347584298</v>
      </c>
      <c r="AF115" t="n">
        <v>3.848001173182595e-06</v>
      </c>
      <c r="AG115" t="n">
        <v>11</v>
      </c>
      <c r="AH115" t="n">
        <v>149173.1520727657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12.0434</v>
      </c>
      <c r="E116" t="n">
        <v>8.300000000000001</v>
      </c>
      <c r="F116" t="n">
        <v>5.08</v>
      </c>
      <c r="G116" t="n">
        <v>76.26000000000001</v>
      </c>
      <c r="H116" t="n">
        <v>1.45</v>
      </c>
      <c r="I116" t="n">
        <v>4</v>
      </c>
      <c r="J116" t="n">
        <v>363.5</v>
      </c>
      <c r="K116" t="n">
        <v>61.82</v>
      </c>
      <c r="L116" t="n">
        <v>29.5</v>
      </c>
      <c r="M116" t="n">
        <v>2</v>
      </c>
      <c r="N116" t="n">
        <v>122.18</v>
      </c>
      <c r="O116" t="n">
        <v>45065.64</v>
      </c>
      <c r="P116" t="n">
        <v>84.97</v>
      </c>
      <c r="Q116" t="n">
        <v>202.81</v>
      </c>
      <c r="R116" t="n">
        <v>19.06</v>
      </c>
      <c r="S116" t="n">
        <v>13.89</v>
      </c>
      <c r="T116" t="n">
        <v>911.48</v>
      </c>
      <c r="U116" t="n">
        <v>0.73</v>
      </c>
      <c r="V116" t="n">
        <v>0.76</v>
      </c>
      <c r="W116" t="n">
        <v>0.64</v>
      </c>
      <c r="X116" t="n">
        <v>0.05</v>
      </c>
      <c r="Y116" t="n">
        <v>1</v>
      </c>
      <c r="Z116" t="n">
        <v>10</v>
      </c>
      <c r="AA116" t="n">
        <v>120.4000717831128</v>
      </c>
      <c r="AB116" t="n">
        <v>164.7366898898714</v>
      </c>
      <c r="AC116" t="n">
        <v>149.014451416224</v>
      </c>
      <c r="AD116" t="n">
        <v>120400.0717831129</v>
      </c>
      <c r="AE116" t="n">
        <v>164736.6898898714</v>
      </c>
      <c r="AF116" t="n">
        <v>3.847745581201513e-06</v>
      </c>
      <c r="AG116" t="n">
        <v>11</v>
      </c>
      <c r="AH116" t="n">
        <v>149014.451416224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12.0401</v>
      </c>
      <c r="E117" t="n">
        <v>8.31</v>
      </c>
      <c r="F117" t="n">
        <v>5.09</v>
      </c>
      <c r="G117" t="n">
        <v>76.29000000000001</v>
      </c>
      <c r="H117" t="n">
        <v>1.46</v>
      </c>
      <c r="I117" t="n">
        <v>4</v>
      </c>
      <c r="J117" t="n">
        <v>364.17</v>
      </c>
      <c r="K117" t="n">
        <v>61.82</v>
      </c>
      <c r="L117" t="n">
        <v>29.75</v>
      </c>
      <c r="M117" t="n">
        <v>2</v>
      </c>
      <c r="N117" t="n">
        <v>122.6</v>
      </c>
      <c r="O117" t="n">
        <v>45148.66</v>
      </c>
      <c r="P117" t="n">
        <v>84.70999999999999</v>
      </c>
      <c r="Q117" t="n">
        <v>202.81</v>
      </c>
      <c r="R117" t="n">
        <v>19.07</v>
      </c>
      <c r="S117" t="n">
        <v>13.89</v>
      </c>
      <c r="T117" t="n">
        <v>916.01</v>
      </c>
      <c r="U117" t="n">
        <v>0.73</v>
      </c>
      <c r="V117" t="n">
        <v>0.76</v>
      </c>
      <c r="W117" t="n">
        <v>0.64</v>
      </c>
      <c r="X117" t="n">
        <v>0.05</v>
      </c>
      <c r="Y117" t="n">
        <v>1</v>
      </c>
      <c r="Z117" t="n">
        <v>10</v>
      </c>
      <c r="AA117" t="n">
        <v>120.3016842353894</v>
      </c>
      <c r="AB117" t="n">
        <v>164.602071706524</v>
      </c>
      <c r="AC117" t="n">
        <v>148.8926810033574</v>
      </c>
      <c r="AD117" t="n">
        <v>120301.6842353894</v>
      </c>
      <c r="AE117" t="n">
        <v>164602.0717065239</v>
      </c>
      <c r="AF117" t="n">
        <v>3.846691264279551e-06</v>
      </c>
      <c r="AG117" t="n">
        <v>11</v>
      </c>
      <c r="AH117" t="n">
        <v>148892.6810033574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12.0365</v>
      </c>
      <c r="E118" t="n">
        <v>8.31</v>
      </c>
      <c r="F118" t="n">
        <v>5.09</v>
      </c>
      <c r="G118" t="n">
        <v>76.33</v>
      </c>
      <c r="H118" t="n">
        <v>1.47</v>
      </c>
      <c r="I118" t="n">
        <v>4</v>
      </c>
      <c r="J118" t="n">
        <v>364.85</v>
      </c>
      <c r="K118" t="n">
        <v>61.82</v>
      </c>
      <c r="L118" t="n">
        <v>30</v>
      </c>
      <c r="M118" t="n">
        <v>2</v>
      </c>
      <c r="N118" t="n">
        <v>123.02</v>
      </c>
      <c r="O118" t="n">
        <v>45231.92</v>
      </c>
      <c r="P118" t="n">
        <v>84.59</v>
      </c>
      <c r="Q118" t="n">
        <v>202.81</v>
      </c>
      <c r="R118" t="n">
        <v>19.18</v>
      </c>
      <c r="S118" t="n">
        <v>13.89</v>
      </c>
      <c r="T118" t="n">
        <v>970.62</v>
      </c>
      <c r="U118" t="n">
        <v>0.72</v>
      </c>
      <c r="V118" t="n">
        <v>0.76</v>
      </c>
      <c r="W118" t="n">
        <v>0.64</v>
      </c>
      <c r="X118" t="n">
        <v>0.05</v>
      </c>
      <c r="Y118" t="n">
        <v>1</v>
      </c>
      <c r="Z118" t="n">
        <v>10</v>
      </c>
      <c r="AA118" t="n">
        <v>120.2600311612228</v>
      </c>
      <c r="AB118" t="n">
        <v>164.5450801328453</v>
      </c>
      <c r="AC118" t="n">
        <v>148.8411286254824</v>
      </c>
      <c r="AD118" t="n">
        <v>120260.0311612228</v>
      </c>
      <c r="AE118" t="n">
        <v>164545.0801328453</v>
      </c>
      <c r="AF118" t="n">
        <v>3.845541100364683e-06</v>
      </c>
      <c r="AG118" t="n">
        <v>11</v>
      </c>
      <c r="AH118" t="n">
        <v>148841.1286254824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12.1503</v>
      </c>
      <c r="E119" t="n">
        <v>8.23</v>
      </c>
      <c r="F119" t="n">
        <v>5.07</v>
      </c>
      <c r="G119" t="n">
        <v>101.33</v>
      </c>
      <c r="H119" t="n">
        <v>1.48</v>
      </c>
      <c r="I119" t="n">
        <v>3</v>
      </c>
      <c r="J119" t="n">
        <v>365.52</v>
      </c>
      <c r="K119" t="n">
        <v>61.82</v>
      </c>
      <c r="L119" t="n">
        <v>30.25</v>
      </c>
      <c r="M119" t="n">
        <v>1</v>
      </c>
      <c r="N119" t="n">
        <v>123.45</v>
      </c>
      <c r="O119" t="n">
        <v>45315.43</v>
      </c>
      <c r="P119" t="n">
        <v>84.09</v>
      </c>
      <c r="Q119" t="n">
        <v>202.81</v>
      </c>
      <c r="R119" t="n">
        <v>18.49</v>
      </c>
      <c r="S119" t="n">
        <v>13.89</v>
      </c>
      <c r="T119" t="n">
        <v>632</v>
      </c>
      <c r="U119" t="n">
        <v>0.75</v>
      </c>
      <c r="V119" t="n">
        <v>0.76</v>
      </c>
      <c r="W119" t="n">
        <v>0.64</v>
      </c>
      <c r="X119" t="n">
        <v>0.03</v>
      </c>
      <c r="Y119" t="n">
        <v>1</v>
      </c>
      <c r="Z119" t="n">
        <v>10</v>
      </c>
      <c r="AA119" t="n">
        <v>119.6268908864276</v>
      </c>
      <c r="AB119" t="n">
        <v>163.6787896766933</v>
      </c>
      <c r="AC119" t="n">
        <v>148.0575157146191</v>
      </c>
      <c r="AD119" t="n">
        <v>119626.8908864276</v>
      </c>
      <c r="AE119" t="n">
        <v>163678.7896766933</v>
      </c>
      <c r="AF119" t="n">
        <v>3.881899059673576e-06</v>
      </c>
      <c r="AG119" t="n">
        <v>11</v>
      </c>
      <c r="AH119" t="n">
        <v>148057.5157146191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12.1441</v>
      </c>
      <c r="E120" t="n">
        <v>8.23</v>
      </c>
      <c r="F120" t="n">
        <v>5.07</v>
      </c>
      <c r="G120" t="n">
        <v>101.41</v>
      </c>
      <c r="H120" t="n">
        <v>1.49</v>
      </c>
      <c r="I120" t="n">
        <v>3</v>
      </c>
      <c r="J120" t="n">
        <v>366.2</v>
      </c>
      <c r="K120" t="n">
        <v>61.82</v>
      </c>
      <c r="L120" t="n">
        <v>30.5</v>
      </c>
      <c r="M120" t="n">
        <v>1</v>
      </c>
      <c r="N120" t="n">
        <v>123.88</v>
      </c>
      <c r="O120" t="n">
        <v>45399.2</v>
      </c>
      <c r="P120" t="n">
        <v>84.31</v>
      </c>
      <c r="Q120" t="n">
        <v>202.81</v>
      </c>
      <c r="R120" t="n">
        <v>18.63</v>
      </c>
      <c r="S120" t="n">
        <v>13.89</v>
      </c>
      <c r="T120" t="n">
        <v>700.48</v>
      </c>
      <c r="U120" t="n">
        <v>0.75</v>
      </c>
      <c r="V120" t="n">
        <v>0.76</v>
      </c>
      <c r="W120" t="n">
        <v>0.64</v>
      </c>
      <c r="X120" t="n">
        <v>0.03</v>
      </c>
      <c r="Y120" t="n">
        <v>1</v>
      </c>
      <c r="Z120" t="n">
        <v>10</v>
      </c>
      <c r="AA120" t="n">
        <v>119.746642045029</v>
      </c>
      <c r="AB120" t="n">
        <v>163.84263849494</v>
      </c>
      <c r="AC120" t="n">
        <v>148.2057270316156</v>
      </c>
      <c r="AD120" t="n">
        <v>119746.642045029</v>
      </c>
      <c r="AE120" t="n">
        <v>163842.63849494</v>
      </c>
      <c r="AF120" t="n">
        <v>3.879918221820192e-06</v>
      </c>
      <c r="AG120" t="n">
        <v>11</v>
      </c>
      <c r="AH120" t="n">
        <v>148205.7270316156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12.1445</v>
      </c>
      <c r="E121" t="n">
        <v>8.23</v>
      </c>
      <c r="F121" t="n">
        <v>5.07</v>
      </c>
      <c r="G121" t="n">
        <v>101.41</v>
      </c>
      <c r="H121" t="n">
        <v>1.49</v>
      </c>
      <c r="I121" t="n">
        <v>3</v>
      </c>
      <c r="J121" t="n">
        <v>366.88</v>
      </c>
      <c r="K121" t="n">
        <v>61.82</v>
      </c>
      <c r="L121" t="n">
        <v>30.75</v>
      </c>
      <c r="M121" t="n">
        <v>1</v>
      </c>
      <c r="N121" t="n">
        <v>124.31</v>
      </c>
      <c r="O121" t="n">
        <v>45483.22</v>
      </c>
      <c r="P121" t="n">
        <v>84.43000000000001</v>
      </c>
      <c r="Q121" t="n">
        <v>202.81</v>
      </c>
      <c r="R121" t="n">
        <v>18.64</v>
      </c>
      <c r="S121" t="n">
        <v>13.89</v>
      </c>
      <c r="T121" t="n">
        <v>702.62</v>
      </c>
      <c r="U121" t="n">
        <v>0.75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119.7990446928062</v>
      </c>
      <c r="AB121" t="n">
        <v>163.9143381094704</v>
      </c>
      <c r="AC121" t="n">
        <v>148.2705837355663</v>
      </c>
      <c r="AD121" t="n">
        <v>119799.0446928062</v>
      </c>
      <c r="AE121" t="n">
        <v>163914.3381094704</v>
      </c>
      <c r="AF121" t="n">
        <v>3.880046017810733e-06</v>
      </c>
      <c r="AG121" t="n">
        <v>11</v>
      </c>
      <c r="AH121" t="n">
        <v>148270.5837355663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12.1453</v>
      </c>
      <c r="E122" t="n">
        <v>8.23</v>
      </c>
      <c r="F122" t="n">
        <v>5.07</v>
      </c>
      <c r="G122" t="n">
        <v>101.39</v>
      </c>
      <c r="H122" t="n">
        <v>1.5</v>
      </c>
      <c r="I122" t="n">
        <v>3</v>
      </c>
      <c r="J122" t="n">
        <v>367.57</v>
      </c>
      <c r="K122" t="n">
        <v>61.82</v>
      </c>
      <c r="L122" t="n">
        <v>31</v>
      </c>
      <c r="M122" t="n">
        <v>1</v>
      </c>
      <c r="N122" t="n">
        <v>124.74</v>
      </c>
      <c r="O122" t="n">
        <v>45567.49</v>
      </c>
      <c r="P122" t="n">
        <v>84.58</v>
      </c>
      <c r="Q122" t="n">
        <v>202.81</v>
      </c>
      <c r="R122" t="n">
        <v>18.62</v>
      </c>
      <c r="S122" t="n">
        <v>13.89</v>
      </c>
      <c r="T122" t="n">
        <v>696.4400000000001</v>
      </c>
      <c r="U122" t="n">
        <v>0.75</v>
      </c>
      <c r="V122" t="n">
        <v>0.76</v>
      </c>
      <c r="W122" t="n">
        <v>0.64</v>
      </c>
      <c r="X122" t="n">
        <v>0.03</v>
      </c>
      <c r="Y122" t="n">
        <v>1</v>
      </c>
      <c r="Z122" t="n">
        <v>10</v>
      </c>
      <c r="AA122" t="n">
        <v>119.8635132295008</v>
      </c>
      <c r="AB122" t="n">
        <v>164.0025468055269</v>
      </c>
      <c r="AC122" t="n">
        <v>148.3503739174728</v>
      </c>
      <c r="AD122" t="n">
        <v>119863.5132295008</v>
      </c>
      <c r="AE122" t="n">
        <v>164002.5468055269</v>
      </c>
      <c r="AF122" t="n">
        <v>3.880301609791815e-06</v>
      </c>
      <c r="AG122" t="n">
        <v>11</v>
      </c>
      <c r="AH122" t="n">
        <v>148350.3739174728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12.1457</v>
      </c>
      <c r="E123" t="n">
        <v>8.23</v>
      </c>
      <c r="F123" t="n">
        <v>5.07</v>
      </c>
      <c r="G123" t="n">
        <v>101.39</v>
      </c>
      <c r="H123" t="n">
        <v>1.51</v>
      </c>
      <c r="I123" t="n">
        <v>3</v>
      </c>
      <c r="J123" t="n">
        <v>368.25</v>
      </c>
      <c r="K123" t="n">
        <v>61.82</v>
      </c>
      <c r="L123" t="n">
        <v>31.25</v>
      </c>
      <c r="M123" t="n">
        <v>1</v>
      </c>
      <c r="N123" t="n">
        <v>125.18</v>
      </c>
      <c r="O123" t="n">
        <v>45652.02</v>
      </c>
      <c r="P123" t="n">
        <v>84.70999999999999</v>
      </c>
      <c r="Q123" t="n">
        <v>202.81</v>
      </c>
      <c r="R123" t="n">
        <v>18.56</v>
      </c>
      <c r="S123" t="n">
        <v>13.89</v>
      </c>
      <c r="T123" t="n">
        <v>665.8099999999999</v>
      </c>
      <c r="U123" t="n">
        <v>0.75</v>
      </c>
      <c r="V123" t="n">
        <v>0.76</v>
      </c>
      <c r="W123" t="n">
        <v>0.64</v>
      </c>
      <c r="X123" t="n">
        <v>0.03</v>
      </c>
      <c r="Y123" t="n">
        <v>1</v>
      </c>
      <c r="Z123" t="n">
        <v>10</v>
      </c>
      <c r="AA123" t="n">
        <v>119.9203874148607</v>
      </c>
      <c r="AB123" t="n">
        <v>164.0803645750483</v>
      </c>
      <c r="AC123" t="n">
        <v>148.4207648682891</v>
      </c>
      <c r="AD123" t="n">
        <v>119920.3874148607</v>
      </c>
      <c r="AE123" t="n">
        <v>164080.3645750483</v>
      </c>
      <c r="AF123" t="n">
        <v>3.880429405782355e-06</v>
      </c>
      <c r="AG123" t="n">
        <v>11</v>
      </c>
      <c r="AH123" t="n">
        <v>148420.7648682891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12.1474</v>
      </c>
      <c r="E124" t="n">
        <v>8.23</v>
      </c>
      <c r="F124" t="n">
        <v>5.07</v>
      </c>
      <c r="G124" t="n">
        <v>101.37</v>
      </c>
      <c r="H124" t="n">
        <v>1.52</v>
      </c>
      <c r="I124" t="n">
        <v>3</v>
      </c>
      <c r="J124" t="n">
        <v>368.94</v>
      </c>
      <c r="K124" t="n">
        <v>61.82</v>
      </c>
      <c r="L124" t="n">
        <v>31.5</v>
      </c>
      <c r="M124" t="n">
        <v>1</v>
      </c>
      <c r="N124" t="n">
        <v>125.62</v>
      </c>
      <c r="O124" t="n">
        <v>45736.8</v>
      </c>
      <c r="P124" t="n">
        <v>84.76000000000001</v>
      </c>
      <c r="Q124" t="n">
        <v>202.81</v>
      </c>
      <c r="R124" t="n">
        <v>18.51</v>
      </c>
      <c r="S124" t="n">
        <v>13.89</v>
      </c>
      <c r="T124" t="n">
        <v>641.61</v>
      </c>
      <c r="U124" t="n">
        <v>0.75</v>
      </c>
      <c r="V124" t="n">
        <v>0.76</v>
      </c>
      <c r="W124" t="n">
        <v>0.64</v>
      </c>
      <c r="X124" t="n">
        <v>0.03</v>
      </c>
      <c r="Y124" t="n">
        <v>1</v>
      </c>
      <c r="Z124" t="n">
        <v>10</v>
      </c>
      <c r="AA124" t="n">
        <v>119.9369440858169</v>
      </c>
      <c r="AB124" t="n">
        <v>164.1030181426794</v>
      </c>
      <c r="AC124" t="n">
        <v>148.4412564112199</v>
      </c>
      <c r="AD124" t="n">
        <v>119936.9440858169</v>
      </c>
      <c r="AE124" t="n">
        <v>164103.0181426794</v>
      </c>
      <c r="AF124" t="n">
        <v>3.880972538742154e-06</v>
      </c>
      <c r="AG124" t="n">
        <v>11</v>
      </c>
      <c r="AH124" t="n">
        <v>148441.2564112199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12.1503</v>
      </c>
      <c r="E125" t="n">
        <v>8.23</v>
      </c>
      <c r="F125" t="n">
        <v>5.07</v>
      </c>
      <c r="G125" t="n">
        <v>101.33</v>
      </c>
      <c r="H125" t="n">
        <v>1.53</v>
      </c>
      <c r="I125" t="n">
        <v>3</v>
      </c>
      <c r="J125" t="n">
        <v>369.63</v>
      </c>
      <c r="K125" t="n">
        <v>61.82</v>
      </c>
      <c r="L125" t="n">
        <v>31.75</v>
      </c>
      <c r="M125" t="n">
        <v>1</v>
      </c>
      <c r="N125" t="n">
        <v>126.06</v>
      </c>
      <c r="O125" t="n">
        <v>45821.85</v>
      </c>
      <c r="P125" t="n">
        <v>84.84999999999999</v>
      </c>
      <c r="Q125" t="n">
        <v>202.81</v>
      </c>
      <c r="R125" t="n">
        <v>18.49</v>
      </c>
      <c r="S125" t="n">
        <v>13.89</v>
      </c>
      <c r="T125" t="n">
        <v>628.28</v>
      </c>
      <c r="U125" t="n">
        <v>0.75</v>
      </c>
      <c r="V125" t="n">
        <v>0.76</v>
      </c>
      <c r="W125" t="n">
        <v>0.64</v>
      </c>
      <c r="X125" t="n">
        <v>0.03</v>
      </c>
      <c r="Y125" t="n">
        <v>1</v>
      </c>
      <c r="Z125" t="n">
        <v>10</v>
      </c>
      <c r="AA125" t="n">
        <v>119.9672848282141</v>
      </c>
      <c r="AB125" t="n">
        <v>164.1445316849662</v>
      </c>
      <c r="AC125" t="n">
        <v>148.4788079592956</v>
      </c>
      <c r="AD125" t="n">
        <v>119967.2848282141</v>
      </c>
      <c r="AE125" t="n">
        <v>164144.5316849662</v>
      </c>
      <c r="AF125" t="n">
        <v>3.881899059673576e-06</v>
      </c>
      <c r="AG125" t="n">
        <v>11</v>
      </c>
      <c r="AH125" t="n">
        <v>148478.8079592956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12.1486</v>
      </c>
      <c r="E126" t="n">
        <v>8.23</v>
      </c>
      <c r="F126" t="n">
        <v>5.07</v>
      </c>
      <c r="G126" t="n">
        <v>101.35</v>
      </c>
      <c r="H126" t="n">
        <v>1.54</v>
      </c>
      <c r="I126" t="n">
        <v>3</v>
      </c>
      <c r="J126" t="n">
        <v>370.32</v>
      </c>
      <c r="K126" t="n">
        <v>61.82</v>
      </c>
      <c r="L126" t="n">
        <v>32</v>
      </c>
      <c r="M126" t="n">
        <v>1</v>
      </c>
      <c r="N126" t="n">
        <v>126.5</v>
      </c>
      <c r="O126" t="n">
        <v>45907.3</v>
      </c>
      <c r="P126" t="n">
        <v>84.89</v>
      </c>
      <c r="Q126" t="n">
        <v>202.81</v>
      </c>
      <c r="R126" t="n">
        <v>18.49</v>
      </c>
      <c r="S126" t="n">
        <v>13.89</v>
      </c>
      <c r="T126" t="n">
        <v>629.66</v>
      </c>
      <c r="U126" t="n">
        <v>0.75</v>
      </c>
      <c r="V126" t="n">
        <v>0.76</v>
      </c>
      <c r="W126" t="n">
        <v>0.64</v>
      </c>
      <c r="X126" t="n">
        <v>0.03</v>
      </c>
      <c r="Y126" t="n">
        <v>1</v>
      </c>
      <c r="Z126" t="n">
        <v>10</v>
      </c>
      <c r="AA126" t="n">
        <v>119.9910518048085</v>
      </c>
      <c r="AB126" t="n">
        <v>164.1770507108677</v>
      </c>
      <c r="AC126" t="n">
        <v>148.5082234150057</v>
      </c>
      <c r="AD126" t="n">
        <v>119991.0518048085</v>
      </c>
      <c r="AE126" t="n">
        <v>164177.0507108677</v>
      </c>
      <c r="AF126" t="n">
        <v>3.881355926713777e-06</v>
      </c>
      <c r="AG126" t="n">
        <v>11</v>
      </c>
      <c r="AH126" t="n">
        <v>148508.2234150057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12.147</v>
      </c>
      <c r="E127" t="n">
        <v>8.23</v>
      </c>
      <c r="F127" t="n">
        <v>5.07</v>
      </c>
      <c r="G127" t="n">
        <v>101.37</v>
      </c>
      <c r="H127" t="n">
        <v>1.55</v>
      </c>
      <c r="I127" t="n">
        <v>3</v>
      </c>
      <c r="J127" t="n">
        <v>371.02</v>
      </c>
      <c r="K127" t="n">
        <v>61.82</v>
      </c>
      <c r="L127" t="n">
        <v>32.25</v>
      </c>
      <c r="M127" t="n">
        <v>1</v>
      </c>
      <c r="N127" t="n">
        <v>126.94</v>
      </c>
      <c r="O127" t="n">
        <v>45992.88</v>
      </c>
      <c r="P127" t="n">
        <v>85.06999999999999</v>
      </c>
      <c r="Q127" t="n">
        <v>202.81</v>
      </c>
      <c r="R127" t="n">
        <v>18.51</v>
      </c>
      <c r="S127" t="n">
        <v>13.89</v>
      </c>
      <c r="T127" t="n">
        <v>640.75</v>
      </c>
      <c r="U127" t="n">
        <v>0.75</v>
      </c>
      <c r="V127" t="n">
        <v>0.76</v>
      </c>
      <c r="W127" t="n">
        <v>0.64</v>
      </c>
      <c r="X127" t="n">
        <v>0.03</v>
      </c>
      <c r="Y127" t="n">
        <v>1</v>
      </c>
      <c r="Z127" t="n">
        <v>10</v>
      </c>
      <c r="AA127" t="n">
        <v>120.0772021206138</v>
      </c>
      <c r="AB127" t="n">
        <v>164.2949253736362</v>
      </c>
      <c r="AC127" t="n">
        <v>148.6148482853978</v>
      </c>
      <c r="AD127" t="n">
        <v>120077.2021206138</v>
      </c>
      <c r="AE127" t="n">
        <v>164294.9253736362</v>
      </c>
      <c r="AF127" t="n">
        <v>3.880844742751614e-06</v>
      </c>
      <c r="AG127" t="n">
        <v>11</v>
      </c>
      <c r="AH127" t="n">
        <v>148614.8482853978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12.1462</v>
      </c>
      <c r="E128" t="n">
        <v>8.23</v>
      </c>
      <c r="F128" t="n">
        <v>5.07</v>
      </c>
      <c r="G128" t="n">
        <v>101.38</v>
      </c>
      <c r="H128" t="n">
        <v>1.56</v>
      </c>
      <c r="I128" t="n">
        <v>3</v>
      </c>
      <c r="J128" t="n">
        <v>371.71</v>
      </c>
      <c r="K128" t="n">
        <v>61.82</v>
      </c>
      <c r="L128" t="n">
        <v>32.5</v>
      </c>
      <c r="M128" t="n">
        <v>1</v>
      </c>
      <c r="N128" t="n">
        <v>127.39</v>
      </c>
      <c r="O128" t="n">
        <v>46078.74</v>
      </c>
      <c r="P128" t="n">
        <v>85.2</v>
      </c>
      <c r="Q128" t="n">
        <v>202.81</v>
      </c>
      <c r="R128" t="n">
        <v>18.57</v>
      </c>
      <c r="S128" t="n">
        <v>13.89</v>
      </c>
      <c r="T128" t="n">
        <v>669</v>
      </c>
      <c r="U128" t="n">
        <v>0.75</v>
      </c>
      <c r="V128" t="n">
        <v>0.76</v>
      </c>
      <c r="W128" t="n">
        <v>0.64</v>
      </c>
      <c r="X128" t="n">
        <v>0.03</v>
      </c>
      <c r="Y128" t="n">
        <v>1</v>
      </c>
      <c r="Z128" t="n">
        <v>10</v>
      </c>
      <c r="AA128" t="n">
        <v>120.1382073079131</v>
      </c>
      <c r="AB128" t="n">
        <v>164.378395362258</v>
      </c>
      <c r="AC128" t="n">
        <v>148.6903520154564</v>
      </c>
      <c r="AD128" t="n">
        <v>120138.2073079131</v>
      </c>
      <c r="AE128" t="n">
        <v>164378.395362258</v>
      </c>
      <c r="AF128" t="n">
        <v>3.880589150770532e-06</v>
      </c>
      <c r="AG128" t="n">
        <v>11</v>
      </c>
      <c r="AH128" t="n">
        <v>148690.3520154564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12.1498</v>
      </c>
      <c r="E129" t="n">
        <v>8.23</v>
      </c>
      <c r="F129" t="n">
        <v>5.07</v>
      </c>
      <c r="G129" t="n">
        <v>101.33</v>
      </c>
      <c r="H129" t="n">
        <v>1.57</v>
      </c>
      <c r="I129" t="n">
        <v>3</v>
      </c>
      <c r="J129" t="n">
        <v>372.41</v>
      </c>
      <c r="K129" t="n">
        <v>61.82</v>
      </c>
      <c r="L129" t="n">
        <v>32.75</v>
      </c>
      <c r="M129" t="n">
        <v>1</v>
      </c>
      <c r="N129" t="n">
        <v>127.84</v>
      </c>
      <c r="O129" t="n">
        <v>46164.87</v>
      </c>
      <c r="P129" t="n">
        <v>85.38</v>
      </c>
      <c r="Q129" t="n">
        <v>202.81</v>
      </c>
      <c r="R129" t="n">
        <v>18.51</v>
      </c>
      <c r="S129" t="n">
        <v>13.89</v>
      </c>
      <c r="T129" t="n">
        <v>638.83</v>
      </c>
      <c r="U129" t="n">
        <v>0.75</v>
      </c>
      <c r="V129" t="n">
        <v>0.76</v>
      </c>
      <c r="W129" t="n">
        <v>0.64</v>
      </c>
      <c r="X129" t="n">
        <v>0.03</v>
      </c>
      <c r="Y129" t="n">
        <v>1</v>
      </c>
      <c r="Z129" t="n">
        <v>10</v>
      </c>
      <c r="AA129" t="n">
        <v>120.2063947067315</v>
      </c>
      <c r="AB129" t="n">
        <v>164.4716923695369</v>
      </c>
      <c r="AC129" t="n">
        <v>148.7747448873038</v>
      </c>
      <c r="AD129" t="n">
        <v>120206.3947067315</v>
      </c>
      <c r="AE129" t="n">
        <v>164471.6923695369</v>
      </c>
      <c r="AF129" t="n">
        <v>3.8817393146854e-06</v>
      </c>
      <c r="AG129" t="n">
        <v>11</v>
      </c>
      <c r="AH129" t="n">
        <v>148774.7448873038</v>
      </c>
    </row>
    <row r="130">
      <c r="A130" t="n">
        <v>128</v>
      </c>
      <c r="B130" t="n">
        <v>150</v>
      </c>
      <c r="C130" t="inlineStr">
        <is>
          <t xml:space="preserve">CONCLUIDO	</t>
        </is>
      </c>
      <c r="D130" t="n">
        <v>12.1474</v>
      </c>
      <c r="E130" t="n">
        <v>8.23</v>
      </c>
      <c r="F130" t="n">
        <v>5.07</v>
      </c>
      <c r="G130" t="n">
        <v>101.37</v>
      </c>
      <c r="H130" t="n">
        <v>1.58</v>
      </c>
      <c r="I130" t="n">
        <v>3</v>
      </c>
      <c r="J130" t="n">
        <v>373.11</v>
      </c>
      <c r="K130" t="n">
        <v>61.82</v>
      </c>
      <c r="L130" t="n">
        <v>33</v>
      </c>
      <c r="M130" t="n">
        <v>1</v>
      </c>
      <c r="N130" t="n">
        <v>128.29</v>
      </c>
      <c r="O130" t="n">
        <v>46251.27</v>
      </c>
      <c r="P130" t="n">
        <v>85.59</v>
      </c>
      <c r="Q130" t="n">
        <v>202.81</v>
      </c>
      <c r="R130" t="n">
        <v>18.56</v>
      </c>
      <c r="S130" t="n">
        <v>13.89</v>
      </c>
      <c r="T130" t="n">
        <v>663.9299999999999</v>
      </c>
      <c r="U130" t="n">
        <v>0.75</v>
      </c>
      <c r="V130" t="n">
        <v>0.76</v>
      </c>
      <c r="W130" t="n">
        <v>0.64</v>
      </c>
      <c r="X130" t="n">
        <v>0.03</v>
      </c>
      <c r="Y130" t="n">
        <v>1</v>
      </c>
      <c r="Z130" t="n">
        <v>10</v>
      </c>
      <c r="AA130" t="n">
        <v>120.3087788496821</v>
      </c>
      <c r="AB130" t="n">
        <v>164.6117788707914</v>
      </c>
      <c r="AC130" t="n">
        <v>148.9014617294913</v>
      </c>
      <c r="AD130" t="n">
        <v>120308.7788496821</v>
      </c>
      <c r="AE130" t="n">
        <v>164611.7788707914</v>
      </c>
      <c r="AF130" t="n">
        <v>3.880972538742154e-06</v>
      </c>
      <c r="AG130" t="n">
        <v>11</v>
      </c>
      <c r="AH130" t="n">
        <v>148901.4617294913</v>
      </c>
    </row>
    <row r="131">
      <c r="A131" t="n">
        <v>129</v>
      </c>
      <c r="B131" t="n">
        <v>150</v>
      </c>
      <c r="C131" t="inlineStr">
        <is>
          <t xml:space="preserve">CONCLUIDO	</t>
        </is>
      </c>
      <c r="D131" t="n">
        <v>12.1433</v>
      </c>
      <c r="E131" t="n">
        <v>8.24</v>
      </c>
      <c r="F131" t="n">
        <v>5.07</v>
      </c>
      <c r="G131" t="n">
        <v>101.42</v>
      </c>
      <c r="H131" t="n">
        <v>1.59</v>
      </c>
      <c r="I131" t="n">
        <v>3</v>
      </c>
      <c r="J131" t="n">
        <v>373.81</v>
      </c>
      <c r="K131" t="n">
        <v>61.82</v>
      </c>
      <c r="L131" t="n">
        <v>33.25</v>
      </c>
      <c r="M131" t="n">
        <v>1</v>
      </c>
      <c r="N131" t="n">
        <v>128.74</v>
      </c>
      <c r="O131" t="n">
        <v>46337.95</v>
      </c>
      <c r="P131" t="n">
        <v>85.76000000000001</v>
      </c>
      <c r="Q131" t="n">
        <v>202.81</v>
      </c>
      <c r="R131" t="n">
        <v>18.59</v>
      </c>
      <c r="S131" t="n">
        <v>13.89</v>
      </c>
      <c r="T131" t="n">
        <v>681.27</v>
      </c>
      <c r="U131" t="n">
        <v>0.75</v>
      </c>
      <c r="V131" t="n">
        <v>0.76</v>
      </c>
      <c r="W131" t="n">
        <v>0.64</v>
      </c>
      <c r="X131" t="n">
        <v>0.03</v>
      </c>
      <c r="Y131" t="n">
        <v>1</v>
      </c>
      <c r="Z131" t="n">
        <v>10</v>
      </c>
      <c r="AA131" t="n">
        <v>120.3991913575141</v>
      </c>
      <c r="AB131" t="n">
        <v>164.7354852527255</v>
      </c>
      <c r="AC131" t="n">
        <v>149.0133617479565</v>
      </c>
      <c r="AD131" t="n">
        <v>120399.1913575141</v>
      </c>
      <c r="AE131" t="n">
        <v>164735.4852527255</v>
      </c>
      <c r="AF131" t="n">
        <v>3.87966262983911e-06</v>
      </c>
      <c r="AG131" t="n">
        <v>11</v>
      </c>
      <c r="AH131" t="n">
        <v>149013.3617479565</v>
      </c>
    </row>
    <row r="132">
      <c r="A132" t="n">
        <v>130</v>
      </c>
      <c r="B132" t="n">
        <v>150</v>
      </c>
      <c r="C132" t="inlineStr">
        <is>
          <t xml:space="preserve">CONCLUIDO	</t>
        </is>
      </c>
      <c r="D132" t="n">
        <v>12.1433</v>
      </c>
      <c r="E132" t="n">
        <v>8.24</v>
      </c>
      <c r="F132" t="n">
        <v>5.07</v>
      </c>
      <c r="G132" t="n">
        <v>101.42</v>
      </c>
      <c r="H132" t="n">
        <v>1.6</v>
      </c>
      <c r="I132" t="n">
        <v>3</v>
      </c>
      <c r="J132" t="n">
        <v>374.52</v>
      </c>
      <c r="K132" t="n">
        <v>61.82</v>
      </c>
      <c r="L132" t="n">
        <v>33.5</v>
      </c>
      <c r="M132" t="n">
        <v>1</v>
      </c>
      <c r="N132" t="n">
        <v>129.2</v>
      </c>
      <c r="O132" t="n">
        <v>46424.91</v>
      </c>
      <c r="P132" t="n">
        <v>85.84999999999999</v>
      </c>
      <c r="Q132" t="n">
        <v>202.81</v>
      </c>
      <c r="R132" t="n">
        <v>18.66</v>
      </c>
      <c r="S132" t="n">
        <v>13.89</v>
      </c>
      <c r="T132" t="n">
        <v>714.5</v>
      </c>
      <c r="U132" t="n">
        <v>0.74</v>
      </c>
      <c r="V132" t="n">
        <v>0.76</v>
      </c>
      <c r="W132" t="n">
        <v>0.64</v>
      </c>
      <c r="X132" t="n">
        <v>0.03</v>
      </c>
      <c r="Y132" t="n">
        <v>1</v>
      </c>
      <c r="Z132" t="n">
        <v>10</v>
      </c>
      <c r="AA132" t="n">
        <v>120.4395244029816</v>
      </c>
      <c r="AB132" t="n">
        <v>164.7906707049025</v>
      </c>
      <c r="AC132" t="n">
        <v>149.0632803780311</v>
      </c>
      <c r="AD132" t="n">
        <v>120439.5244029816</v>
      </c>
      <c r="AE132" t="n">
        <v>164790.6707049025</v>
      </c>
      <c r="AF132" t="n">
        <v>3.87966262983911e-06</v>
      </c>
      <c r="AG132" t="n">
        <v>11</v>
      </c>
      <c r="AH132" t="n">
        <v>149063.2803780311</v>
      </c>
    </row>
    <row r="133">
      <c r="A133" t="n">
        <v>131</v>
      </c>
      <c r="B133" t="n">
        <v>150</v>
      </c>
      <c r="C133" t="inlineStr">
        <is>
          <t xml:space="preserve">CONCLUIDO	</t>
        </is>
      </c>
      <c r="D133" t="n">
        <v>12.1429</v>
      </c>
      <c r="E133" t="n">
        <v>8.24</v>
      </c>
      <c r="F133" t="n">
        <v>5.07</v>
      </c>
      <c r="G133" t="n">
        <v>101.43</v>
      </c>
      <c r="H133" t="n">
        <v>1.6</v>
      </c>
      <c r="I133" t="n">
        <v>3</v>
      </c>
      <c r="J133" t="n">
        <v>375.23</v>
      </c>
      <c r="K133" t="n">
        <v>61.82</v>
      </c>
      <c r="L133" t="n">
        <v>33.75</v>
      </c>
      <c r="M133" t="n">
        <v>1</v>
      </c>
      <c r="N133" t="n">
        <v>129.65</v>
      </c>
      <c r="O133" t="n">
        <v>46512.15</v>
      </c>
      <c r="P133" t="n">
        <v>85.86</v>
      </c>
      <c r="Q133" t="n">
        <v>202.81</v>
      </c>
      <c r="R133" t="n">
        <v>18.6</v>
      </c>
      <c r="S133" t="n">
        <v>13.89</v>
      </c>
      <c r="T133" t="n">
        <v>686.02</v>
      </c>
      <c r="U133" t="n">
        <v>0.75</v>
      </c>
      <c r="V133" t="n">
        <v>0.76</v>
      </c>
      <c r="W133" t="n">
        <v>0.64</v>
      </c>
      <c r="X133" t="n">
        <v>0.03</v>
      </c>
      <c r="Y133" t="n">
        <v>1</v>
      </c>
      <c r="Z133" t="n">
        <v>10</v>
      </c>
      <c r="AA133" t="n">
        <v>120.44539843725</v>
      </c>
      <c r="AB133" t="n">
        <v>164.7987078177326</v>
      </c>
      <c r="AC133" t="n">
        <v>149.0705504400929</v>
      </c>
      <c r="AD133" t="n">
        <v>120445.39843725</v>
      </c>
      <c r="AE133" t="n">
        <v>164798.7078177326</v>
      </c>
      <c r="AF133" t="n">
        <v>3.879534833848569e-06</v>
      </c>
      <c r="AG133" t="n">
        <v>11</v>
      </c>
      <c r="AH133" t="n">
        <v>149070.5504400929</v>
      </c>
    </row>
    <row r="134">
      <c r="A134" t="n">
        <v>132</v>
      </c>
      <c r="B134" t="n">
        <v>150</v>
      </c>
      <c r="C134" t="inlineStr">
        <is>
          <t xml:space="preserve">CONCLUIDO	</t>
        </is>
      </c>
      <c r="D134" t="n">
        <v>12.1466</v>
      </c>
      <c r="E134" t="n">
        <v>8.23</v>
      </c>
      <c r="F134" t="n">
        <v>5.07</v>
      </c>
      <c r="G134" t="n">
        <v>101.38</v>
      </c>
      <c r="H134" t="n">
        <v>1.61</v>
      </c>
      <c r="I134" t="n">
        <v>3</v>
      </c>
      <c r="J134" t="n">
        <v>375.93</v>
      </c>
      <c r="K134" t="n">
        <v>61.82</v>
      </c>
      <c r="L134" t="n">
        <v>34</v>
      </c>
      <c r="M134" t="n">
        <v>1</v>
      </c>
      <c r="N134" t="n">
        <v>130.11</v>
      </c>
      <c r="O134" t="n">
        <v>46599.68</v>
      </c>
      <c r="P134" t="n">
        <v>85.79000000000001</v>
      </c>
      <c r="Q134" t="n">
        <v>202.81</v>
      </c>
      <c r="R134" t="n">
        <v>18.54</v>
      </c>
      <c r="S134" t="n">
        <v>13.89</v>
      </c>
      <c r="T134" t="n">
        <v>652.8200000000001</v>
      </c>
      <c r="U134" t="n">
        <v>0.75</v>
      </c>
      <c r="V134" t="n">
        <v>0.76</v>
      </c>
      <c r="W134" t="n">
        <v>0.64</v>
      </c>
      <c r="X134" t="n">
        <v>0.03</v>
      </c>
      <c r="Y134" t="n">
        <v>1</v>
      </c>
      <c r="Z134" t="n">
        <v>10</v>
      </c>
      <c r="AA134" t="n">
        <v>120.4011589039396</v>
      </c>
      <c r="AB134" t="n">
        <v>164.738177336547</v>
      </c>
      <c r="AC134" t="n">
        <v>149.0157969030765</v>
      </c>
      <c r="AD134" t="n">
        <v>120401.1589039396</v>
      </c>
      <c r="AE134" t="n">
        <v>164738.1773365469</v>
      </c>
      <c r="AF134" t="n">
        <v>3.880716946761072e-06</v>
      </c>
      <c r="AG134" t="n">
        <v>11</v>
      </c>
      <c r="AH134" t="n">
        <v>149015.7969030765</v>
      </c>
    </row>
    <row r="135">
      <c r="A135" t="n">
        <v>133</v>
      </c>
      <c r="B135" t="n">
        <v>150</v>
      </c>
      <c r="C135" t="inlineStr">
        <is>
          <t xml:space="preserve">CONCLUIDO	</t>
        </is>
      </c>
      <c r="D135" t="n">
        <v>12.1474</v>
      </c>
      <c r="E135" t="n">
        <v>8.23</v>
      </c>
      <c r="F135" t="n">
        <v>5.07</v>
      </c>
      <c r="G135" t="n">
        <v>101.37</v>
      </c>
      <c r="H135" t="n">
        <v>1.62</v>
      </c>
      <c r="I135" t="n">
        <v>3</v>
      </c>
      <c r="J135" t="n">
        <v>376.65</v>
      </c>
      <c r="K135" t="n">
        <v>61.82</v>
      </c>
      <c r="L135" t="n">
        <v>34.25</v>
      </c>
      <c r="M135" t="n">
        <v>1</v>
      </c>
      <c r="N135" t="n">
        <v>130.58</v>
      </c>
      <c r="O135" t="n">
        <v>46687.5</v>
      </c>
      <c r="P135" t="n">
        <v>85.97</v>
      </c>
      <c r="Q135" t="n">
        <v>202.81</v>
      </c>
      <c r="R135" t="n">
        <v>18.57</v>
      </c>
      <c r="S135" t="n">
        <v>13.89</v>
      </c>
      <c r="T135" t="n">
        <v>670.29</v>
      </c>
      <c r="U135" t="n">
        <v>0.75</v>
      </c>
      <c r="V135" t="n">
        <v>0.76</v>
      </c>
      <c r="W135" t="n">
        <v>0.64</v>
      </c>
      <c r="X135" t="n">
        <v>0.03</v>
      </c>
      <c r="Y135" t="n">
        <v>1</v>
      </c>
      <c r="Z135" t="n">
        <v>10</v>
      </c>
      <c r="AA135" t="n">
        <v>120.4790164524155</v>
      </c>
      <c r="AB135" t="n">
        <v>164.8447054692042</v>
      </c>
      <c r="AC135" t="n">
        <v>149.1121581402661</v>
      </c>
      <c r="AD135" t="n">
        <v>120479.0164524155</v>
      </c>
      <c r="AE135" t="n">
        <v>164844.7054692042</v>
      </c>
      <c r="AF135" t="n">
        <v>3.880972538742154e-06</v>
      </c>
      <c r="AG135" t="n">
        <v>11</v>
      </c>
      <c r="AH135" t="n">
        <v>149112.1581402661</v>
      </c>
    </row>
    <row r="136">
      <c r="A136" t="n">
        <v>134</v>
      </c>
      <c r="B136" t="n">
        <v>150</v>
      </c>
      <c r="C136" t="inlineStr">
        <is>
          <t xml:space="preserve">CONCLUIDO	</t>
        </is>
      </c>
      <c r="D136" t="n">
        <v>12.1449</v>
      </c>
      <c r="E136" t="n">
        <v>8.23</v>
      </c>
      <c r="F136" t="n">
        <v>5.07</v>
      </c>
      <c r="G136" t="n">
        <v>101.4</v>
      </c>
      <c r="H136" t="n">
        <v>1.63</v>
      </c>
      <c r="I136" t="n">
        <v>3</v>
      </c>
      <c r="J136" t="n">
        <v>377.36</v>
      </c>
      <c r="K136" t="n">
        <v>61.82</v>
      </c>
      <c r="L136" t="n">
        <v>34.5</v>
      </c>
      <c r="M136" t="n">
        <v>1</v>
      </c>
      <c r="N136" t="n">
        <v>131.04</v>
      </c>
      <c r="O136" t="n">
        <v>46775.73</v>
      </c>
      <c r="P136" t="n">
        <v>86.09</v>
      </c>
      <c r="Q136" t="n">
        <v>202.81</v>
      </c>
      <c r="R136" t="n">
        <v>18.64</v>
      </c>
      <c r="S136" t="n">
        <v>13.89</v>
      </c>
      <c r="T136" t="n">
        <v>705.36</v>
      </c>
      <c r="U136" t="n">
        <v>0.75</v>
      </c>
      <c r="V136" t="n">
        <v>0.76</v>
      </c>
      <c r="W136" t="n">
        <v>0.64</v>
      </c>
      <c r="X136" t="n">
        <v>0.03</v>
      </c>
      <c r="Y136" t="n">
        <v>1</v>
      </c>
      <c r="Z136" t="n">
        <v>10</v>
      </c>
      <c r="AA136" t="n">
        <v>120.5414961899768</v>
      </c>
      <c r="AB136" t="n">
        <v>164.930193002547</v>
      </c>
      <c r="AC136" t="n">
        <v>149.1894868634093</v>
      </c>
      <c r="AD136" t="n">
        <v>120541.4961899768</v>
      </c>
      <c r="AE136" t="n">
        <v>164930.1930025471</v>
      </c>
      <c r="AF136" t="n">
        <v>3.880173813801274e-06</v>
      </c>
      <c r="AG136" t="n">
        <v>11</v>
      </c>
      <c r="AH136" t="n">
        <v>149189.4868634093</v>
      </c>
    </row>
    <row r="137">
      <c r="A137" t="n">
        <v>135</v>
      </c>
      <c r="B137" t="n">
        <v>150</v>
      </c>
      <c r="C137" t="inlineStr">
        <is>
          <t xml:space="preserve">CONCLUIDO	</t>
        </is>
      </c>
      <c r="D137" t="n">
        <v>12.1429</v>
      </c>
      <c r="E137" t="n">
        <v>8.24</v>
      </c>
      <c r="F137" t="n">
        <v>5.07</v>
      </c>
      <c r="G137" t="n">
        <v>101.43</v>
      </c>
      <c r="H137" t="n">
        <v>1.64</v>
      </c>
      <c r="I137" t="n">
        <v>3</v>
      </c>
      <c r="J137" t="n">
        <v>378.08</v>
      </c>
      <c r="K137" t="n">
        <v>61.82</v>
      </c>
      <c r="L137" t="n">
        <v>34.75</v>
      </c>
      <c r="M137" t="n">
        <v>1</v>
      </c>
      <c r="N137" t="n">
        <v>131.51</v>
      </c>
      <c r="O137" t="n">
        <v>46864.14</v>
      </c>
      <c r="P137" t="n">
        <v>86.16</v>
      </c>
      <c r="Q137" t="n">
        <v>202.84</v>
      </c>
      <c r="R137" t="n">
        <v>18.68</v>
      </c>
      <c r="S137" t="n">
        <v>13.89</v>
      </c>
      <c r="T137" t="n">
        <v>725.51</v>
      </c>
      <c r="U137" t="n">
        <v>0.74</v>
      </c>
      <c r="V137" t="n">
        <v>0.76</v>
      </c>
      <c r="W137" t="n">
        <v>0.64</v>
      </c>
      <c r="X137" t="n">
        <v>0.03</v>
      </c>
      <c r="Y137" t="n">
        <v>1</v>
      </c>
      <c r="Z137" t="n">
        <v>10</v>
      </c>
      <c r="AA137" t="n">
        <v>120.5798463508528</v>
      </c>
      <c r="AB137" t="n">
        <v>164.9826653845473</v>
      </c>
      <c r="AC137" t="n">
        <v>149.2369513549168</v>
      </c>
      <c r="AD137" t="n">
        <v>120579.8463508528</v>
      </c>
      <c r="AE137" t="n">
        <v>164982.6653845473</v>
      </c>
      <c r="AF137" t="n">
        <v>3.879534833848569e-06</v>
      </c>
      <c r="AG137" t="n">
        <v>11</v>
      </c>
      <c r="AH137" t="n">
        <v>149236.9513549168</v>
      </c>
    </row>
    <row r="138">
      <c r="A138" t="n">
        <v>136</v>
      </c>
      <c r="B138" t="n">
        <v>150</v>
      </c>
      <c r="C138" t="inlineStr">
        <is>
          <t xml:space="preserve">CONCLUIDO	</t>
        </is>
      </c>
      <c r="D138" t="n">
        <v>12.1392</v>
      </c>
      <c r="E138" t="n">
        <v>8.24</v>
      </c>
      <c r="F138" t="n">
        <v>5.07</v>
      </c>
      <c r="G138" t="n">
        <v>101.48</v>
      </c>
      <c r="H138" t="n">
        <v>1.65</v>
      </c>
      <c r="I138" t="n">
        <v>3</v>
      </c>
      <c r="J138" t="n">
        <v>378.8</v>
      </c>
      <c r="K138" t="n">
        <v>61.82</v>
      </c>
      <c r="L138" t="n">
        <v>35</v>
      </c>
      <c r="M138" t="n">
        <v>1</v>
      </c>
      <c r="N138" t="n">
        <v>131.98</v>
      </c>
      <c r="O138" t="n">
        <v>46952.84</v>
      </c>
      <c r="P138" t="n">
        <v>86.29000000000001</v>
      </c>
      <c r="Q138" t="n">
        <v>202.81</v>
      </c>
      <c r="R138" t="n">
        <v>18.73</v>
      </c>
      <c r="S138" t="n">
        <v>13.89</v>
      </c>
      <c r="T138" t="n">
        <v>748.99</v>
      </c>
      <c r="U138" t="n">
        <v>0.74</v>
      </c>
      <c r="V138" t="n">
        <v>0.76</v>
      </c>
      <c r="W138" t="n">
        <v>0.64</v>
      </c>
      <c r="X138" t="n">
        <v>0.04</v>
      </c>
      <c r="Y138" t="n">
        <v>1</v>
      </c>
      <c r="Z138" t="n">
        <v>10</v>
      </c>
      <c r="AA138" t="n">
        <v>120.6510516103926</v>
      </c>
      <c r="AB138" t="n">
        <v>165.0800915620039</v>
      </c>
      <c r="AC138" t="n">
        <v>149.3250793147355</v>
      </c>
      <c r="AD138" t="n">
        <v>120651.0516103926</v>
      </c>
      <c r="AE138" t="n">
        <v>165080.0915620039</v>
      </c>
      <c r="AF138" t="n">
        <v>3.878352720936066e-06</v>
      </c>
      <c r="AG138" t="n">
        <v>11</v>
      </c>
      <c r="AH138" t="n">
        <v>149325.0793147355</v>
      </c>
    </row>
    <row r="139">
      <c r="A139" t="n">
        <v>137</v>
      </c>
      <c r="B139" t="n">
        <v>150</v>
      </c>
      <c r="C139" t="inlineStr">
        <is>
          <t xml:space="preserve">CONCLUIDO	</t>
        </is>
      </c>
      <c r="D139" t="n">
        <v>12.1437</v>
      </c>
      <c r="E139" t="n">
        <v>8.23</v>
      </c>
      <c r="F139" t="n">
        <v>5.07</v>
      </c>
      <c r="G139" t="n">
        <v>101.42</v>
      </c>
      <c r="H139" t="n">
        <v>1.66</v>
      </c>
      <c r="I139" t="n">
        <v>3</v>
      </c>
      <c r="J139" t="n">
        <v>379.52</v>
      </c>
      <c r="K139" t="n">
        <v>61.82</v>
      </c>
      <c r="L139" t="n">
        <v>35.25</v>
      </c>
      <c r="M139" t="n">
        <v>1</v>
      </c>
      <c r="N139" t="n">
        <v>132.45</v>
      </c>
      <c r="O139" t="n">
        <v>47041.84</v>
      </c>
      <c r="P139" t="n">
        <v>86.3</v>
      </c>
      <c r="Q139" t="n">
        <v>202.81</v>
      </c>
      <c r="R139" t="n">
        <v>18.66</v>
      </c>
      <c r="S139" t="n">
        <v>13.89</v>
      </c>
      <c r="T139" t="n">
        <v>715.5700000000001</v>
      </c>
      <c r="U139" t="n">
        <v>0.74</v>
      </c>
      <c r="V139" t="n">
        <v>0.76</v>
      </c>
      <c r="W139" t="n">
        <v>0.64</v>
      </c>
      <c r="X139" t="n">
        <v>0.03</v>
      </c>
      <c r="Y139" t="n">
        <v>1</v>
      </c>
      <c r="Z139" t="n">
        <v>10</v>
      </c>
      <c r="AA139" t="n">
        <v>120.639790642273</v>
      </c>
      <c r="AB139" t="n">
        <v>165.0646838086238</v>
      </c>
      <c r="AC139" t="n">
        <v>149.3111420557132</v>
      </c>
      <c r="AD139" t="n">
        <v>120639.790642273</v>
      </c>
      <c r="AE139" t="n">
        <v>165064.6838086238</v>
      </c>
      <c r="AF139" t="n">
        <v>3.879790425829652e-06</v>
      </c>
      <c r="AG139" t="n">
        <v>11</v>
      </c>
      <c r="AH139" t="n">
        <v>149311.1420557132</v>
      </c>
    </row>
    <row r="140">
      <c r="A140" t="n">
        <v>138</v>
      </c>
      <c r="B140" t="n">
        <v>150</v>
      </c>
      <c r="C140" t="inlineStr">
        <is>
          <t xml:space="preserve">CONCLUIDO	</t>
        </is>
      </c>
      <c r="D140" t="n">
        <v>12.1429</v>
      </c>
      <c r="E140" t="n">
        <v>8.24</v>
      </c>
      <c r="F140" t="n">
        <v>5.07</v>
      </c>
      <c r="G140" t="n">
        <v>101.43</v>
      </c>
      <c r="H140" t="n">
        <v>1.67</v>
      </c>
      <c r="I140" t="n">
        <v>3</v>
      </c>
      <c r="J140" t="n">
        <v>380.24</v>
      </c>
      <c r="K140" t="n">
        <v>61.82</v>
      </c>
      <c r="L140" t="n">
        <v>35.5</v>
      </c>
      <c r="M140" t="n">
        <v>1</v>
      </c>
      <c r="N140" t="n">
        <v>132.92</v>
      </c>
      <c r="O140" t="n">
        <v>47131.15</v>
      </c>
      <c r="P140" t="n">
        <v>86.40000000000001</v>
      </c>
      <c r="Q140" t="n">
        <v>202.81</v>
      </c>
      <c r="R140" t="n">
        <v>18.63</v>
      </c>
      <c r="S140" t="n">
        <v>13.89</v>
      </c>
      <c r="T140" t="n">
        <v>701.75</v>
      </c>
      <c r="U140" t="n">
        <v>0.75</v>
      </c>
      <c r="V140" t="n">
        <v>0.76</v>
      </c>
      <c r="W140" t="n">
        <v>0.64</v>
      </c>
      <c r="X140" t="n">
        <v>0.03</v>
      </c>
      <c r="Y140" t="n">
        <v>1</v>
      </c>
      <c r="Z140" t="n">
        <v>10</v>
      </c>
      <c r="AA140" t="n">
        <v>120.6874046817351</v>
      </c>
      <c r="AB140" t="n">
        <v>165.1298314379989</v>
      </c>
      <c r="AC140" t="n">
        <v>149.370072086776</v>
      </c>
      <c r="AD140" t="n">
        <v>120687.4046817351</v>
      </c>
      <c r="AE140" t="n">
        <v>165129.8314379989</v>
      </c>
      <c r="AF140" t="n">
        <v>3.879534833848569e-06</v>
      </c>
      <c r="AG140" t="n">
        <v>11</v>
      </c>
      <c r="AH140" t="n">
        <v>149370.072086776</v>
      </c>
    </row>
    <row r="141">
      <c r="A141" t="n">
        <v>139</v>
      </c>
      <c r="B141" t="n">
        <v>150</v>
      </c>
      <c r="C141" t="inlineStr">
        <is>
          <t xml:space="preserve">CONCLUIDO	</t>
        </is>
      </c>
      <c r="D141" t="n">
        <v>12.1457</v>
      </c>
      <c r="E141" t="n">
        <v>8.23</v>
      </c>
      <c r="F141" t="n">
        <v>5.07</v>
      </c>
      <c r="G141" t="n">
        <v>101.39</v>
      </c>
      <c r="H141" t="n">
        <v>1.67</v>
      </c>
      <c r="I141" t="n">
        <v>3</v>
      </c>
      <c r="J141" t="n">
        <v>380.97</v>
      </c>
      <c r="K141" t="n">
        <v>61.82</v>
      </c>
      <c r="L141" t="n">
        <v>35.75</v>
      </c>
      <c r="M141" t="n">
        <v>1</v>
      </c>
      <c r="N141" t="n">
        <v>133.4</v>
      </c>
      <c r="O141" t="n">
        <v>47220.77</v>
      </c>
      <c r="P141" t="n">
        <v>86.48</v>
      </c>
      <c r="Q141" t="n">
        <v>202.81</v>
      </c>
      <c r="R141" t="n">
        <v>18.57</v>
      </c>
      <c r="S141" t="n">
        <v>13.89</v>
      </c>
      <c r="T141" t="n">
        <v>671.41</v>
      </c>
      <c r="U141" t="n">
        <v>0.75</v>
      </c>
      <c r="V141" t="n">
        <v>0.76</v>
      </c>
      <c r="W141" t="n">
        <v>0.64</v>
      </c>
      <c r="X141" t="n">
        <v>0.03</v>
      </c>
      <c r="Y141" t="n">
        <v>1</v>
      </c>
      <c r="Z141" t="n">
        <v>10</v>
      </c>
      <c r="AA141" t="n">
        <v>120.7134472354982</v>
      </c>
      <c r="AB141" t="n">
        <v>165.165464008974</v>
      </c>
      <c r="AC141" t="n">
        <v>149.4023039351878</v>
      </c>
      <c r="AD141" t="n">
        <v>120713.4472354982</v>
      </c>
      <c r="AE141" t="n">
        <v>165165.464008974</v>
      </c>
      <c r="AF141" t="n">
        <v>3.880429405782355e-06</v>
      </c>
      <c r="AG141" t="n">
        <v>11</v>
      </c>
      <c r="AH141" t="n">
        <v>149402.3039351878</v>
      </c>
    </row>
    <row r="142">
      <c r="A142" t="n">
        <v>140</v>
      </c>
      <c r="B142" t="n">
        <v>150</v>
      </c>
      <c r="C142" t="inlineStr">
        <is>
          <t xml:space="preserve">CONCLUIDO	</t>
        </is>
      </c>
      <c r="D142" t="n">
        <v>12.1449</v>
      </c>
      <c r="E142" t="n">
        <v>8.23</v>
      </c>
      <c r="F142" t="n">
        <v>5.07</v>
      </c>
      <c r="G142" t="n">
        <v>101.4</v>
      </c>
      <c r="H142" t="n">
        <v>1.68</v>
      </c>
      <c r="I142" t="n">
        <v>3</v>
      </c>
      <c r="J142" t="n">
        <v>381.7</v>
      </c>
      <c r="K142" t="n">
        <v>61.82</v>
      </c>
      <c r="L142" t="n">
        <v>36</v>
      </c>
      <c r="M142" t="n">
        <v>1</v>
      </c>
      <c r="N142" t="n">
        <v>133.88</v>
      </c>
      <c r="O142" t="n">
        <v>47310.69</v>
      </c>
      <c r="P142" t="n">
        <v>86.55</v>
      </c>
      <c r="Q142" t="n">
        <v>202.81</v>
      </c>
      <c r="R142" t="n">
        <v>18.64</v>
      </c>
      <c r="S142" t="n">
        <v>13.89</v>
      </c>
      <c r="T142" t="n">
        <v>703.4299999999999</v>
      </c>
      <c r="U142" t="n">
        <v>0.75</v>
      </c>
      <c r="V142" t="n">
        <v>0.76</v>
      </c>
      <c r="W142" t="n">
        <v>0.64</v>
      </c>
      <c r="X142" t="n">
        <v>0.03</v>
      </c>
      <c r="Y142" t="n">
        <v>1</v>
      </c>
      <c r="Z142" t="n">
        <v>10</v>
      </c>
      <c r="AA142" t="n">
        <v>120.7476157085238</v>
      </c>
      <c r="AB142" t="n">
        <v>165.2122148211742</v>
      </c>
      <c r="AC142" t="n">
        <v>149.4445929154869</v>
      </c>
      <c r="AD142" t="n">
        <v>120747.6157085238</v>
      </c>
      <c r="AE142" t="n">
        <v>165212.2148211742</v>
      </c>
      <c r="AF142" t="n">
        <v>3.880173813801274e-06</v>
      </c>
      <c r="AG142" t="n">
        <v>11</v>
      </c>
      <c r="AH142" t="n">
        <v>149444.5929154869</v>
      </c>
    </row>
    <row r="143">
      <c r="A143" t="n">
        <v>141</v>
      </c>
      <c r="B143" t="n">
        <v>150</v>
      </c>
      <c r="C143" t="inlineStr">
        <is>
          <t xml:space="preserve">CONCLUIDO	</t>
        </is>
      </c>
      <c r="D143" t="n">
        <v>12.1392</v>
      </c>
      <c r="E143" t="n">
        <v>8.24</v>
      </c>
      <c r="F143" t="n">
        <v>5.07</v>
      </c>
      <c r="G143" t="n">
        <v>101.48</v>
      </c>
      <c r="H143" t="n">
        <v>1.69</v>
      </c>
      <c r="I143" t="n">
        <v>3</v>
      </c>
      <c r="J143" t="n">
        <v>382.43</v>
      </c>
      <c r="K143" t="n">
        <v>61.82</v>
      </c>
      <c r="L143" t="n">
        <v>36.25</v>
      </c>
      <c r="M143" t="n">
        <v>1</v>
      </c>
      <c r="N143" t="n">
        <v>134.36</v>
      </c>
      <c r="O143" t="n">
        <v>47400.92</v>
      </c>
      <c r="P143" t="n">
        <v>86.68000000000001</v>
      </c>
      <c r="Q143" t="n">
        <v>202.82</v>
      </c>
      <c r="R143" t="n">
        <v>18.72</v>
      </c>
      <c r="S143" t="n">
        <v>13.89</v>
      </c>
      <c r="T143" t="n">
        <v>743.23</v>
      </c>
      <c r="U143" t="n">
        <v>0.74</v>
      </c>
      <c r="V143" t="n">
        <v>0.76</v>
      </c>
      <c r="W143" t="n">
        <v>0.64</v>
      </c>
      <c r="X143" t="n">
        <v>0.04</v>
      </c>
      <c r="Y143" t="n">
        <v>1</v>
      </c>
      <c r="Z143" t="n">
        <v>10</v>
      </c>
      <c r="AA143" t="n">
        <v>120.8258871713121</v>
      </c>
      <c r="AB143" t="n">
        <v>165.3193092896544</v>
      </c>
      <c r="AC143" t="n">
        <v>149.5414664382033</v>
      </c>
      <c r="AD143" t="n">
        <v>120825.8871713121</v>
      </c>
      <c r="AE143" t="n">
        <v>165319.3092896544</v>
      </c>
      <c r="AF143" t="n">
        <v>3.878352720936066e-06</v>
      </c>
      <c r="AG143" t="n">
        <v>11</v>
      </c>
      <c r="AH143" t="n">
        <v>149541.4664382034</v>
      </c>
    </row>
    <row r="144">
      <c r="A144" t="n">
        <v>142</v>
      </c>
      <c r="B144" t="n">
        <v>150</v>
      </c>
      <c r="C144" t="inlineStr">
        <is>
          <t xml:space="preserve">CONCLUIDO	</t>
        </is>
      </c>
      <c r="D144" t="n">
        <v>12.1392</v>
      </c>
      <c r="E144" t="n">
        <v>8.24</v>
      </c>
      <c r="F144" t="n">
        <v>5.07</v>
      </c>
      <c r="G144" t="n">
        <v>101.48</v>
      </c>
      <c r="H144" t="n">
        <v>1.7</v>
      </c>
      <c r="I144" t="n">
        <v>3</v>
      </c>
      <c r="J144" t="n">
        <v>383.17</v>
      </c>
      <c r="K144" t="n">
        <v>61.82</v>
      </c>
      <c r="L144" t="n">
        <v>36.5</v>
      </c>
      <c r="M144" t="n">
        <v>1</v>
      </c>
      <c r="N144" t="n">
        <v>134.84</v>
      </c>
      <c r="O144" t="n">
        <v>47491.48</v>
      </c>
      <c r="P144" t="n">
        <v>86.72</v>
      </c>
      <c r="Q144" t="n">
        <v>202.81</v>
      </c>
      <c r="R144" t="n">
        <v>18.67</v>
      </c>
      <c r="S144" t="n">
        <v>13.89</v>
      </c>
      <c r="T144" t="n">
        <v>720.24</v>
      </c>
      <c r="U144" t="n">
        <v>0.74</v>
      </c>
      <c r="V144" t="n">
        <v>0.76</v>
      </c>
      <c r="W144" t="n">
        <v>0.64</v>
      </c>
      <c r="X144" t="n">
        <v>0.04</v>
      </c>
      <c r="Y144" t="n">
        <v>1</v>
      </c>
      <c r="Z144" t="n">
        <v>10</v>
      </c>
      <c r="AA144" t="n">
        <v>120.8438190237141</v>
      </c>
      <c r="AB144" t="n">
        <v>165.3438444412083</v>
      </c>
      <c r="AC144" t="n">
        <v>149.5636599893282</v>
      </c>
      <c r="AD144" t="n">
        <v>120843.8190237141</v>
      </c>
      <c r="AE144" t="n">
        <v>165343.8444412083</v>
      </c>
      <c r="AF144" t="n">
        <v>3.878352720936066e-06</v>
      </c>
      <c r="AG144" t="n">
        <v>11</v>
      </c>
      <c r="AH144" t="n">
        <v>149563.6599893282</v>
      </c>
    </row>
    <row r="145">
      <c r="A145" t="n">
        <v>143</v>
      </c>
      <c r="B145" t="n">
        <v>150</v>
      </c>
      <c r="C145" t="inlineStr">
        <is>
          <t xml:space="preserve">CONCLUIDO	</t>
        </is>
      </c>
      <c r="D145" t="n">
        <v>12.1462</v>
      </c>
      <c r="E145" t="n">
        <v>8.23</v>
      </c>
      <c r="F145" t="n">
        <v>5.07</v>
      </c>
      <c r="G145" t="n">
        <v>101.38</v>
      </c>
      <c r="H145" t="n">
        <v>1.71</v>
      </c>
      <c r="I145" t="n">
        <v>3</v>
      </c>
      <c r="J145" t="n">
        <v>383.9</v>
      </c>
      <c r="K145" t="n">
        <v>61.82</v>
      </c>
      <c r="L145" t="n">
        <v>36.75</v>
      </c>
      <c r="M145" t="n">
        <v>1</v>
      </c>
      <c r="N145" t="n">
        <v>135.33</v>
      </c>
      <c r="O145" t="n">
        <v>47582.35</v>
      </c>
      <c r="P145" t="n">
        <v>86.69</v>
      </c>
      <c r="Q145" t="n">
        <v>202.81</v>
      </c>
      <c r="R145" t="n">
        <v>18.61</v>
      </c>
      <c r="S145" t="n">
        <v>13.89</v>
      </c>
      <c r="T145" t="n">
        <v>689.0700000000001</v>
      </c>
      <c r="U145" t="n">
        <v>0.75</v>
      </c>
      <c r="V145" t="n">
        <v>0.76</v>
      </c>
      <c r="W145" t="n">
        <v>0.64</v>
      </c>
      <c r="X145" t="n">
        <v>0.03</v>
      </c>
      <c r="Y145" t="n">
        <v>1</v>
      </c>
      <c r="Z145" t="n">
        <v>10</v>
      </c>
      <c r="AA145" t="n">
        <v>120.8057838557033</v>
      </c>
      <c r="AB145" t="n">
        <v>165.2918030463427</v>
      </c>
      <c r="AC145" t="n">
        <v>149.516585352148</v>
      </c>
      <c r="AD145" t="n">
        <v>120805.7838557033</v>
      </c>
      <c r="AE145" t="n">
        <v>165291.8030463427</v>
      </c>
      <c r="AF145" t="n">
        <v>3.880589150770532e-06</v>
      </c>
      <c r="AG145" t="n">
        <v>11</v>
      </c>
      <c r="AH145" t="n">
        <v>149516.585352148</v>
      </c>
    </row>
    <row r="146">
      <c r="A146" t="n">
        <v>144</v>
      </c>
      <c r="B146" t="n">
        <v>150</v>
      </c>
      <c r="C146" t="inlineStr">
        <is>
          <t xml:space="preserve">CONCLUIDO	</t>
        </is>
      </c>
      <c r="D146" t="n">
        <v>12.1429</v>
      </c>
      <c r="E146" t="n">
        <v>8.24</v>
      </c>
      <c r="F146" t="n">
        <v>5.07</v>
      </c>
      <c r="G146" t="n">
        <v>101.43</v>
      </c>
      <c r="H146" t="n">
        <v>1.72</v>
      </c>
      <c r="I146" t="n">
        <v>3</v>
      </c>
      <c r="J146" t="n">
        <v>384.64</v>
      </c>
      <c r="K146" t="n">
        <v>61.82</v>
      </c>
      <c r="L146" t="n">
        <v>37</v>
      </c>
      <c r="M146" t="n">
        <v>1</v>
      </c>
      <c r="N146" t="n">
        <v>135.82</v>
      </c>
      <c r="O146" t="n">
        <v>47673.67</v>
      </c>
      <c r="P146" t="n">
        <v>86.75</v>
      </c>
      <c r="Q146" t="n">
        <v>202.81</v>
      </c>
      <c r="R146" t="n">
        <v>18.65</v>
      </c>
      <c r="S146" t="n">
        <v>13.89</v>
      </c>
      <c r="T146" t="n">
        <v>707.59</v>
      </c>
      <c r="U146" t="n">
        <v>0.75</v>
      </c>
      <c r="V146" t="n">
        <v>0.76</v>
      </c>
      <c r="W146" t="n">
        <v>0.64</v>
      </c>
      <c r="X146" t="n">
        <v>0.03</v>
      </c>
      <c r="Y146" t="n">
        <v>1</v>
      </c>
      <c r="Z146" t="n">
        <v>10</v>
      </c>
      <c r="AA146" t="n">
        <v>120.8442605809383</v>
      </c>
      <c r="AB146" t="n">
        <v>165.3444485992826</v>
      </c>
      <c r="AC146" t="n">
        <v>149.5642064874039</v>
      </c>
      <c r="AD146" t="n">
        <v>120844.2605809383</v>
      </c>
      <c r="AE146" t="n">
        <v>165344.4485992826</v>
      </c>
      <c r="AF146" t="n">
        <v>3.879534833848569e-06</v>
      </c>
      <c r="AG146" t="n">
        <v>11</v>
      </c>
      <c r="AH146" t="n">
        <v>149564.2064874039</v>
      </c>
    </row>
    <row r="147">
      <c r="A147" t="n">
        <v>145</v>
      </c>
      <c r="B147" t="n">
        <v>150</v>
      </c>
      <c r="C147" t="inlineStr">
        <is>
          <t xml:space="preserve">CONCLUIDO	</t>
        </is>
      </c>
      <c r="D147" t="n">
        <v>12.1404</v>
      </c>
      <c r="E147" t="n">
        <v>8.24</v>
      </c>
      <c r="F147" t="n">
        <v>5.07</v>
      </c>
      <c r="G147" t="n">
        <v>101.46</v>
      </c>
      <c r="H147" t="n">
        <v>1.72</v>
      </c>
      <c r="I147" t="n">
        <v>3</v>
      </c>
      <c r="J147" t="n">
        <v>385.38</v>
      </c>
      <c r="K147" t="n">
        <v>61.82</v>
      </c>
      <c r="L147" t="n">
        <v>37.25</v>
      </c>
      <c r="M147" t="n">
        <v>1</v>
      </c>
      <c r="N147" t="n">
        <v>136.31</v>
      </c>
      <c r="O147" t="n">
        <v>47765.19</v>
      </c>
      <c r="P147" t="n">
        <v>86.78</v>
      </c>
      <c r="Q147" t="n">
        <v>202.81</v>
      </c>
      <c r="R147" t="n">
        <v>18.68</v>
      </c>
      <c r="S147" t="n">
        <v>13.89</v>
      </c>
      <c r="T147" t="n">
        <v>725.1</v>
      </c>
      <c r="U147" t="n">
        <v>0.74</v>
      </c>
      <c r="V147" t="n">
        <v>0.76</v>
      </c>
      <c r="W147" t="n">
        <v>0.64</v>
      </c>
      <c r="X147" t="n">
        <v>0.04</v>
      </c>
      <c r="Y147" t="n">
        <v>1</v>
      </c>
      <c r="Z147" t="n">
        <v>10</v>
      </c>
      <c r="AA147" t="n">
        <v>120.8664960100843</v>
      </c>
      <c r="AB147" t="n">
        <v>165.374872094398</v>
      </c>
      <c r="AC147" t="n">
        <v>149.5917264068451</v>
      </c>
      <c r="AD147" t="n">
        <v>120866.4960100843</v>
      </c>
      <c r="AE147" t="n">
        <v>165374.872094398</v>
      </c>
      <c r="AF147" t="n">
        <v>3.878736108907688e-06</v>
      </c>
      <c r="AG147" t="n">
        <v>11</v>
      </c>
      <c r="AH147" t="n">
        <v>149591.7264068451</v>
      </c>
    </row>
    <row r="148">
      <c r="A148" t="n">
        <v>146</v>
      </c>
      <c r="B148" t="n">
        <v>150</v>
      </c>
      <c r="C148" t="inlineStr">
        <is>
          <t xml:space="preserve">CONCLUIDO	</t>
        </is>
      </c>
      <c r="D148" t="n">
        <v>12.1388</v>
      </c>
      <c r="E148" t="n">
        <v>8.24</v>
      </c>
      <c r="F148" t="n">
        <v>5.07</v>
      </c>
      <c r="G148" t="n">
        <v>101.48</v>
      </c>
      <c r="H148" t="n">
        <v>1.73</v>
      </c>
      <c r="I148" t="n">
        <v>3</v>
      </c>
      <c r="J148" t="n">
        <v>386.13</v>
      </c>
      <c r="K148" t="n">
        <v>61.82</v>
      </c>
      <c r="L148" t="n">
        <v>37.5</v>
      </c>
      <c r="M148" t="n">
        <v>1</v>
      </c>
      <c r="N148" t="n">
        <v>136.81</v>
      </c>
      <c r="O148" t="n">
        <v>47857.05</v>
      </c>
      <c r="P148" t="n">
        <v>86.93000000000001</v>
      </c>
      <c r="Q148" t="n">
        <v>202.81</v>
      </c>
      <c r="R148" t="n">
        <v>18.76</v>
      </c>
      <c r="S148" t="n">
        <v>13.89</v>
      </c>
      <c r="T148" t="n">
        <v>763.72</v>
      </c>
      <c r="U148" t="n">
        <v>0.74</v>
      </c>
      <c r="V148" t="n">
        <v>0.76</v>
      </c>
      <c r="W148" t="n">
        <v>0.64</v>
      </c>
      <c r="X148" t="n">
        <v>0.04</v>
      </c>
      <c r="Y148" t="n">
        <v>1</v>
      </c>
      <c r="Z148" t="n">
        <v>10</v>
      </c>
      <c r="AA148" t="n">
        <v>120.9393705808662</v>
      </c>
      <c r="AB148" t="n">
        <v>165.4745822971408</v>
      </c>
      <c r="AC148" t="n">
        <v>149.6819204077824</v>
      </c>
      <c r="AD148" t="n">
        <v>120939.3705808662</v>
      </c>
      <c r="AE148" t="n">
        <v>165474.5822971408</v>
      </c>
      <c r="AF148" t="n">
        <v>3.878224924945524e-06</v>
      </c>
      <c r="AG148" t="n">
        <v>11</v>
      </c>
      <c r="AH148" t="n">
        <v>149681.9204077824</v>
      </c>
    </row>
    <row r="149">
      <c r="A149" t="n">
        <v>147</v>
      </c>
      <c r="B149" t="n">
        <v>150</v>
      </c>
      <c r="C149" t="inlineStr">
        <is>
          <t xml:space="preserve">CONCLUIDO	</t>
        </is>
      </c>
      <c r="D149" t="n">
        <v>12.1417</v>
      </c>
      <c r="E149" t="n">
        <v>8.24</v>
      </c>
      <c r="F149" t="n">
        <v>5.07</v>
      </c>
      <c r="G149" t="n">
        <v>101.44</v>
      </c>
      <c r="H149" t="n">
        <v>1.74</v>
      </c>
      <c r="I149" t="n">
        <v>3</v>
      </c>
      <c r="J149" t="n">
        <v>386.88</v>
      </c>
      <c r="K149" t="n">
        <v>61.82</v>
      </c>
      <c r="L149" t="n">
        <v>37.75</v>
      </c>
      <c r="M149" t="n">
        <v>1</v>
      </c>
      <c r="N149" t="n">
        <v>137.31</v>
      </c>
      <c r="O149" t="n">
        <v>47949.23</v>
      </c>
      <c r="P149" t="n">
        <v>86.90000000000001</v>
      </c>
      <c r="Q149" t="n">
        <v>202.81</v>
      </c>
      <c r="R149" t="n">
        <v>18.69</v>
      </c>
      <c r="S149" t="n">
        <v>13.89</v>
      </c>
      <c r="T149" t="n">
        <v>730.48</v>
      </c>
      <c r="U149" t="n">
        <v>0.74</v>
      </c>
      <c r="V149" t="n">
        <v>0.76</v>
      </c>
      <c r="W149" t="n">
        <v>0.64</v>
      </c>
      <c r="X149" t="n">
        <v>0.03</v>
      </c>
      <c r="Y149" t="n">
        <v>1</v>
      </c>
      <c r="Z149" t="n">
        <v>10</v>
      </c>
      <c r="AA149" t="n">
        <v>120.9157089072519</v>
      </c>
      <c r="AB149" t="n">
        <v>165.4422073514225</v>
      </c>
      <c r="AC149" t="n">
        <v>149.6526352814448</v>
      </c>
      <c r="AD149" t="n">
        <v>120915.7089072519</v>
      </c>
      <c r="AE149" t="n">
        <v>165442.2073514225</v>
      </c>
      <c r="AF149" t="n">
        <v>3.879151445876947e-06</v>
      </c>
      <c r="AG149" t="n">
        <v>11</v>
      </c>
      <c r="AH149" t="n">
        <v>149652.6352814448</v>
      </c>
    </row>
    <row r="150">
      <c r="A150" t="n">
        <v>148</v>
      </c>
      <c r="B150" t="n">
        <v>150</v>
      </c>
      <c r="C150" t="inlineStr">
        <is>
          <t xml:space="preserve">CONCLUIDO	</t>
        </is>
      </c>
      <c r="D150" t="n">
        <v>12.1392</v>
      </c>
      <c r="E150" t="n">
        <v>8.24</v>
      </c>
      <c r="F150" t="n">
        <v>5.07</v>
      </c>
      <c r="G150" t="n">
        <v>101.48</v>
      </c>
      <c r="H150" t="n">
        <v>1.75</v>
      </c>
      <c r="I150" t="n">
        <v>3</v>
      </c>
      <c r="J150" t="n">
        <v>387.63</v>
      </c>
      <c r="K150" t="n">
        <v>61.82</v>
      </c>
      <c r="L150" t="n">
        <v>38</v>
      </c>
      <c r="M150" t="n">
        <v>1</v>
      </c>
      <c r="N150" t="n">
        <v>137.81</v>
      </c>
      <c r="O150" t="n">
        <v>48041.76</v>
      </c>
      <c r="P150" t="n">
        <v>86.95</v>
      </c>
      <c r="Q150" t="n">
        <v>202.81</v>
      </c>
      <c r="R150" t="n">
        <v>18.72</v>
      </c>
      <c r="S150" t="n">
        <v>13.89</v>
      </c>
      <c r="T150" t="n">
        <v>742.63</v>
      </c>
      <c r="U150" t="n">
        <v>0.74</v>
      </c>
      <c r="V150" t="n">
        <v>0.76</v>
      </c>
      <c r="W150" t="n">
        <v>0.64</v>
      </c>
      <c r="X150" t="n">
        <v>0.04</v>
      </c>
      <c r="Y150" t="n">
        <v>1</v>
      </c>
      <c r="Z150" t="n">
        <v>10</v>
      </c>
      <c r="AA150" t="n">
        <v>120.9469271750256</v>
      </c>
      <c r="AB150" t="n">
        <v>165.4849215626432</v>
      </c>
      <c r="AC150" t="n">
        <v>149.6912729082964</v>
      </c>
      <c r="AD150" t="n">
        <v>120946.9271750256</v>
      </c>
      <c r="AE150" t="n">
        <v>165484.9215626432</v>
      </c>
      <c r="AF150" t="n">
        <v>3.878352720936066e-06</v>
      </c>
      <c r="AG150" t="n">
        <v>11</v>
      </c>
      <c r="AH150" t="n">
        <v>149691.2729082964</v>
      </c>
    </row>
    <row r="151">
      <c r="A151" t="n">
        <v>149</v>
      </c>
      <c r="B151" t="n">
        <v>150</v>
      </c>
      <c r="C151" t="inlineStr">
        <is>
          <t xml:space="preserve">CONCLUIDO	</t>
        </is>
      </c>
      <c r="D151" t="n">
        <v>12.1376</v>
      </c>
      <c r="E151" t="n">
        <v>8.24</v>
      </c>
      <c r="F151" t="n">
        <v>5.08</v>
      </c>
      <c r="G151" t="n">
        <v>101.5</v>
      </c>
      <c r="H151" t="n">
        <v>1.76</v>
      </c>
      <c r="I151" t="n">
        <v>3</v>
      </c>
      <c r="J151" t="n">
        <v>388.38</v>
      </c>
      <c r="K151" t="n">
        <v>61.82</v>
      </c>
      <c r="L151" t="n">
        <v>38.25</v>
      </c>
      <c r="M151" t="n">
        <v>1</v>
      </c>
      <c r="N151" t="n">
        <v>138.31</v>
      </c>
      <c r="O151" t="n">
        <v>48134.63</v>
      </c>
      <c r="P151" t="n">
        <v>87.09</v>
      </c>
      <c r="Q151" t="n">
        <v>202.81</v>
      </c>
      <c r="R151" t="n">
        <v>18.78</v>
      </c>
      <c r="S151" t="n">
        <v>13.89</v>
      </c>
      <c r="T151" t="n">
        <v>772.4299999999999</v>
      </c>
      <c r="U151" t="n">
        <v>0.74</v>
      </c>
      <c r="V151" t="n">
        <v>0.76</v>
      </c>
      <c r="W151" t="n">
        <v>0.64</v>
      </c>
      <c r="X151" t="n">
        <v>0.04</v>
      </c>
      <c r="Y151" t="n">
        <v>1</v>
      </c>
      <c r="Z151" t="n">
        <v>10</v>
      </c>
      <c r="AA151" t="n">
        <v>121.0228292969496</v>
      </c>
      <c r="AB151" t="n">
        <v>165.5887741944249</v>
      </c>
      <c r="AC151" t="n">
        <v>149.785213990659</v>
      </c>
      <c r="AD151" t="n">
        <v>121022.8292969496</v>
      </c>
      <c r="AE151" t="n">
        <v>165588.7741944249</v>
      </c>
      <c r="AF151" t="n">
        <v>3.877841536973902e-06</v>
      </c>
      <c r="AG151" t="n">
        <v>11</v>
      </c>
      <c r="AH151" t="n">
        <v>149785.213990659</v>
      </c>
    </row>
    <row r="152">
      <c r="A152" t="n">
        <v>150</v>
      </c>
      <c r="B152" t="n">
        <v>150</v>
      </c>
      <c r="C152" t="inlineStr">
        <is>
          <t xml:space="preserve">CONCLUIDO	</t>
        </is>
      </c>
      <c r="D152" t="n">
        <v>12.1367</v>
      </c>
      <c r="E152" t="n">
        <v>8.24</v>
      </c>
      <c r="F152" t="n">
        <v>5.08</v>
      </c>
      <c r="G152" t="n">
        <v>101.51</v>
      </c>
      <c r="H152" t="n">
        <v>1.76</v>
      </c>
      <c r="I152" t="n">
        <v>3</v>
      </c>
      <c r="J152" t="n">
        <v>389.14</v>
      </c>
      <c r="K152" t="n">
        <v>61.82</v>
      </c>
      <c r="L152" t="n">
        <v>38.5</v>
      </c>
      <c r="M152" t="n">
        <v>1</v>
      </c>
      <c r="N152" t="n">
        <v>138.81</v>
      </c>
      <c r="O152" t="n">
        <v>48227.84</v>
      </c>
      <c r="P152" t="n">
        <v>87.17</v>
      </c>
      <c r="Q152" t="n">
        <v>202.81</v>
      </c>
      <c r="R152" t="n">
        <v>18.82</v>
      </c>
      <c r="S152" t="n">
        <v>13.89</v>
      </c>
      <c r="T152" t="n">
        <v>792.66</v>
      </c>
      <c r="U152" t="n">
        <v>0.74</v>
      </c>
      <c r="V152" t="n">
        <v>0.76</v>
      </c>
      <c r="W152" t="n">
        <v>0.64</v>
      </c>
      <c r="X152" t="n">
        <v>0.04</v>
      </c>
      <c r="Y152" t="n">
        <v>1</v>
      </c>
      <c r="Z152" t="n">
        <v>10</v>
      </c>
      <c r="AA152" t="n">
        <v>121.0618782283823</v>
      </c>
      <c r="AB152" t="n">
        <v>165.6422026651283</v>
      </c>
      <c r="AC152" t="n">
        <v>149.8335433231059</v>
      </c>
      <c r="AD152" t="n">
        <v>121061.8782283823</v>
      </c>
      <c r="AE152" t="n">
        <v>165642.2026651283</v>
      </c>
      <c r="AF152" t="n">
        <v>3.877553995995185e-06</v>
      </c>
      <c r="AG152" t="n">
        <v>11</v>
      </c>
      <c r="AH152" t="n">
        <v>149833.5433231059</v>
      </c>
    </row>
    <row r="153">
      <c r="A153" t="n">
        <v>151</v>
      </c>
      <c r="B153" t="n">
        <v>150</v>
      </c>
      <c r="C153" t="inlineStr">
        <is>
          <t xml:space="preserve">CONCLUIDO	</t>
        </is>
      </c>
      <c r="D153" t="n">
        <v>12.1367</v>
      </c>
      <c r="E153" t="n">
        <v>8.24</v>
      </c>
      <c r="F153" t="n">
        <v>5.08</v>
      </c>
      <c r="G153" t="n">
        <v>101.51</v>
      </c>
      <c r="H153" t="n">
        <v>1.77</v>
      </c>
      <c r="I153" t="n">
        <v>3</v>
      </c>
      <c r="J153" t="n">
        <v>389.89</v>
      </c>
      <c r="K153" t="n">
        <v>61.82</v>
      </c>
      <c r="L153" t="n">
        <v>38.75</v>
      </c>
      <c r="M153" t="n">
        <v>1</v>
      </c>
      <c r="N153" t="n">
        <v>139.32</v>
      </c>
      <c r="O153" t="n">
        <v>48321.4</v>
      </c>
      <c r="P153" t="n">
        <v>87.3</v>
      </c>
      <c r="Q153" t="n">
        <v>202.81</v>
      </c>
      <c r="R153" t="n">
        <v>18.84</v>
      </c>
      <c r="S153" t="n">
        <v>13.89</v>
      </c>
      <c r="T153" t="n">
        <v>804.1900000000001</v>
      </c>
      <c r="U153" t="n">
        <v>0.74</v>
      </c>
      <c r="V153" t="n">
        <v>0.76</v>
      </c>
      <c r="W153" t="n">
        <v>0.64</v>
      </c>
      <c r="X153" t="n">
        <v>0.04</v>
      </c>
      <c r="Y153" t="n">
        <v>1</v>
      </c>
      <c r="Z153" t="n">
        <v>10</v>
      </c>
      <c r="AA153" t="n">
        <v>121.1201687532947</v>
      </c>
      <c r="AB153" t="n">
        <v>165.7219583329099</v>
      </c>
      <c r="AC153" t="n">
        <v>149.9056872218922</v>
      </c>
      <c r="AD153" t="n">
        <v>121120.1687532947</v>
      </c>
      <c r="AE153" t="n">
        <v>165721.9583329099</v>
      </c>
      <c r="AF153" t="n">
        <v>3.877553995995185e-06</v>
      </c>
      <c r="AG153" t="n">
        <v>11</v>
      </c>
      <c r="AH153" t="n">
        <v>149905.6872218922</v>
      </c>
    </row>
    <row r="154">
      <c r="A154" t="n">
        <v>152</v>
      </c>
      <c r="B154" t="n">
        <v>150</v>
      </c>
      <c r="C154" t="inlineStr">
        <is>
          <t xml:space="preserve">CONCLUIDO	</t>
        </is>
      </c>
      <c r="D154" t="n">
        <v>12.1404</v>
      </c>
      <c r="E154" t="n">
        <v>8.24</v>
      </c>
      <c r="F154" t="n">
        <v>5.07</v>
      </c>
      <c r="G154" t="n">
        <v>101.46</v>
      </c>
      <c r="H154" t="n">
        <v>1.78</v>
      </c>
      <c r="I154" t="n">
        <v>3</v>
      </c>
      <c r="J154" t="n">
        <v>390.66</v>
      </c>
      <c r="K154" t="n">
        <v>61.82</v>
      </c>
      <c r="L154" t="n">
        <v>39</v>
      </c>
      <c r="M154" t="n">
        <v>1</v>
      </c>
      <c r="N154" t="n">
        <v>139.83</v>
      </c>
      <c r="O154" t="n">
        <v>48415.31</v>
      </c>
      <c r="P154" t="n">
        <v>87.29000000000001</v>
      </c>
      <c r="Q154" t="n">
        <v>202.81</v>
      </c>
      <c r="R154" t="n">
        <v>18.73</v>
      </c>
      <c r="S154" t="n">
        <v>13.89</v>
      </c>
      <c r="T154" t="n">
        <v>750.08</v>
      </c>
      <c r="U154" t="n">
        <v>0.74</v>
      </c>
      <c r="V154" t="n">
        <v>0.76</v>
      </c>
      <c r="W154" t="n">
        <v>0.64</v>
      </c>
      <c r="X154" t="n">
        <v>0.04</v>
      </c>
      <c r="Y154" t="n">
        <v>1</v>
      </c>
      <c r="Z154" t="n">
        <v>10</v>
      </c>
      <c r="AA154" t="n">
        <v>121.0951045295028</v>
      </c>
      <c r="AB154" t="n">
        <v>165.6876643561624</v>
      </c>
      <c r="AC154" t="n">
        <v>149.8746662141535</v>
      </c>
      <c r="AD154" t="n">
        <v>121095.1045295028</v>
      </c>
      <c r="AE154" t="n">
        <v>165687.6643561624</v>
      </c>
      <c r="AF154" t="n">
        <v>3.878736108907688e-06</v>
      </c>
      <c r="AG154" t="n">
        <v>11</v>
      </c>
      <c r="AH154" t="n">
        <v>149874.6662141535</v>
      </c>
    </row>
    <row r="155">
      <c r="A155" t="n">
        <v>153</v>
      </c>
      <c r="B155" t="n">
        <v>150</v>
      </c>
      <c r="C155" t="inlineStr">
        <is>
          <t xml:space="preserve">CONCLUIDO	</t>
        </is>
      </c>
      <c r="D155" t="n">
        <v>12.1412</v>
      </c>
      <c r="E155" t="n">
        <v>8.24</v>
      </c>
      <c r="F155" t="n">
        <v>5.07</v>
      </c>
      <c r="G155" t="n">
        <v>101.45</v>
      </c>
      <c r="H155" t="n">
        <v>1.79</v>
      </c>
      <c r="I155" t="n">
        <v>3</v>
      </c>
      <c r="J155" t="n">
        <v>391.42</v>
      </c>
      <c r="K155" t="n">
        <v>61.82</v>
      </c>
      <c r="L155" t="n">
        <v>39.25</v>
      </c>
      <c r="M155" t="n">
        <v>1</v>
      </c>
      <c r="N155" t="n">
        <v>140.35</v>
      </c>
      <c r="O155" t="n">
        <v>48509.7</v>
      </c>
      <c r="P155" t="n">
        <v>87.28</v>
      </c>
      <c r="Q155" t="n">
        <v>202.81</v>
      </c>
      <c r="R155" t="n">
        <v>18.72</v>
      </c>
      <c r="S155" t="n">
        <v>13.89</v>
      </c>
      <c r="T155" t="n">
        <v>744.62</v>
      </c>
      <c r="U155" t="n">
        <v>0.74</v>
      </c>
      <c r="V155" t="n">
        <v>0.76</v>
      </c>
      <c r="W155" t="n">
        <v>0.64</v>
      </c>
      <c r="X155" t="n">
        <v>0.03</v>
      </c>
      <c r="Y155" t="n">
        <v>1</v>
      </c>
      <c r="Z155" t="n">
        <v>10</v>
      </c>
      <c r="AA155" t="n">
        <v>121.0877938435849</v>
      </c>
      <c r="AB155" t="n">
        <v>165.6776615531648</v>
      </c>
      <c r="AC155" t="n">
        <v>149.865618064635</v>
      </c>
      <c r="AD155" t="n">
        <v>121087.7938435849</v>
      </c>
      <c r="AE155" t="n">
        <v>165677.6615531648</v>
      </c>
      <c r="AF155" t="n">
        <v>3.87899170088877e-06</v>
      </c>
      <c r="AG155" t="n">
        <v>11</v>
      </c>
      <c r="AH155" t="n">
        <v>149865.618064635</v>
      </c>
    </row>
    <row r="156">
      <c r="A156" t="n">
        <v>154</v>
      </c>
      <c r="B156" t="n">
        <v>150</v>
      </c>
      <c r="C156" t="inlineStr">
        <is>
          <t xml:space="preserve">CONCLUIDO	</t>
        </is>
      </c>
      <c r="D156" t="n">
        <v>12.1347</v>
      </c>
      <c r="E156" t="n">
        <v>8.24</v>
      </c>
      <c r="F156" t="n">
        <v>5.08</v>
      </c>
      <c r="G156" t="n">
        <v>101.54</v>
      </c>
      <c r="H156" t="n">
        <v>1.8</v>
      </c>
      <c r="I156" t="n">
        <v>3</v>
      </c>
      <c r="J156" t="n">
        <v>392.19</v>
      </c>
      <c r="K156" t="n">
        <v>61.82</v>
      </c>
      <c r="L156" t="n">
        <v>39.5</v>
      </c>
      <c r="M156" t="n">
        <v>1</v>
      </c>
      <c r="N156" t="n">
        <v>140.87</v>
      </c>
      <c r="O156" t="n">
        <v>48604.33</v>
      </c>
      <c r="P156" t="n">
        <v>87.41</v>
      </c>
      <c r="Q156" t="n">
        <v>202.81</v>
      </c>
      <c r="R156" t="n">
        <v>18.78</v>
      </c>
      <c r="S156" t="n">
        <v>13.89</v>
      </c>
      <c r="T156" t="n">
        <v>773.8099999999999</v>
      </c>
      <c r="U156" t="n">
        <v>0.74</v>
      </c>
      <c r="V156" t="n">
        <v>0.76</v>
      </c>
      <c r="W156" t="n">
        <v>0.64</v>
      </c>
      <c r="X156" t="n">
        <v>0.04</v>
      </c>
      <c r="Y156" t="n">
        <v>1</v>
      </c>
      <c r="Z156" t="n">
        <v>10</v>
      </c>
      <c r="AA156" t="n">
        <v>121.1765787062648</v>
      </c>
      <c r="AB156" t="n">
        <v>165.799140919195</v>
      </c>
      <c r="AC156" t="n">
        <v>149.9755036104687</v>
      </c>
      <c r="AD156" t="n">
        <v>121176.5787062648</v>
      </c>
      <c r="AE156" t="n">
        <v>165799.140919195</v>
      </c>
      <c r="AF156" t="n">
        <v>3.87691501604248e-06</v>
      </c>
      <c r="AG156" t="n">
        <v>11</v>
      </c>
      <c r="AH156" t="n">
        <v>149975.5036104687</v>
      </c>
    </row>
    <row r="157">
      <c r="A157" t="n">
        <v>155</v>
      </c>
      <c r="B157" t="n">
        <v>150</v>
      </c>
      <c r="C157" t="inlineStr">
        <is>
          <t xml:space="preserve">CONCLUIDO	</t>
        </is>
      </c>
      <c r="D157" t="n">
        <v>12.1355</v>
      </c>
      <c r="E157" t="n">
        <v>8.24</v>
      </c>
      <c r="F157" t="n">
        <v>5.08</v>
      </c>
      <c r="G157" t="n">
        <v>101.53</v>
      </c>
      <c r="H157" t="n">
        <v>1.8</v>
      </c>
      <c r="I157" t="n">
        <v>3</v>
      </c>
      <c r="J157" t="n">
        <v>392.96</v>
      </c>
      <c r="K157" t="n">
        <v>61.82</v>
      </c>
      <c r="L157" t="n">
        <v>39.75</v>
      </c>
      <c r="M157" t="n">
        <v>1</v>
      </c>
      <c r="N157" t="n">
        <v>141.39</v>
      </c>
      <c r="O157" t="n">
        <v>48699.33</v>
      </c>
      <c r="P157" t="n">
        <v>87.42</v>
      </c>
      <c r="Q157" t="n">
        <v>202.81</v>
      </c>
      <c r="R157" t="n">
        <v>18.82</v>
      </c>
      <c r="S157" t="n">
        <v>13.89</v>
      </c>
      <c r="T157" t="n">
        <v>793.1</v>
      </c>
      <c r="U157" t="n">
        <v>0.74</v>
      </c>
      <c r="V157" t="n">
        <v>0.76</v>
      </c>
      <c r="W157" t="n">
        <v>0.64</v>
      </c>
      <c r="X157" t="n">
        <v>0.04</v>
      </c>
      <c r="Y157" t="n">
        <v>1</v>
      </c>
      <c r="Z157" t="n">
        <v>10</v>
      </c>
      <c r="AA157" t="n">
        <v>121.1782278754075</v>
      </c>
      <c r="AB157" t="n">
        <v>165.8013973851723</v>
      </c>
      <c r="AC157" t="n">
        <v>149.9775447225001</v>
      </c>
      <c r="AD157" t="n">
        <v>121178.2278754075</v>
      </c>
      <c r="AE157" t="n">
        <v>165801.3973851723</v>
      </c>
      <c r="AF157" t="n">
        <v>3.877170608023562e-06</v>
      </c>
      <c r="AG157" t="n">
        <v>11</v>
      </c>
      <c r="AH157" t="n">
        <v>149977.5447225001</v>
      </c>
    </row>
    <row r="158">
      <c r="A158" t="n">
        <v>156</v>
      </c>
      <c r="B158" t="n">
        <v>150</v>
      </c>
      <c r="C158" t="inlineStr">
        <is>
          <t xml:space="preserve">CONCLUIDO	</t>
        </is>
      </c>
      <c r="D158" t="n">
        <v>12.1343</v>
      </c>
      <c r="E158" t="n">
        <v>8.24</v>
      </c>
      <c r="F158" t="n">
        <v>5.08</v>
      </c>
      <c r="G158" t="n">
        <v>101.54</v>
      </c>
      <c r="H158" t="n">
        <v>1.81</v>
      </c>
      <c r="I158" t="n">
        <v>3</v>
      </c>
      <c r="J158" t="n">
        <v>393.73</v>
      </c>
      <c r="K158" t="n">
        <v>61.82</v>
      </c>
      <c r="L158" t="n">
        <v>40</v>
      </c>
      <c r="M158" t="n">
        <v>1</v>
      </c>
      <c r="N158" t="n">
        <v>141.91</v>
      </c>
      <c r="O158" t="n">
        <v>48794.7</v>
      </c>
      <c r="P158" t="n">
        <v>87.44</v>
      </c>
      <c r="Q158" t="n">
        <v>202.81</v>
      </c>
      <c r="R158" t="n">
        <v>18.86</v>
      </c>
      <c r="S158" t="n">
        <v>13.89</v>
      </c>
      <c r="T158" t="n">
        <v>817.1</v>
      </c>
      <c r="U158" t="n">
        <v>0.74</v>
      </c>
      <c r="V158" t="n">
        <v>0.76</v>
      </c>
      <c r="W158" t="n">
        <v>0.64</v>
      </c>
      <c r="X158" t="n">
        <v>0.04</v>
      </c>
      <c r="Y158" t="n">
        <v>1</v>
      </c>
      <c r="Z158" t="n">
        <v>10</v>
      </c>
      <c r="AA158" t="n">
        <v>121.1914507469905</v>
      </c>
      <c r="AB158" t="n">
        <v>165.8194895014241</v>
      </c>
      <c r="AC158" t="n">
        <v>149.9939101525693</v>
      </c>
      <c r="AD158" t="n">
        <v>121191.4507469905</v>
      </c>
      <c r="AE158" t="n">
        <v>165819.4895014241</v>
      </c>
      <c r="AF158" t="n">
        <v>3.876787220051939e-06</v>
      </c>
      <c r="AG158" t="n">
        <v>11</v>
      </c>
      <c r="AH158" t="n">
        <v>149993.9101525693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13.5639</v>
      </c>
      <c r="E2" t="n">
        <v>7.37</v>
      </c>
      <c r="F2" t="n">
        <v>5.48</v>
      </c>
      <c r="G2" t="n">
        <v>14.95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15.84</v>
      </c>
      <c r="Q2" t="n">
        <v>202.83</v>
      </c>
      <c r="R2" t="n">
        <v>30.56</v>
      </c>
      <c r="S2" t="n">
        <v>13.89</v>
      </c>
      <c r="T2" t="n">
        <v>6571.14</v>
      </c>
      <c r="U2" t="n">
        <v>0.45</v>
      </c>
      <c r="V2" t="n">
        <v>0.71</v>
      </c>
      <c r="W2" t="n">
        <v>0.7</v>
      </c>
      <c r="X2" t="n">
        <v>0.44</v>
      </c>
      <c r="Y2" t="n">
        <v>1</v>
      </c>
      <c r="Z2" t="n">
        <v>10</v>
      </c>
      <c r="AA2" t="n">
        <v>73.70871350632504</v>
      </c>
      <c r="AB2" t="n">
        <v>100.851513618254</v>
      </c>
      <c r="AC2" t="n">
        <v>91.2263867045414</v>
      </c>
      <c r="AD2" t="n">
        <v>73708.71350632505</v>
      </c>
      <c r="AE2" t="n">
        <v>100851.513618254</v>
      </c>
      <c r="AF2" t="n">
        <v>4.854003309557119e-06</v>
      </c>
      <c r="AG2" t="n">
        <v>10</v>
      </c>
      <c r="AH2" t="n">
        <v>91226.38670454139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11.7069</v>
      </c>
      <c r="E2" t="n">
        <v>8.539999999999999</v>
      </c>
      <c r="F2" t="n">
        <v>5.77</v>
      </c>
      <c r="G2" t="n">
        <v>9.109999999999999</v>
      </c>
      <c r="H2" t="n">
        <v>0.18</v>
      </c>
      <c r="I2" t="n">
        <v>38</v>
      </c>
      <c r="J2" t="n">
        <v>98.70999999999999</v>
      </c>
      <c r="K2" t="n">
        <v>39.72</v>
      </c>
      <c r="L2" t="n">
        <v>1</v>
      </c>
      <c r="M2" t="n">
        <v>36</v>
      </c>
      <c r="N2" t="n">
        <v>12.99</v>
      </c>
      <c r="O2" t="n">
        <v>12407.75</v>
      </c>
      <c r="P2" t="n">
        <v>50.71</v>
      </c>
      <c r="Q2" t="n">
        <v>202.84</v>
      </c>
      <c r="R2" t="n">
        <v>40.48</v>
      </c>
      <c r="S2" t="n">
        <v>13.89</v>
      </c>
      <c r="T2" t="n">
        <v>11449.9</v>
      </c>
      <c r="U2" t="n">
        <v>0.34</v>
      </c>
      <c r="V2" t="n">
        <v>0.67</v>
      </c>
      <c r="W2" t="n">
        <v>0.7</v>
      </c>
      <c r="X2" t="n">
        <v>0.73</v>
      </c>
      <c r="Y2" t="n">
        <v>1</v>
      </c>
      <c r="Z2" t="n">
        <v>10</v>
      </c>
      <c r="AA2" t="n">
        <v>107.9479416684502</v>
      </c>
      <c r="AB2" t="n">
        <v>147.6991361177889</v>
      </c>
      <c r="AC2" t="n">
        <v>133.6029378637868</v>
      </c>
      <c r="AD2" t="n">
        <v>107947.9416684502</v>
      </c>
      <c r="AE2" t="n">
        <v>147699.1361177889</v>
      </c>
      <c r="AF2" t="n">
        <v>3.987760463727419e-06</v>
      </c>
      <c r="AG2" t="n">
        <v>12</v>
      </c>
      <c r="AH2" t="n">
        <v>133602.9378637868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12.1228</v>
      </c>
      <c r="E3" t="n">
        <v>8.25</v>
      </c>
      <c r="F3" t="n">
        <v>5.64</v>
      </c>
      <c r="G3" t="n">
        <v>11.29</v>
      </c>
      <c r="H3" t="n">
        <v>0.22</v>
      </c>
      <c r="I3" t="n">
        <v>30</v>
      </c>
      <c r="J3" t="n">
        <v>99.02</v>
      </c>
      <c r="K3" t="n">
        <v>39.72</v>
      </c>
      <c r="L3" t="n">
        <v>1.25</v>
      </c>
      <c r="M3" t="n">
        <v>28</v>
      </c>
      <c r="N3" t="n">
        <v>13.05</v>
      </c>
      <c r="O3" t="n">
        <v>12446.14</v>
      </c>
      <c r="P3" t="n">
        <v>49.16</v>
      </c>
      <c r="Q3" t="n">
        <v>202.86</v>
      </c>
      <c r="R3" t="n">
        <v>36.49</v>
      </c>
      <c r="S3" t="n">
        <v>13.89</v>
      </c>
      <c r="T3" t="n">
        <v>9494.120000000001</v>
      </c>
      <c r="U3" t="n">
        <v>0.38</v>
      </c>
      <c r="V3" t="n">
        <v>0.6899999999999999</v>
      </c>
      <c r="W3" t="n">
        <v>0.6899999999999999</v>
      </c>
      <c r="X3" t="n">
        <v>0.61</v>
      </c>
      <c r="Y3" t="n">
        <v>1</v>
      </c>
      <c r="Z3" t="n">
        <v>10</v>
      </c>
      <c r="AA3" t="n">
        <v>99.60921265522479</v>
      </c>
      <c r="AB3" t="n">
        <v>136.2897192031392</v>
      </c>
      <c r="AC3" t="n">
        <v>123.2824196862503</v>
      </c>
      <c r="AD3" t="n">
        <v>99609.21265522479</v>
      </c>
      <c r="AE3" t="n">
        <v>136289.7192031392</v>
      </c>
      <c r="AF3" t="n">
        <v>4.129429870390519e-06</v>
      </c>
      <c r="AG3" t="n">
        <v>11</v>
      </c>
      <c r="AH3" t="n">
        <v>123282.4196862503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12.523</v>
      </c>
      <c r="E4" t="n">
        <v>7.99</v>
      </c>
      <c r="F4" t="n">
        <v>5.5</v>
      </c>
      <c r="G4" t="n">
        <v>13.76</v>
      </c>
      <c r="H4" t="n">
        <v>0.27</v>
      </c>
      <c r="I4" t="n">
        <v>24</v>
      </c>
      <c r="J4" t="n">
        <v>99.33</v>
      </c>
      <c r="K4" t="n">
        <v>39.72</v>
      </c>
      <c r="L4" t="n">
        <v>1.5</v>
      </c>
      <c r="M4" t="n">
        <v>22</v>
      </c>
      <c r="N4" t="n">
        <v>13.11</v>
      </c>
      <c r="O4" t="n">
        <v>12484.55</v>
      </c>
      <c r="P4" t="n">
        <v>47.44</v>
      </c>
      <c r="Q4" t="n">
        <v>202.82</v>
      </c>
      <c r="R4" t="n">
        <v>32.03</v>
      </c>
      <c r="S4" t="n">
        <v>13.89</v>
      </c>
      <c r="T4" t="n">
        <v>7294.96</v>
      </c>
      <c r="U4" t="n">
        <v>0.43</v>
      </c>
      <c r="V4" t="n">
        <v>0.7</v>
      </c>
      <c r="W4" t="n">
        <v>0.68</v>
      </c>
      <c r="X4" t="n">
        <v>0.47</v>
      </c>
      <c r="Y4" t="n">
        <v>1</v>
      </c>
      <c r="Z4" t="n">
        <v>10</v>
      </c>
      <c r="AA4" t="n">
        <v>98.01078149965399</v>
      </c>
      <c r="AB4" t="n">
        <v>134.1026751782826</v>
      </c>
      <c r="AC4" t="n">
        <v>121.3041040735898</v>
      </c>
      <c r="AD4" t="n">
        <v>98010.78149965398</v>
      </c>
      <c r="AE4" t="n">
        <v>134102.6751782826</v>
      </c>
      <c r="AF4" t="n">
        <v>4.265751333594587e-06</v>
      </c>
      <c r="AG4" t="n">
        <v>11</v>
      </c>
      <c r="AH4" t="n">
        <v>121304.1040735898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12.7777</v>
      </c>
      <c r="E5" t="n">
        <v>7.83</v>
      </c>
      <c r="F5" t="n">
        <v>5.43</v>
      </c>
      <c r="G5" t="n">
        <v>16.28</v>
      </c>
      <c r="H5" t="n">
        <v>0.31</v>
      </c>
      <c r="I5" t="n">
        <v>20</v>
      </c>
      <c r="J5" t="n">
        <v>99.64</v>
      </c>
      <c r="K5" t="n">
        <v>39.72</v>
      </c>
      <c r="L5" t="n">
        <v>1.75</v>
      </c>
      <c r="M5" t="n">
        <v>18</v>
      </c>
      <c r="N5" t="n">
        <v>13.18</v>
      </c>
      <c r="O5" t="n">
        <v>12522.99</v>
      </c>
      <c r="P5" t="n">
        <v>46.37</v>
      </c>
      <c r="Q5" t="n">
        <v>202.82</v>
      </c>
      <c r="R5" t="n">
        <v>29.75</v>
      </c>
      <c r="S5" t="n">
        <v>13.89</v>
      </c>
      <c r="T5" t="n">
        <v>6176.56</v>
      </c>
      <c r="U5" t="n">
        <v>0.47</v>
      </c>
      <c r="V5" t="n">
        <v>0.71</v>
      </c>
      <c r="W5" t="n">
        <v>0.67</v>
      </c>
      <c r="X5" t="n">
        <v>0.39</v>
      </c>
      <c r="Y5" t="n">
        <v>1</v>
      </c>
      <c r="Z5" t="n">
        <v>10</v>
      </c>
      <c r="AA5" t="n">
        <v>97.06449749209324</v>
      </c>
      <c r="AB5" t="n">
        <v>132.8079276520346</v>
      </c>
      <c r="AC5" t="n">
        <v>120.1329254340569</v>
      </c>
      <c r="AD5" t="n">
        <v>97064.49749209324</v>
      </c>
      <c r="AE5" t="n">
        <v>132807.9276520346</v>
      </c>
      <c r="AF5" t="n">
        <v>4.352510645633758e-06</v>
      </c>
      <c r="AG5" t="n">
        <v>11</v>
      </c>
      <c r="AH5" t="n">
        <v>120132.9254340569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12.9227</v>
      </c>
      <c r="E6" t="n">
        <v>7.74</v>
      </c>
      <c r="F6" t="n">
        <v>5.38</v>
      </c>
      <c r="G6" t="n">
        <v>17.93</v>
      </c>
      <c r="H6" t="n">
        <v>0.35</v>
      </c>
      <c r="I6" t="n">
        <v>18</v>
      </c>
      <c r="J6" t="n">
        <v>99.95</v>
      </c>
      <c r="K6" t="n">
        <v>39.72</v>
      </c>
      <c r="L6" t="n">
        <v>2</v>
      </c>
      <c r="M6" t="n">
        <v>16</v>
      </c>
      <c r="N6" t="n">
        <v>13.24</v>
      </c>
      <c r="O6" t="n">
        <v>12561.45</v>
      </c>
      <c r="P6" t="n">
        <v>45.58</v>
      </c>
      <c r="Q6" t="n">
        <v>202.81</v>
      </c>
      <c r="R6" t="n">
        <v>28.33</v>
      </c>
      <c r="S6" t="n">
        <v>13.89</v>
      </c>
      <c r="T6" t="n">
        <v>5473.55</v>
      </c>
      <c r="U6" t="n">
        <v>0.49</v>
      </c>
      <c r="V6" t="n">
        <v>0.72</v>
      </c>
      <c r="W6" t="n">
        <v>0.66</v>
      </c>
      <c r="X6" t="n">
        <v>0.34</v>
      </c>
      <c r="Y6" t="n">
        <v>1</v>
      </c>
      <c r="Z6" t="n">
        <v>10</v>
      </c>
      <c r="AA6" t="n">
        <v>96.46188853099565</v>
      </c>
      <c r="AB6" t="n">
        <v>131.9834114862302</v>
      </c>
      <c r="AC6" t="n">
        <v>119.387099933901</v>
      </c>
      <c r="AD6" t="n">
        <v>96461.88853099565</v>
      </c>
      <c r="AE6" t="n">
        <v>131983.4114862302</v>
      </c>
      <c r="AF6" t="n">
        <v>4.401902480127987e-06</v>
      </c>
      <c r="AG6" t="n">
        <v>11</v>
      </c>
      <c r="AH6" t="n">
        <v>119387.099933901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13.0506</v>
      </c>
      <c r="E7" t="n">
        <v>7.66</v>
      </c>
      <c r="F7" t="n">
        <v>5.35</v>
      </c>
      <c r="G7" t="n">
        <v>20.05</v>
      </c>
      <c r="H7" t="n">
        <v>0.39</v>
      </c>
      <c r="I7" t="n">
        <v>16</v>
      </c>
      <c r="J7" t="n">
        <v>100.27</v>
      </c>
      <c r="K7" t="n">
        <v>39.72</v>
      </c>
      <c r="L7" t="n">
        <v>2.25</v>
      </c>
      <c r="M7" t="n">
        <v>14</v>
      </c>
      <c r="N7" t="n">
        <v>13.3</v>
      </c>
      <c r="O7" t="n">
        <v>12599.94</v>
      </c>
      <c r="P7" t="n">
        <v>44.79</v>
      </c>
      <c r="Q7" t="n">
        <v>202.86</v>
      </c>
      <c r="R7" t="n">
        <v>27.08</v>
      </c>
      <c r="S7" t="n">
        <v>13.89</v>
      </c>
      <c r="T7" t="n">
        <v>4859.01</v>
      </c>
      <c r="U7" t="n">
        <v>0.51</v>
      </c>
      <c r="V7" t="n">
        <v>0.72</v>
      </c>
      <c r="W7" t="n">
        <v>0.67</v>
      </c>
      <c r="X7" t="n">
        <v>0.31</v>
      </c>
      <c r="Y7" t="n">
        <v>1</v>
      </c>
      <c r="Z7" t="n">
        <v>10</v>
      </c>
      <c r="AA7" t="n">
        <v>89.22907182362579</v>
      </c>
      <c r="AB7" t="n">
        <v>122.0871525778588</v>
      </c>
      <c r="AC7" t="n">
        <v>110.4353260862547</v>
      </c>
      <c r="AD7" t="n">
        <v>89229.07182362578</v>
      </c>
      <c r="AE7" t="n">
        <v>122087.1525778588</v>
      </c>
      <c r="AF7" t="n">
        <v>4.445469484485307e-06</v>
      </c>
      <c r="AG7" t="n">
        <v>10</v>
      </c>
      <c r="AH7" t="n">
        <v>110435.3260862547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13.1989</v>
      </c>
      <c r="E8" t="n">
        <v>7.58</v>
      </c>
      <c r="F8" t="n">
        <v>5.3</v>
      </c>
      <c r="G8" t="n">
        <v>22.72</v>
      </c>
      <c r="H8" t="n">
        <v>0.44</v>
      </c>
      <c r="I8" t="n">
        <v>14</v>
      </c>
      <c r="J8" t="n">
        <v>100.58</v>
      </c>
      <c r="K8" t="n">
        <v>39.72</v>
      </c>
      <c r="L8" t="n">
        <v>2.5</v>
      </c>
      <c r="M8" t="n">
        <v>12</v>
      </c>
      <c r="N8" t="n">
        <v>13.36</v>
      </c>
      <c r="O8" t="n">
        <v>12638.45</v>
      </c>
      <c r="P8" t="n">
        <v>44.1</v>
      </c>
      <c r="Q8" t="n">
        <v>202.93</v>
      </c>
      <c r="R8" t="n">
        <v>25.79</v>
      </c>
      <c r="S8" t="n">
        <v>13.89</v>
      </c>
      <c r="T8" t="n">
        <v>4225</v>
      </c>
      <c r="U8" t="n">
        <v>0.54</v>
      </c>
      <c r="V8" t="n">
        <v>0.73</v>
      </c>
      <c r="W8" t="n">
        <v>0.66</v>
      </c>
      <c r="X8" t="n">
        <v>0.26</v>
      </c>
      <c r="Y8" t="n">
        <v>1</v>
      </c>
      <c r="Z8" t="n">
        <v>10</v>
      </c>
      <c r="AA8" t="n">
        <v>88.68775802781684</v>
      </c>
      <c r="AB8" t="n">
        <v>121.3465031613541</v>
      </c>
      <c r="AC8" t="n">
        <v>109.7653632105531</v>
      </c>
      <c r="AD8" t="n">
        <v>88687.75802781685</v>
      </c>
      <c r="AE8" t="n">
        <v>121346.5031613541</v>
      </c>
      <c r="AF8" t="n">
        <v>4.495985409005956e-06</v>
      </c>
      <c r="AG8" t="n">
        <v>10</v>
      </c>
      <c r="AH8" t="n">
        <v>109765.3632105531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13.2836</v>
      </c>
      <c r="E9" t="n">
        <v>7.53</v>
      </c>
      <c r="F9" t="n">
        <v>5.27</v>
      </c>
      <c r="G9" t="n">
        <v>24.34</v>
      </c>
      <c r="H9" t="n">
        <v>0.48</v>
      </c>
      <c r="I9" t="n">
        <v>13</v>
      </c>
      <c r="J9" t="n">
        <v>100.89</v>
      </c>
      <c r="K9" t="n">
        <v>39.72</v>
      </c>
      <c r="L9" t="n">
        <v>2.75</v>
      </c>
      <c r="M9" t="n">
        <v>11</v>
      </c>
      <c r="N9" t="n">
        <v>13.42</v>
      </c>
      <c r="O9" t="n">
        <v>12676.98</v>
      </c>
      <c r="P9" t="n">
        <v>43.43</v>
      </c>
      <c r="Q9" t="n">
        <v>202.81</v>
      </c>
      <c r="R9" t="n">
        <v>24.92</v>
      </c>
      <c r="S9" t="n">
        <v>13.89</v>
      </c>
      <c r="T9" t="n">
        <v>3794.98</v>
      </c>
      <c r="U9" t="n">
        <v>0.5600000000000001</v>
      </c>
      <c r="V9" t="n">
        <v>0.73</v>
      </c>
      <c r="W9" t="n">
        <v>0.66</v>
      </c>
      <c r="X9" t="n">
        <v>0.23</v>
      </c>
      <c r="Y9" t="n">
        <v>1</v>
      </c>
      <c r="Z9" t="n">
        <v>10</v>
      </c>
      <c r="AA9" t="n">
        <v>88.27037235485602</v>
      </c>
      <c r="AB9" t="n">
        <v>120.7754176698531</v>
      </c>
      <c r="AC9" t="n">
        <v>109.2487813168372</v>
      </c>
      <c r="AD9" t="n">
        <v>88270.37235485602</v>
      </c>
      <c r="AE9" t="n">
        <v>120775.4176698531</v>
      </c>
      <c r="AF9" t="n">
        <v>4.524837053017412e-06</v>
      </c>
      <c r="AG9" t="n">
        <v>10</v>
      </c>
      <c r="AH9" t="n">
        <v>109248.7813168372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13.3373</v>
      </c>
      <c r="E10" t="n">
        <v>7.5</v>
      </c>
      <c r="F10" t="n">
        <v>5.26</v>
      </c>
      <c r="G10" t="n">
        <v>26.32</v>
      </c>
      <c r="H10" t="n">
        <v>0.52</v>
      </c>
      <c r="I10" t="n">
        <v>12</v>
      </c>
      <c r="J10" t="n">
        <v>101.2</v>
      </c>
      <c r="K10" t="n">
        <v>39.72</v>
      </c>
      <c r="L10" t="n">
        <v>3</v>
      </c>
      <c r="M10" t="n">
        <v>10</v>
      </c>
      <c r="N10" t="n">
        <v>13.49</v>
      </c>
      <c r="O10" t="n">
        <v>12715.54</v>
      </c>
      <c r="P10" t="n">
        <v>43.03</v>
      </c>
      <c r="Q10" t="n">
        <v>202.83</v>
      </c>
      <c r="R10" t="n">
        <v>24.73</v>
      </c>
      <c r="S10" t="n">
        <v>13.89</v>
      </c>
      <c r="T10" t="n">
        <v>3702.95</v>
      </c>
      <c r="U10" t="n">
        <v>0.5600000000000001</v>
      </c>
      <c r="V10" t="n">
        <v>0.74</v>
      </c>
      <c r="W10" t="n">
        <v>0.65</v>
      </c>
      <c r="X10" t="n">
        <v>0.22</v>
      </c>
      <c r="Y10" t="n">
        <v>1</v>
      </c>
      <c r="Z10" t="n">
        <v>10</v>
      </c>
      <c r="AA10" t="n">
        <v>88.02239093272807</v>
      </c>
      <c r="AB10" t="n">
        <v>120.4361185479296</v>
      </c>
      <c r="AC10" t="n">
        <v>108.9418644269006</v>
      </c>
      <c r="AD10" t="n">
        <v>88022.39093272807</v>
      </c>
      <c r="AE10" t="n">
        <v>120436.1185479296</v>
      </c>
      <c r="AF10" t="n">
        <v>4.543129063447344e-06</v>
      </c>
      <c r="AG10" t="n">
        <v>10</v>
      </c>
      <c r="AH10" t="n">
        <v>108941.8644269006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13.4013</v>
      </c>
      <c r="E11" t="n">
        <v>7.46</v>
      </c>
      <c r="F11" t="n">
        <v>5.25</v>
      </c>
      <c r="G11" t="n">
        <v>28.62</v>
      </c>
      <c r="H11" t="n">
        <v>0.5600000000000001</v>
      </c>
      <c r="I11" t="n">
        <v>11</v>
      </c>
      <c r="J11" t="n">
        <v>101.52</v>
      </c>
      <c r="K11" t="n">
        <v>39.72</v>
      </c>
      <c r="L11" t="n">
        <v>3.25</v>
      </c>
      <c r="M11" t="n">
        <v>9</v>
      </c>
      <c r="N11" t="n">
        <v>13.55</v>
      </c>
      <c r="O11" t="n">
        <v>12754.13</v>
      </c>
      <c r="P11" t="n">
        <v>42.45</v>
      </c>
      <c r="Q11" t="n">
        <v>202.84</v>
      </c>
      <c r="R11" t="n">
        <v>24.11</v>
      </c>
      <c r="S11" t="n">
        <v>13.89</v>
      </c>
      <c r="T11" t="n">
        <v>3399.45</v>
      </c>
      <c r="U11" t="n">
        <v>0.58</v>
      </c>
      <c r="V11" t="n">
        <v>0.74</v>
      </c>
      <c r="W11" t="n">
        <v>0.66</v>
      </c>
      <c r="X11" t="n">
        <v>0.21</v>
      </c>
      <c r="Y11" t="n">
        <v>1</v>
      </c>
      <c r="Z11" t="n">
        <v>10</v>
      </c>
      <c r="AA11" t="n">
        <v>87.6883031338412</v>
      </c>
      <c r="AB11" t="n">
        <v>119.9790048825793</v>
      </c>
      <c r="AC11" t="n">
        <v>108.5283770482082</v>
      </c>
      <c r="AD11" t="n">
        <v>87688.3031338412</v>
      </c>
      <c r="AE11" t="n">
        <v>119979.0048825793</v>
      </c>
      <c r="AF11" t="n">
        <v>4.564929597293072e-06</v>
      </c>
      <c r="AG11" t="n">
        <v>10</v>
      </c>
      <c r="AH11" t="n">
        <v>108528.3770482082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13.5039</v>
      </c>
      <c r="E12" t="n">
        <v>7.41</v>
      </c>
      <c r="F12" t="n">
        <v>5.21</v>
      </c>
      <c r="G12" t="n">
        <v>31.27</v>
      </c>
      <c r="H12" t="n">
        <v>0.6</v>
      </c>
      <c r="I12" t="n">
        <v>10</v>
      </c>
      <c r="J12" t="n">
        <v>101.83</v>
      </c>
      <c r="K12" t="n">
        <v>39.72</v>
      </c>
      <c r="L12" t="n">
        <v>3.5</v>
      </c>
      <c r="M12" t="n">
        <v>8</v>
      </c>
      <c r="N12" t="n">
        <v>13.61</v>
      </c>
      <c r="O12" t="n">
        <v>12792.74</v>
      </c>
      <c r="P12" t="n">
        <v>41.72</v>
      </c>
      <c r="Q12" t="n">
        <v>202.82</v>
      </c>
      <c r="R12" t="n">
        <v>23.07</v>
      </c>
      <c r="S12" t="n">
        <v>13.89</v>
      </c>
      <c r="T12" t="n">
        <v>2885.13</v>
      </c>
      <c r="U12" t="n">
        <v>0.6</v>
      </c>
      <c r="V12" t="n">
        <v>0.74</v>
      </c>
      <c r="W12" t="n">
        <v>0.65</v>
      </c>
      <c r="X12" t="n">
        <v>0.17</v>
      </c>
      <c r="Y12" t="n">
        <v>1</v>
      </c>
      <c r="Z12" t="n">
        <v>10</v>
      </c>
      <c r="AA12" t="n">
        <v>87.22991640104595</v>
      </c>
      <c r="AB12" t="n">
        <v>119.3518199321738</v>
      </c>
      <c r="AC12" t="n">
        <v>107.9610497492096</v>
      </c>
      <c r="AD12" t="n">
        <v>87229.91640104595</v>
      </c>
      <c r="AE12" t="n">
        <v>119351.8199321738</v>
      </c>
      <c r="AF12" t="n">
        <v>4.599878578114504e-06</v>
      </c>
      <c r="AG12" t="n">
        <v>10</v>
      </c>
      <c r="AH12" t="n">
        <v>107961.0497492095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13.5476</v>
      </c>
      <c r="E13" t="n">
        <v>7.38</v>
      </c>
      <c r="F13" t="n">
        <v>5.21</v>
      </c>
      <c r="G13" t="n">
        <v>34.72</v>
      </c>
      <c r="H13" t="n">
        <v>0.65</v>
      </c>
      <c r="I13" t="n">
        <v>9</v>
      </c>
      <c r="J13" t="n">
        <v>102.14</v>
      </c>
      <c r="K13" t="n">
        <v>39.72</v>
      </c>
      <c r="L13" t="n">
        <v>3.75</v>
      </c>
      <c r="M13" t="n">
        <v>7</v>
      </c>
      <c r="N13" t="n">
        <v>13.68</v>
      </c>
      <c r="O13" t="n">
        <v>12831.37</v>
      </c>
      <c r="P13" t="n">
        <v>41.01</v>
      </c>
      <c r="Q13" t="n">
        <v>202.82</v>
      </c>
      <c r="R13" t="n">
        <v>22.86</v>
      </c>
      <c r="S13" t="n">
        <v>13.89</v>
      </c>
      <c r="T13" t="n">
        <v>2783.77</v>
      </c>
      <c r="U13" t="n">
        <v>0.61</v>
      </c>
      <c r="V13" t="n">
        <v>0.74</v>
      </c>
      <c r="W13" t="n">
        <v>0.65</v>
      </c>
      <c r="X13" t="n">
        <v>0.17</v>
      </c>
      <c r="Y13" t="n">
        <v>1</v>
      </c>
      <c r="Z13" t="n">
        <v>10</v>
      </c>
      <c r="AA13" t="n">
        <v>86.88351857260764</v>
      </c>
      <c r="AB13" t="n">
        <v>118.8778631413111</v>
      </c>
      <c r="AC13" t="n">
        <v>107.5323267292641</v>
      </c>
      <c r="AD13" t="n">
        <v>86883.51857260765</v>
      </c>
      <c r="AE13" t="n">
        <v>118877.8631413111</v>
      </c>
      <c r="AF13" t="n">
        <v>4.61476425513104e-06</v>
      </c>
      <c r="AG13" t="n">
        <v>10</v>
      </c>
      <c r="AH13" t="n">
        <v>107532.3267292641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13.5496</v>
      </c>
      <c r="E14" t="n">
        <v>7.38</v>
      </c>
      <c r="F14" t="n">
        <v>5.21</v>
      </c>
      <c r="G14" t="n">
        <v>34.71</v>
      </c>
      <c r="H14" t="n">
        <v>0.6899999999999999</v>
      </c>
      <c r="I14" t="n">
        <v>9</v>
      </c>
      <c r="J14" t="n">
        <v>102.45</v>
      </c>
      <c r="K14" t="n">
        <v>39.72</v>
      </c>
      <c r="L14" t="n">
        <v>4</v>
      </c>
      <c r="M14" t="n">
        <v>7</v>
      </c>
      <c r="N14" t="n">
        <v>13.74</v>
      </c>
      <c r="O14" t="n">
        <v>12870.03</v>
      </c>
      <c r="P14" t="n">
        <v>40.73</v>
      </c>
      <c r="Q14" t="n">
        <v>202.82</v>
      </c>
      <c r="R14" t="n">
        <v>22.84</v>
      </c>
      <c r="S14" t="n">
        <v>13.89</v>
      </c>
      <c r="T14" t="n">
        <v>2774.81</v>
      </c>
      <c r="U14" t="n">
        <v>0.61</v>
      </c>
      <c r="V14" t="n">
        <v>0.74</v>
      </c>
      <c r="W14" t="n">
        <v>0.65</v>
      </c>
      <c r="X14" t="n">
        <v>0.17</v>
      </c>
      <c r="Y14" t="n">
        <v>1</v>
      </c>
      <c r="Z14" t="n">
        <v>10</v>
      </c>
      <c r="AA14" t="n">
        <v>86.76831227516331</v>
      </c>
      <c r="AB14" t="n">
        <v>118.7202328026047</v>
      </c>
      <c r="AC14" t="n">
        <v>107.3897404088482</v>
      </c>
      <c r="AD14" t="n">
        <v>86768.31227516331</v>
      </c>
      <c r="AE14" t="n">
        <v>118720.2328026047</v>
      </c>
      <c r="AF14" t="n">
        <v>4.61544552181372e-06</v>
      </c>
      <c r="AG14" t="n">
        <v>10</v>
      </c>
      <c r="AH14" t="n">
        <v>107389.7404088482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13.6229</v>
      </c>
      <c r="E15" t="n">
        <v>7.34</v>
      </c>
      <c r="F15" t="n">
        <v>5.19</v>
      </c>
      <c r="G15" t="n">
        <v>38.91</v>
      </c>
      <c r="H15" t="n">
        <v>0.73</v>
      </c>
      <c r="I15" t="n">
        <v>8</v>
      </c>
      <c r="J15" t="n">
        <v>102.77</v>
      </c>
      <c r="K15" t="n">
        <v>39.72</v>
      </c>
      <c r="L15" t="n">
        <v>4.25</v>
      </c>
      <c r="M15" t="n">
        <v>6</v>
      </c>
      <c r="N15" t="n">
        <v>13.8</v>
      </c>
      <c r="O15" t="n">
        <v>12908.71</v>
      </c>
      <c r="P15" t="n">
        <v>40.13</v>
      </c>
      <c r="Q15" t="n">
        <v>202.84</v>
      </c>
      <c r="R15" t="n">
        <v>22.32</v>
      </c>
      <c r="S15" t="n">
        <v>13.89</v>
      </c>
      <c r="T15" t="n">
        <v>2519.59</v>
      </c>
      <c r="U15" t="n">
        <v>0.62</v>
      </c>
      <c r="V15" t="n">
        <v>0.75</v>
      </c>
      <c r="W15" t="n">
        <v>0.65</v>
      </c>
      <c r="X15" t="n">
        <v>0.15</v>
      </c>
      <c r="Y15" t="n">
        <v>1</v>
      </c>
      <c r="Z15" t="n">
        <v>10</v>
      </c>
      <c r="AA15" t="n">
        <v>86.42081696694886</v>
      </c>
      <c r="AB15" t="n">
        <v>118.2447743914949</v>
      </c>
      <c r="AC15" t="n">
        <v>106.9596590811845</v>
      </c>
      <c r="AD15" t="n">
        <v>86420.81696694886</v>
      </c>
      <c r="AE15" t="n">
        <v>118244.7743914949</v>
      </c>
      <c r="AF15" t="n">
        <v>4.640413945733905e-06</v>
      </c>
      <c r="AG15" t="n">
        <v>10</v>
      </c>
      <c r="AH15" t="n">
        <v>106959.6590811845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13.6524</v>
      </c>
      <c r="E16" t="n">
        <v>7.32</v>
      </c>
      <c r="F16" t="n">
        <v>5.17</v>
      </c>
      <c r="G16" t="n">
        <v>38.79</v>
      </c>
      <c r="H16" t="n">
        <v>0.77</v>
      </c>
      <c r="I16" t="n">
        <v>8</v>
      </c>
      <c r="J16" t="n">
        <v>103.08</v>
      </c>
      <c r="K16" t="n">
        <v>39.72</v>
      </c>
      <c r="L16" t="n">
        <v>4.5</v>
      </c>
      <c r="M16" t="n">
        <v>6</v>
      </c>
      <c r="N16" t="n">
        <v>13.87</v>
      </c>
      <c r="O16" t="n">
        <v>12947.42</v>
      </c>
      <c r="P16" t="n">
        <v>39.26</v>
      </c>
      <c r="Q16" t="n">
        <v>202.81</v>
      </c>
      <c r="R16" t="n">
        <v>21.76</v>
      </c>
      <c r="S16" t="n">
        <v>13.89</v>
      </c>
      <c r="T16" t="n">
        <v>2241.37</v>
      </c>
      <c r="U16" t="n">
        <v>0.64</v>
      </c>
      <c r="V16" t="n">
        <v>0.75</v>
      </c>
      <c r="W16" t="n">
        <v>0.65</v>
      </c>
      <c r="X16" t="n">
        <v>0.13</v>
      </c>
      <c r="Y16" t="n">
        <v>1</v>
      </c>
      <c r="Z16" t="n">
        <v>10</v>
      </c>
      <c r="AA16" t="n">
        <v>86.02658415980676</v>
      </c>
      <c r="AB16" t="n">
        <v>117.7053676724394</v>
      </c>
      <c r="AC16" t="n">
        <v>106.4717325823334</v>
      </c>
      <c r="AD16" t="n">
        <v>86026.58415980676</v>
      </c>
      <c r="AE16" t="n">
        <v>117705.3676724394</v>
      </c>
      <c r="AF16" t="n">
        <v>4.650462629303421e-06</v>
      </c>
      <c r="AG16" t="n">
        <v>10</v>
      </c>
      <c r="AH16" t="n">
        <v>106471.7325823334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13.7195</v>
      </c>
      <c r="E17" t="n">
        <v>7.29</v>
      </c>
      <c r="F17" t="n">
        <v>5.16</v>
      </c>
      <c r="G17" t="n">
        <v>44.2</v>
      </c>
      <c r="H17" t="n">
        <v>0.8100000000000001</v>
      </c>
      <c r="I17" t="n">
        <v>7</v>
      </c>
      <c r="J17" t="n">
        <v>103.4</v>
      </c>
      <c r="K17" t="n">
        <v>39.72</v>
      </c>
      <c r="L17" t="n">
        <v>4.75</v>
      </c>
      <c r="M17" t="n">
        <v>5</v>
      </c>
      <c r="N17" t="n">
        <v>13.93</v>
      </c>
      <c r="O17" t="n">
        <v>12986.15</v>
      </c>
      <c r="P17" t="n">
        <v>38.64</v>
      </c>
      <c r="Q17" t="n">
        <v>202.81</v>
      </c>
      <c r="R17" t="n">
        <v>21.43</v>
      </c>
      <c r="S17" t="n">
        <v>13.89</v>
      </c>
      <c r="T17" t="n">
        <v>2078.68</v>
      </c>
      <c r="U17" t="n">
        <v>0.65</v>
      </c>
      <c r="V17" t="n">
        <v>0.75</v>
      </c>
      <c r="W17" t="n">
        <v>0.65</v>
      </c>
      <c r="X17" t="n">
        <v>0.12</v>
      </c>
      <c r="Y17" t="n">
        <v>1</v>
      </c>
      <c r="Z17" t="n">
        <v>10</v>
      </c>
      <c r="AA17" t="n">
        <v>85.68967393364221</v>
      </c>
      <c r="AB17" t="n">
        <v>117.2443922375711</v>
      </c>
      <c r="AC17" t="n">
        <v>106.0547519959857</v>
      </c>
      <c r="AD17" t="n">
        <v>85689.67393364222</v>
      </c>
      <c r="AE17" t="n">
        <v>117244.3922375711</v>
      </c>
      <c r="AF17" t="n">
        <v>4.673319126507302e-06</v>
      </c>
      <c r="AG17" t="n">
        <v>10</v>
      </c>
      <c r="AH17" t="n">
        <v>106054.7519959857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13.7132</v>
      </c>
      <c r="E18" t="n">
        <v>7.29</v>
      </c>
      <c r="F18" t="n">
        <v>5.16</v>
      </c>
      <c r="G18" t="n">
        <v>44.23</v>
      </c>
      <c r="H18" t="n">
        <v>0.85</v>
      </c>
      <c r="I18" t="n">
        <v>7</v>
      </c>
      <c r="J18" t="n">
        <v>103.71</v>
      </c>
      <c r="K18" t="n">
        <v>39.72</v>
      </c>
      <c r="L18" t="n">
        <v>5</v>
      </c>
      <c r="M18" t="n">
        <v>5</v>
      </c>
      <c r="N18" t="n">
        <v>14</v>
      </c>
      <c r="O18" t="n">
        <v>13024.91</v>
      </c>
      <c r="P18" t="n">
        <v>38.78</v>
      </c>
      <c r="Q18" t="n">
        <v>202.84</v>
      </c>
      <c r="R18" t="n">
        <v>21.49</v>
      </c>
      <c r="S18" t="n">
        <v>13.89</v>
      </c>
      <c r="T18" t="n">
        <v>2110.12</v>
      </c>
      <c r="U18" t="n">
        <v>0.65</v>
      </c>
      <c r="V18" t="n">
        <v>0.75</v>
      </c>
      <c r="W18" t="n">
        <v>0.65</v>
      </c>
      <c r="X18" t="n">
        <v>0.12</v>
      </c>
      <c r="Y18" t="n">
        <v>1</v>
      </c>
      <c r="Z18" t="n">
        <v>10</v>
      </c>
      <c r="AA18" t="n">
        <v>85.75323992500996</v>
      </c>
      <c r="AB18" t="n">
        <v>117.331366031294</v>
      </c>
      <c r="AC18" t="n">
        <v>106.1334251329043</v>
      </c>
      <c r="AD18" t="n">
        <v>85753.23992500997</v>
      </c>
      <c r="AE18" t="n">
        <v>117331.366031294</v>
      </c>
      <c r="AF18" t="n">
        <v>4.671173136456863e-06</v>
      </c>
      <c r="AG18" t="n">
        <v>10</v>
      </c>
      <c r="AH18" t="n">
        <v>106133.4251329043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13.6934</v>
      </c>
      <c r="E19" t="n">
        <v>7.3</v>
      </c>
      <c r="F19" t="n">
        <v>5.17</v>
      </c>
      <c r="G19" t="n">
        <v>44.32</v>
      </c>
      <c r="H19" t="n">
        <v>0.89</v>
      </c>
      <c r="I19" t="n">
        <v>7</v>
      </c>
      <c r="J19" t="n">
        <v>104.03</v>
      </c>
      <c r="K19" t="n">
        <v>39.72</v>
      </c>
      <c r="L19" t="n">
        <v>5.25</v>
      </c>
      <c r="M19" t="n">
        <v>5</v>
      </c>
      <c r="N19" t="n">
        <v>14.06</v>
      </c>
      <c r="O19" t="n">
        <v>13063.69</v>
      </c>
      <c r="P19" t="n">
        <v>37.84</v>
      </c>
      <c r="Q19" t="n">
        <v>202.88</v>
      </c>
      <c r="R19" t="n">
        <v>21.76</v>
      </c>
      <c r="S19" t="n">
        <v>13.89</v>
      </c>
      <c r="T19" t="n">
        <v>2242.62</v>
      </c>
      <c r="U19" t="n">
        <v>0.64</v>
      </c>
      <c r="V19" t="n">
        <v>0.75</v>
      </c>
      <c r="W19" t="n">
        <v>0.65</v>
      </c>
      <c r="X19" t="n">
        <v>0.13</v>
      </c>
      <c r="Y19" t="n">
        <v>1</v>
      </c>
      <c r="Z19" t="n">
        <v>10</v>
      </c>
      <c r="AA19" t="n">
        <v>85.40905387070588</v>
      </c>
      <c r="AB19" t="n">
        <v>116.8604354873784</v>
      </c>
      <c r="AC19" t="n">
        <v>105.7074395391446</v>
      </c>
      <c r="AD19" t="n">
        <v>85409.05387070587</v>
      </c>
      <c r="AE19" t="n">
        <v>116860.4354873784</v>
      </c>
      <c r="AF19" t="n">
        <v>4.664428596298341e-06</v>
      </c>
      <c r="AG19" t="n">
        <v>10</v>
      </c>
      <c r="AH19" t="n">
        <v>105707.4395391446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13.7931</v>
      </c>
      <c r="E20" t="n">
        <v>7.25</v>
      </c>
      <c r="F20" t="n">
        <v>5.14</v>
      </c>
      <c r="G20" t="n">
        <v>51.39</v>
      </c>
      <c r="H20" t="n">
        <v>0.93</v>
      </c>
      <c r="I20" t="n">
        <v>6</v>
      </c>
      <c r="J20" t="n">
        <v>104.34</v>
      </c>
      <c r="K20" t="n">
        <v>39.72</v>
      </c>
      <c r="L20" t="n">
        <v>5.5</v>
      </c>
      <c r="M20" t="n">
        <v>2</v>
      </c>
      <c r="N20" t="n">
        <v>14.12</v>
      </c>
      <c r="O20" t="n">
        <v>13102.5</v>
      </c>
      <c r="P20" t="n">
        <v>37.2</v>
      </c>
      <c r="Q20" t="n">
        <v>202.81</v>
      </c>
      <c r="R20" t="n">
        <v>20.64</v>
      </c>
      <c r="S20" t="n">
        <v>13.89</v>
      </c>
      <c r="T20" t="n">
        <v>1688.86</v>
      </c>
      <c r="U20" t="n">
        <v>0.67</v>
      </c>
      <c r="V20" t="n">
        <v>0.75</v>
      </c>
      <c r="W20" t="n">
        <v>0.65</v>
      </c>
      <c r="X20" t="n">
        <v>0.1</v>
      </c>
      <c r="Y20" t="n">
        <v>1</v>
      </c>
      <c r="Z20" t="n">
        <v>10</v>
      </c>
      <c r="AA20" t="n">
        <v>85.02040420355543</v>
      </c>
      <c r="AB20" t="n">
        <v>116.3286678667702</v>
      </c>
      <c r="AC20" t="n">
        <v>105.2264230739065</v>
      </c>
      <c r="AD20" t="n">
        <v>85020.40420355543</v>
      </c>
      <c r="AE20" t="n">
        <v>116328.6678667702</v>
      </c>
      <c r="AF20" t="n">
        <v>4.698389740429889e-06</v>
      </c>
      <c r="AG20" t="n">
        <v>10</v>
      </c>
      <c r="AH20" t="n">
        <v>105226.4230739065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13.7841</v>
      </c>
      <c r="E21" t="n">
        <v>7.25</v>
      </c>
      <c r="F21" t="n">
        <v>5.14</v>
      </c>
      <c r="G21" t="n">
        <v>51.43</v>
      </c>
      <c r="H21" t="n">
        <v>0.97</v>
      </c>
      <c r="I21" t="n">
        <v>6</v>
      </c>
      <c r="J21" t="n">
        <v>104.65</v>
      </c>
      <c r="K21" t="n">
        <v>39.72</v>
      </c>
      <c r="L21" t="n">
        <v>5.75</v>
      </c>
      <c r="M21" t="n">
        <v>1</v>
      </c>
      <c r="N21" t="n">
        <v>14.19</v>
      </c>
      <c r="O21" t="n">
        <v>13141.33</v>
      </c>
      <c r="P21" t="n">
        <v>37.02</v>
      </c>
      <c r="Q21" t="n">
        <v>202.81</v>
      </c>
      <c r="R21" t="n">
        <v>20.79</v>
      </c>
      <c r="S21" t="n">
        <v>13.89</v>
      </c>
      <c r="T21" t="n">
        <v>1762.37</v>
      </c>
      <c r="U21" t="n">
        <v>0.67</v>
      </c>
      <c r="V21" t="n">
        <v>0.75</v>
      </c>
      <c r="W21" t="n">
        <v>0.65</v>
      </c>
      <c r="X21" t="n">
        <v>0.11</v>
      </c>
      <c r="Y21" t="n">
        <v>1</v>
      </c>
      <c r="Z21" t="n">
        <v>10</v>
      </c>
      <c r="AA21" t="n">
        <v>84.96028480871578</v>
      </c>
      <c r="AB21" t="n">
        <v>116.2464098584701</v>
      </c>
      <c r="AC21" t="n">
        <v>105.1520156544688</v>
      </c>
      <c r="AD21" t="n">
        <v>84960.28480871579</v>
      </c>
      <c r="AE21" t="n">
        <v>116246.4098584701</v>
      </c>
      <c r="AF21" t="n">
        <v>4.695324040357834e-06</v>
      </c>
      <c r="AG21" t="n">
        <v>10</v>
      </c>
      <c r="AH21" t="n">
        <v>105152.0156544688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13.7773</v>
      </c>
      <c r="E22" t="n">
        <v>7.26</v>
      </c>
      <c r="F22" t="n">
        <v>5.15</v>
      </c>
      <c r="G22" t="n">
        <v>51.47</v>
      </c>
      <c r="H22" t="n">
        <v>1.01</v>
      </c>
      <c r="I22" t="n">
        <v>6</v>
      </c>
      <c r="J22" t="n">
        <v>104.97</v>
      </c>
      <c r="K22" t="n">
        <v>39.72</v>
      </c>
      <c r="L22" t="n">
        <v>6</v>
      </c>
      <c r="M22" t="n">
        <v>0</v>
      </c>
      <c r="N22" t="n">
        <v>14.25</v>
      </c>
      <c r="O22" t="n">
        <v>13180.19</v>
      </c>
      <c r="P22" t="n">
        <v>37.14</v>
      </c>
      <c r="Q22" t="n">
        <v>202.85</v>
      </c>
      <c r="R22" t="n">
        <v>20.82</v>
      </c>
      <c r="S22" t="n">
        <v>13.89</v>
      </c>
      <c r="T22" t="n">
        <v>1778.7</v>
      </c>
      <c r="U22" t="n">
        <v>0.67</v>
      </c>
      <c r="V22" t="n">
        <v>0.75</v>
      </c>
      <c r="W22" t="n">
        <v>0.65</v>
      </c>
      <c r="X22" t="n">
        <v>0.11</v>
      </c>
      <c r="Y22" t="n">
        <v>1</v>
      </c>
      <c r="Z22" t="n">
        <v>10</v>
      </c>
      <c r="AA22" t="n">
        <v>85.01998952396659</v>
      </c>
      <c r="AB22" t="n">
        <v>116.3281004838623</v>
      </c>
      <c r="AC22" t="n">
        <v>105.2259098412271</v>
      </c>
      <c r="AD22" t="n">
        <v>85019.98952396659</v>
      </c>
      <c r="AE22" t="n">
        <v>116328.1004838623</v>
      </c>
      <c r="AF22" t="n">
        <v>4.693007733636725e-06</v>
      </c>
      <c r="AG22" t="n">
        <v>10</v>
      </c>
      <c r="AH22" t="n">
        <v>105225.9098412271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8.5669</v>
      </c>
      <c r="E2" t="n">
        <v>11.67</v>
      </c>
      <c r="F2" t="n">
        <v>6.39</v>
      </c>
      <c r="G2" t="n">
        <v>5.72</v>
      </c>
      <c r="H2" t="n">
        <v>0.09</v>
      </c>
      <c r="I2" t="n">
        <v>67</v>
      </c>
      <c r="J2" t="n">
        <v>204</v>
      </c>
      <c r="K2" t="n">
        <v>55.27</v>
      </c>
      <c r="L2" t="n">
        <v>1</v>
      </c>
      <c r="M2" t="n">
        <v>65</v>
      </c>
      <c r="N2" t="n">
        <v>42.72</v>
      </c>
      <c r="O2" t="n">
        <v>25393.6</v>
      </c>
      <c r="P2" t="n">
        <v>91.62</v>
      </c>
      <c r="Q2" t="n">
        <v>202.94</v>
      </c>
      <c r="R2" t="n">
        <v>59.92</v>
      </c>
      <c r="S2" t="n">
        <v>13.89</v>
      </c>
      <c r="T2" t="n">
        <v>21024.16</v>
      </c>
      <c r="U2" t="n">
        <v>0.23</v>
      </c>
      <c r="V2" t="n">
        <v>0.61</v>
      </c>
      <c r="W2" t="n">
        <v>0.74</v>
      </c>
      <c r="X2" t="n">
        <v>1.35</v>
      </c>
      <c r="Y2" t="n">
        <v>1</v>
      </c>
      <c r="Z2" t="n">
        <v>10</v>
      </c>
      <c r="AA2" t="n">
        <v>175.4731724686538</v>
      </c>
      <c r="AB2" t="n">
        <v>240.0901359015165</v>
      </c>
      <c r="AC2" t="n">
        <v>217.1762702997674</v>
      </c>
      <c r="AD2" t="n">
        <v>175473.1724686538</v>
      </c>
      <c r="AE2" t="n">
        <v>240090.1359015165</v>
      </c>
      <c r="AF2" t="n">
        <v>2.79752428566316e-06</v>
      </c>
      <c r="AG2" t="n">
        <v>16</v>
      </c>
      <c r="AH2" t="n">
        <v>217176.2702997674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9.341699999999999</v>
      </c>
      <c r="E3" t="n">
        <v>10.7</v>
      </c>
      <c r="F3" t="n">
        <v>6.07</v>
      </c>
      <c r="G3" t="n">
        <v>7.14</v>
      </c>
      <c r="H3" t="n">
        <v>0.11</v>
      </c>
      <c r="I3" t="n">
        <v>51</v>
      </c>
      <c r="J3" t="n">
        <v>204.39</v>
      </c>
      <c r="K3" t="n">
        <v>55.27</v>
      </c>
      <c r="L3" t="n">
        <v>1.25</v>
      </c>
      <c r="M3" t="n">
        <v>49</v>
      </c>
      <c r="N3" t="n">
        <v>42.87</v>
      </c>
      <c r="O3" t="n">
        <v>25442.42</v>
      </c>
      <c r="P3" t="n">
        <v>86.86</v>
      </c>
      <c r="Q3" t="n">
        <v>202.85</v>
      </c>
      <c r="R3" t="n">
        <v>49.75</v>
      </c>
      <c r="S3" t="n">
        <v>13.89</v>
      </c>
      <c r="T3" t="n">
        <v>16019.08</v>
      </c>
      <c r="U3" t="n">
        <v>0.28</v>
      </c>
      <c r="V3" t="n">
        <v>0.64</v>
      </c>
      <c r="W3" t="n">
        <v>0.72</v>
      </c>
      <c r="X3" t="n">
        <v>1.03</v>
      </c>
      <c r="Y3" t="n">
        <v>1</v>
      </c>
      <c r="Z3" t="n">
        <v>10</v>
      </c>
      <c r="AA3" t="n">
        <v>153.3740748361076</v>
      </c>
      <c r="AB3" t="n">
        <v>209.8531755773025</v>
      </c>
      <c r="AC3" t="n">
        <v>189.8250830310464</v>
      </c>
      <c r="AD3" t="n">
        <v>153374.0748361076</v>
      </c>
      <c r="AE3" t="n">
        <v>209853.1755773025</v>
      </c>
      <c r="AF3" t="n">
        <v>3.050535505186186e-06</v>
      </c>
      <c r="AG3" t="n">
        <v>14</v>
      </c>
      <c r="AH3" t="n">
        <v>189825.0830310464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9.925599999999999</v>
      </c>
      <c r="E4" t="n">
        <v>10.07</v>
      </c>
      <c r="F4" t="n">
        <v>5.85</v>
      </c>
      <c r="G4" t="n">
        <v>8.56</v>
      </c>
      <c r="H4" t="n">
        <v>0.13</v>
      </c>
      <c r="I4" t="n">
        <v>41</v>
      </c>
      <c r="J4" t="n">
        <v>204.79</v>
      </c>
      <c r="K4" t="n">
        <v>55.27</v>
      </c>
      <c r="L4" t="n">
        <v>1.5</v>
      </c>
      <c r="M4" t="n">
        <v>39</v>
      </c>
      <c r="N4" t="n">
        <v>43.02</v>
      </c>
      <c r="O4" t="n">
        <v>25491.3</v>
      </c>
      <c r="P4" t="n">
        <v>83.45999999999999</v>
      </c>
      <c r="Q4" t="n">
        <v>202.85</v>
      </c>
      <c r="R4" t="n">
        <v>43.05</v>
      </c>
      <c r="S4" t="n">
        <v>13.89</v>
      </c>
      <c r="T4" t="n">
        <v>12717.69</v>
      </c>
      <c r="U4" t="n">
        <v>0.32</v>
      </c>
      <c r="V4" t="n">
        <v>0.66</v>
      </c>
      <c r="W4" t="n">
        <v>0.7</v>
      </c>
      <c r="X4" t="n">
        <v>0.8100000000000001</v>
      </c>
      <c r="Y4" t="n">
        <v>1</v>
      </c>
      <c r="Z4" t="n">
        <v>10</v>
      </c>
      <c r="AA4" t="n">
        <v>148.0576260175704</v>
      </c>
      <c r="AB4" t="n">
        <v>202.5789757586151</v>
      </c>
      <c r="AC4" t="n">
        <v>183.2451226336487</v>
      </c>
      <c r="AD4" t="n">
        <v>148057.6260175704</v>
      </c>
      <c r="AE4" t="n">
        <v>202578.9757586151</v>
      </c>
      <c r="AF4" t="n">
        <v>3.241208260838606e-06</v>
      </c>
      <c r="AG4" t="n">
        <v>14</v>
      </c>
      <c r="AH4" t="n">
        <v>183245.1226336487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10.2907</v>
      </c>
      <c r="E5" t="n">
        <v>9.720000000000001</v>
      </c>
      <c r="F5" t="n">
        <v>5.73</v>
      </c>
      <c r="G5" t="n">
        <v>9.83</v>
      </c>
      <c r="H5" t="n">
        <v>0.15</v>
      </c>
      <c r="I5" t="n">
        <v>35</v>
      </c>
      <c r="J5" t="n">
        <v>205.18</v>
      </c>
      <c r="K5" t="n">
        <v>55.27</v>
      </c>
      <c r="L5" t="n">
        <v>1.75</v>
      </c>
      <c r="M5" t="n">
        <v>33</v>
      </c>
      <c r="N5" t="n">
        <v>43.16</v>
      </c>
      <c r="O5" t="n">
        <v>25540.22</v>
      </c>
      <c r="P5" t="n">
        <v>81.69</v>
      </c>
      <c r="Q5" t="n">
        <v>202.89</v>
      </c>
      <c r="R5" t="n">
        <v>38.78</v>
      </c>
      <c r="S5" t="n">
        <v>13.89</v>
      </c>
      <c r="T5" t="n">
        <v>10615.68</v>
      </c>
      <c r="U5" t="n">
        <v>0.36</v>
      </c>
      <c r="V5" t="n">
        <v>0.67</v>
      </c>
      <c r="W5" t="n">
        <v>0.71</v>
      </c>
      <c r="X5" t="n">
        <v>0.6899999999999999</v>
      </c>
      <c r="Y5" t="n">
        <v>1</v>
      </c>
      <c r="Z5" t="n">
        <v>10</v>
      </c>
      <c r="AA5" t="n">
        <v>138.3705826487155</v>
      </c>
      <c r="AB5" t="n">
        <v>189.3247356591627</v>
      </c>
      <c r="AC5" t="n">
        <v>171.255848606841</v>
      </c>
      <c r="AD5" t="n">
        <v>138370.5826487155</v>
      </c>
      <c r="AE5" t="n">
        <v>189324.7356591627</v>
      </c>
      <c r="AF5" t="n">
        <v>3.360431797554993e-06</v>
      </c>
      <c r="AG5" t="n">
        <v>13</v>
      </c>
      <c r="AH5" t="n">
        <v>171255.848606841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10.6317</v>
      </c>
      <c r="E6" t="n">
        <v>9.41</v>
      </c>
      <c r="F6" t="n">
        <v>5.62</v>
      </c>
      <c r="G6" t="n">
        <v>11.25</v>
      </c>
      <c r="H6" t="n">
        <v>0.17</v>
      </c>
      <c r="I6" t="n">
        <v>30</v>
      </c>
      <c r="J6" t="n">
        <v>205.58</v>
      </c>
      <c r="K6" t="n">
        <v>55.27</v>
      </c>
      <c r="L6" t="n">
        <v>2</v>
      </c>
      <c r="M6" t="n">
        <v>28</v>
      </c>
      <c r="N6" t="n">
        <v>43.31</v>
      </c>
      <c r="O6" t="n">
        <v>25589.2</v>
      </c>
      <c r="P6" t="n">
        <v>79.95999999999999</v>
      </c>
      <c r="Q6" t="n">
        <v>202.83</v>
      </c>
      <c r="R6" t="n">
        <v>35.65</v>
      </c>
      <c r="S6" t="n">
        <v>13.89</v>
      </c>
      <c r="T6" t="n">
        <v>9075.43</v>
      </c>
      <c r="U6" t="n">
        <v>0.39</v>
      </c>
      <c r="V6" t="n">
        <v>0.6899999999999999</v>
      </c>
      <c r="W6" t="n">
        <v>0.6899999999999999</v>
      </c>
      <c r="X6" t="n">
        <v>0.59</v>
      </c>
      <c r="Y6" t="n">
        <v>1</v>
      </c>
      <c r="Z6" t="n">
        <v>10</v>
      </c>
      <c r="AA6" t="n">
        <v>135.8773307720923</v>
      </c>
      <c r="AB6" t="n">
        <v>185.9133584470587</v>
      </c>
      <c r="AC6" t="n">
        <v>168.1700484479611</v>
      </c>
      <c r="AD6" t="n">
        <v>135877.3307720922</v>
      </c>
      <c r="AE6" t="n">
        <v>185913.3584470587</v>
      </c>
      <c r="AF6" t="n">
        <v>3.471785470576873e-06</v>
      </c>
      <c r="AG6" t="n">
        <v>13</v>
      </c>
      <c r="AH6" t="n">
        <v>168170.0484479611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10.9131</v>
      </c>
      <c r="E7" t="n">
        <v>9.16</v>
      </c>
      <c r="F7" t="n">
        <v>5.54</v>
      </c>
      <c r="G7" t="n">
        <v>12.79</v>
      </c>
      <c r="H7" t="n">
        <v>0.19</v>
      </c>
      <c r="I7" t="n">
        <v>26</v>
      </c>
      <c r="J7" t="n">
        <v>205.98</v>
      </c>
      <c r="K7" t="n">
        <v>55.27</v>
      </c>
      <c r="L7" t="n">
        <v>2.25</v>
      </c>
      <c r="M7" t="n">
        <v>24</v>
      </c>
      <c r="N7" t="n">
        <v>43.46</v>
      </c>
      <c r="O7" t="n">
        <v>25638.22</v>
      </c>
      <c r="P7" t="n">
        <v>78.64</v>
      </c>
      <c r="Q7" t="n">
        <v>202.86</v>
      </c>
      <c r="R7" t="n">
        <v>33.08</v>
      </c>
      <c r="S7" t="n">
        <v>13.89</v>
      </c>
      <c r="T7" t="n">
        <v>7811.72</v>
      </c>
      <c r="U7" t="n">
        <v>0.42</v>
      </c>
      <c r="V7" t="n">
        <v>0.7</v>
      </c>
      <c r="W7" t="n">
        <v>0.6899999999999999</v>
      </c>
      <c r="X7" t="n">
        <v>0.51</v>
      </c>
      <c r="Y7" t="n">
        <v>1</v>
      </c>
      <c r="Z7" t="n">
        <v>10</v>
      </c>
      <c r="AA7" t="n">
        <v>127.1276226704679</v>
      </c>
      <c r="AB7" t="n">
        <v>173.9416218125441</v>
      </c>
      <c r="AC7" t="n">
        <v>157.3408775554028</v>
      </c>
      <c r="AD7" t="n">
        <v>127127.6226704679</v>
      </c>
      <c r="AE7" t="n">
        <v>173941.6218125441</v>
      </c>
      <c r="AF7" t="n">
        <v>3.563676742096981e-06</v>
      </c>
      <c r="AG7" t="n">
        <v>12</v>
      </c>
      <c r="AH7" t="n">
        <v>157340.8775554028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11.0602</v>
      </c>
      <c r="E8" t="n">
        <v>9.039999999999999</v>
      </c>
      <c r="F8" t="n">
        <v>5.5</v>
      </c>
      <c r="G8" t="n">
        <v>13.76</v>
      </c>
      <c r="H8" t="n">
        <v>0.22</v>
      </c>
      <c r="I8" t="n">
        <v>24</v>
      </c>
      <c r="J8" t="n">
        <v>206.38</v>
      </c>
      <c r="K8" t="n">
        <v>55.27</v>
      </c>
      <c r="L8" t="n">
        <v>2.5</v>
      </c>
      <c r="M8" t="n">
        <v>22</v>
      </c>
      <c r="N8" t="n">
        <v>43.6</v>
      </c>
      <c r="O8" t="n">
        <v>25687.3</v>
      </c>
      <c r="P8" t="n">
        <v>77.86</v>
      </c>
      <c r="Q8" t="n">
        <v>202.81</v>
      </c>
      <c r="R8" t="n">
        <v>32.06</v>
      </c>
      <c r="S8" t="n">
        <v>13.89</v>
      </c>
      <c r="T8" t="n">
        <v>7308.54</v>
      </c>
      <c r="U8" t="n">
        <v>0.43</v>
      </c>
      <c r="V8" t="n">
        <v>0.7</v>
      </c>
      <c r="W8" t="n">
        <v>0.68</v>
      </c>
      <c r="X8" t="n">
        <v>0.47</v>
      </c>
      <c r="Y8" t="n">
        <v>1</v>
      </c>
      <c r="Z8" t="n">
        <v>10</v>
      </c>
      <c r="AA8" t="n">
        <v>126.1406208038978</v>
      </c>
      <c r="AB8" t="n">
        <v>172.5911623152543</v>
      </c>
      <c r="AC8" t="n">
        <v>156.1193040171522</v>
      </c>
      <c r="AD8" t="n">
        <v>126140.6208038978</v>
      </c>
      <c r="AE8" t="n">
        <v>172591.1623152543</v>
      </c>
      <c r="AF8" t="n">
        <v>3.61171230016595e-06</v>
      </c>
      <c r="AG8" t="n">
        <v>12</v>
      </c>
      <c r="AH8" t="n">
        <v>156119.3040171522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11.1867</v>
      </c>
      <c r="E9" t="n">
        <v>8.94</v>
      </c>
      <c r="F9" t="n">
        <v>5.48</v>
      </c>
      <c r="G9" t="n">
        <v>14.95</v>
      </c>
      <c r="H9" t="n">
        <v>0.24</v>
      </c>
      <c r="I9" t="n">
        <v>22</v>
      </c>
      <c r="J9" t="n">
        <v>206.78</v>
      </c>
      <c r="K9" t="n">
        <v>55.27</v>
      </c>
      <c r="L9" t="n">
        <v>2.75</v>
      </c>
      <c r="M9" t="n">
        <v>20</v>
      </c>
      <c r="N9" t="n">
        <v>43.75</v>
      </c>
      <c r="O9" t="n">
        <v>25736.42</v>
      </c>
      <c r="P9" t="n">
        <v>77.56</v>
      </c>
      <c r="Q9" t="n">
        <v>202.81</v>
      </c>
      <c r="R9" t="n">
        <v>31.49</v>
      </c>
      <c r="S9" t="n">
        <v>13.89</v>
      </c>
      <c r="T9" t="n">
        <v>7032.61</v>
      </c>
      <c r="U9" t="n">
        <v>0.44</v>
      </c>
      <c r="V9" t="n">
        <v>0.71</v>
      </c>
      <c r="W9" t="n">
        <v>0.68</v>
      </c>
      <c r="X9" t="n">
        <v>0.44</v>
      </c>
      <c r="Y9" t="n">
        <v>1</v>
      </c>
      <c r="Z9" t="n">
        <v>10</v>
      </c>
      <c r="AA9" t="n">
        <v>125.5031025222036</v>
      </c>
      <c r="AB9" t="n">
        <v>171.7188816769192</v>
      </c>
      <c r="AC9" t="n">
        <v>155.3302726186859</v>
      </c>
      <c r="AD9" t="n">
        <v>125503.1025222036</v>
      </c>
      <c r="AE9" t="n">
        <v>171718.8816769192</v>
      </c>
      <c r="AF9" t="n">
        <v>3.653020920803099e-06</v>
      </c>
      <c r="AG9" t="n">
        <v>12</v>
      </c>
      <c r="AH9" t="n">
        <v>155330.2726186859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11.3748</v>
      </c>
      <c r="E10" t="n">
        <v>8.789999999999999</v>
      </c>
      <c r="F10" t="n">
        <v>5.42</v>
      </c>
      <c r="G10" t="n">
        <v>16.25</v>
      </c>
      <c r="H10" t="n">
        <v>0.26</v>
      </c>
      <c r="I10" t="n">
        <v>20</v>
      </c>
      <c r="J10" t="n">
        <v>207.17</v>
      </c>
      <c r="K10" t="n">
        <v>55.27</v>
      </c>
      <c r="L10" t="n">
        <v>3</v>
      </c>
      <c r="M10" t="n">
        <v>18</v>
      </c>
      <c r="N10" t="n">
        <v>43.9</v>
      </c>
      <c r="O10" t="n">
        <v>25785.6</v>
      </c>
      <c r="P10" t="n">
        <v>76.36</v>
      </c>
      <c r="Q10" t="n">
        <v>202.86</v>
      </c>
      <c r="R10" t="n">
        <v>29.35</v>
      </c>
      <c r="S10" t="n">
        <v>13.89</v>
      </c>
      <c r="T10" t="n">
        <v>5973.63</v>
      </c>
      <c r="U10" t="n">
        <v>0.47</v>
      </c>
      <c r="V10" t="n">
        <v>0.71</v>
      </c>
      <c r="W10" t="n">
        <v>0.67</v>
      </c>
      <c r="X10" t="n">
        <v>0.38</v>
      </c>
      <c r="Y10" t="n">
        <v>1</v>
      </c>
      <c r="Z10" t="n">
        <v>10</v>
      </c>
      <c r="AA10" t="n">
        <v>124.199716612743</v>
      </c>
      <c r="AB10" t="n">
        <v>169.935531574268</v>
      </c>
      <c r="AC10" t="n">
        <v>153.7171229468836</v>
      </c>
      <c r="AD10" t="n">
        <v>124199.716612743</v>
      </c>
      <c r="AE10" t="n">
        <v>169935.531574268</v>
      </c>
      <c r="AF10" t="n">
        <v>3.714445043663554e-06</v>
      </c>
      <c r="AG10" t="n">
        <v>12</v>
      </c>
      <c r="AH10" t="n">
        <v>153717.1229468836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11.5329</v>
      </c>
      <c r="E11" t="n">
        <v>8.67</v>
      </c>
      <c r="F11" t="n">
        <v>5.38</v>
      </c>
      <c r="G11" t="n">
        <v>17.92</v>
      </c>
      <c r="H11" t="n">
        <v>0.28</v>
      </c>
      <c r="I11" t="n">
        <v>18</v>
      </c>
      <c r="J11" t="n">
        <v>207.57</v>
      </c>
      <c r="K11" t="n">
        <v>55.27</v>
      </c>
      <c r="L11" t="n">
        <v>3.25</v>
      </c>
      <c r="M11" t="n">
        <v>16</v>
      </c>
      <c r="N11" t="n">
        <v>44.05</v>
      </c>
      <c r="O11" t="n">
        <v>25834.83</v>
      </c>
      <c r="P11" t="n">
        <v>75.70999999999999</v>
      </c>
      <c r="Q11" t="n">
        <v>202.83</v>
      </c>
      <c r="R11" t="n">
        <v>27.95</v>
      </c>
      <c r="S11" t="n">
        <v>13.89</v>
      </c>
      <c r="T11" t="n">
        <v>5283.99</v>
      </c>
      <c r="U11" t="n">
        <v>0.5</v>
      </c>
      <c r="V11" t="n">
        <v>0.72</v>
      </c>
      <c r="W11" t="n">
        <v>0.67</v>
      </c>
      <c r="X11" t="n">
        <v>0.34</v>
      </c>
      <c r="Y11" t="n">
        <v>1</v>
      </c>
      <c r="Z11" t="n">
        <v>10</v>
      </c>
      <c r="AA11" t="n">
        <v>123.3134324480453</v>
      </c>
      <c r="AB11" t="n">
        <v>168.7228784800315</v>
      </c>
      <c r="AC11" t="n">
        <v>152.6202037619913</v>
      </c>
      <c r="AD11" t="n">
        <v>123313.4324480453</v>
      </c>
      <c r="AE11" t="n">
        <v>168722.8784800314</v>
      </c>
      <c r="AF11" t="n">
        <v>3.766072655700971e-06</v>
      </c>
      <c r="AG11" t="n">
        <v>12</v>
      </c>
      <c r="AH11" t="n">
        <v>152620.2037619913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11.5972</v>
      </c>
      <c r="E12" t="n">
        <v>8.619999999999999</v>
      </c>
      <c r="F12" t="n">
        <v>5.37</v>
      </c>
      <c r="G12" t="n">
        <v>18.95</v>
      </c>
      <c r="H12" t="n">
        <v>0.3</v>
      </c>
      <c r="I12" t="n">
        <v>17</v>
      </c>
      <c r="J12" t="n">
        <v>207.97</v>
      </c>
      <c r="K12" t="n">
        <v>55.27</v>
      </c>
      <c r="L12" t="n">
        <v>3.5</v>
      </c>
      <c r="M12" t="n">
        <v>15</v>
      </c>
      <c r="N12" t="n">
        <v>44.2</v>
      </c>
      <c r="O12" t="n">
        <v>25884.1</v>
      </c>
      <c r="P12" t="n">
        <v>75.36</v>
      </c>
      <c r="Q12" t="n">
        <v>202.84</v>
      </c>
      <c r="R12" t="n">
        <v>27.87</v>
      </c>
      <c r="S12" t="n">
        <v>13.89</v>
      </c>
      <c r="T12" t="n">
        <v>5250.2</v>
      </c>
      <c r="U12" t="n">
        <v>0.5</v>
      </c>
      <c r="V12" t="n">
        <v>0.72</v>
      </c>
      <c r="W12" t="n">
        <v>0.67</v>
      </c>
      <c r="X12" t="n">
        <v>0.33</v>
      </c>
      <c r="Y12" t="n">
        <v>1</v>
      </c>
      <c r="Z12" t="n">
        <v>10</v>
      </c>
      <c r="AA12" t="n">
        <v>122.9239587917118</v>
      </c>
      <c r="AB12" t="n">
        <v>168.1899834410712</v>
      </c>
      <c r="AC12" t="n">
        <v>152.1381674776263</v>
      </c>
      <c r="AD12" t="n">
        <v>122923.9587917118</v>
      </c>
      <c r="AE12" t="n">
        <v>168189.9834410712</v>
      </c>
      <c r="AF12" t="n">
        <v>3.787069843898352e-06</v>
      </c>
      <c r="AG12" t="n">
        <v>12</v>
      </c>
      <c r="AH12" t="n">
        <v>152138.1674776263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11.697</v>
      </c>
      <c r="E13" t="n">
        <v>8.550000000000001</v>
      </c>
      <c r="F13" t="n">
        <v>5.34</v>
      </c>
      <c r="G13" t="n">
        <v>20.01</v>
      </c>
      <c r="H13" t="n">
        <v>0.32</v>
      </c>
      <c r="I13" t="n">
        <v>16</v>
      </c>
      <c r="J13" t="n">
        <v>208.37</v>
      </c>
      <c r="K13" t="n">
        <v>55.27</v>
      </c>
      <c r="L13" t="n">
        <v>3.75</v>
      </c>
      <c r="M13" t="n">
        <v>14</v>
      </c>
      <c r="N13" t="n">
        <v>44.35</v>
      </c>
      <c r="O13" t="n">
        <v>25933.43</v>
      </c>
      <c r="P13" t="n">
        <v>74.64</v>
      </c>
      <c r="Q13" t="n">
        <v>202.81</v>
      </c>
      <c r="R13" t="n">
        <v>26.86</v>
      </c>
      <c r="S13" t="n">
        <v>13.89</v>
      </c>
      <c r="T13" t="n">
        <v>4750.53</v>
      </c>
      <c r="U13" t="n">
        <v>0.52</v>
      </c>
      <c r="V13" t="n">
        <v>0.73</v>
      </c>
      <c r="W13" t="n">
        <v>0.66</v>
      </c>
      <c r="X13" t="n">
        <v>0.3</v>
      </c>
      <c r="Y13" t="n">
        <v>1</v>
      </c>
      <c r="Z13" t="n">
        <v>10</v>
      </c>
      <c r="AA13" t="n">
        <v>122.2359491829788</v>
      </c>
      <c r="AB13" t="n">
        <v>167.2486183415614</v>
      </c>
      <c r="AC13" t="n">
        <v>151.2866449419993</v>
      </c>
      <c r="AD13" t="n">
        <v>122235.9491829788</v>
      </c>
      <c r="AE13" t="n">
        <v>167248.6183415614</v>
      </c>
      <c r="AF13" t="n">
        <v>3.819659569902995e-06</v>
      </c>
      <c r="AG13" t="n">
        <v>12</v>
      </c>
      <c r="AH13" t="n">
        <v>151286.6449419993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11.7628</v>
      </c>
      <c r="E14" t="n">
        <v>8.5</v>
      </c>
      <c r="F14" t="n">
        <v>5.33</v>
      </c>
      <c r="G14" t="n">
        <v>21.31</v>
      </c>
      <c r="H14" t="n">
        <v>0.34</v>
      </c>
      <c r="I14" t="n">
        <v>15</v>
      </c>
      <c r="J14" t="n">
        <v>208.77</v>
      </c>
      <c r="K14" t="n">
        <v>55.27</v>
      </c>
      <c r="L14" t="n">
        <v>4</v>
      </c>
      <c r="M14" t="n">
        <v>13</v>
      </c>
      <c r="N14" t="n">
        <v>44.5</v>
      </c>
      <c r="O14" t="n">
        <v>25982.82</v>
      </c>
      <c r="P14" t="n">
        <v>74.45999999999999</v>
      </c>
      <c r="Q14" t="n">
        <v>202.82</v>
      </c>
      <c r="R14" t="n">
        <v>26.74</v>
      </c>
      <c r="S14" t="n">
        <v>13.89</v>
      </c>
      <c r="T14" t="n">
        <v>4693.42</v>
      </c>
      <c r="U14" t="n">
        <v>0.52</v>
      </c>
      <c r="V14" t="n">
        <v>0.73</v>
      </c>
      <c r="W14" t="n">
        <v>0.66</v>
      </c>
      <c r="X14" t="n">
        <v>0.29</v>
      </c>
      <c r="Y14" t="n">
        <v>1</v>
      </c>
      <c r="Z14" t="n">
        <v>10</v>
      </c>
      <c r="AA14" t="n">
        <v>121.9316108416659</v>
      </c>
      <c r="AB14" t="n">
        <v>166.8322091965173</v>
      </c>
      <c r="AC14" t="n">
        <v>150.9099773013241</v>
      </c>
      <c r="AD14" t="n">
        <v>121931.6108416659</v>
      </c>
      <c r="AE14" t="n">
        <v>166832.2091965172</v>
      </c>
      <c r="AF14" t="n">
        <v>3.841146583641529e-06</v>
      </c>
      <c r="AG14" t="n">
        <v>12</v>
      </c>
      <c r="AH14" t="n">
        <v>150909.9773013241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11.8636</v>
      </c>
      <c r="E15" t="n">
        <v>8.43</v>
      </c>
      <c r="F15" t="n">
        <v>5.3</v>
      </c>
      <c r="G15" t="n">
        <v>22.7</v>
      </c>
      <c r="H15" t="n">
        <v>0.36</v>
      </c>
      <c r="I15" t="n">
        <v>14</v>
      </c>
      <c r="J15" t="n">
        <v>209.17</v>
      </c>
      <c r="K15" t="n">
        <v>55.27</v>
      </c>
      <c r="L15" t="n">
        <v>4.25</v>
      </c>
      <c r="M15" t="n">
        <v>12</v>
      </c>
      <c r="N15" t="n">
        <v>44.65</v>
      </c>
      <c r="O15" t="n">
        <v>26032.25</v>
      </c>
      <c r="P15" t="n">
        <v>73.83</v>
      </c>
      <c r="Q15" t="n">
        <v>202.81</v>
      </c>
      <c r="R15" t="n">
        <v>25.69</v>
      </c>
      <c r="S15" t="n">
        <v>13.89</v>
      </c>
      <c r="T15" t="n">
        <v>4176.11</v>
      </c>
      <c r="U15" t="n">
        <v>0.54</v>
      </c>
      <c r="V15" t="n">
        <v>0.73</v>
      </c>
      <c r="W15" t="n">
        <v>0.66</v>
      </c>
      <c r="X15" t="n">
        <v>0.26</v>
      </c>
      <c r="Y15" t="n">
        <v>1</v>
      </c>
      <c r="Z15" t="n">
        <v>10</v>
      </c>
      <c r="AA15" t="n">
        <v>114.4286729743248</v>
      </c>
      <c r="AB15" t="n">
        <v>156.5663586001688</v>
      </c>
      <c r="AC15" t="n">
        <v>141.6238850776761</v>
      </c>
      <c r="AD15" t="n">
        <v>114428.6729743248</v>
      </c>
      <c r="AE15" t="n">
        <v>156566.3586001688</v>
      </c>
      <c r="AF15" t="n">
        <v>3.87406286000694e-06</v>
      </c>
      <c r="AG15" t="n">
        <v>11</v>
      </c>
      <c r="AH15" t="n">
        <v>141623.8850776761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11.9423</v>
      </c>
      <c r="E16" t="n">
        <v>8.369999999999999</v>
      </c>
      <c r="F16" t="n">
        <v>5.28</v>
      </c>
      <c r="G16" t="n">
        <v>24.38</v>
      </c>
      <c r="H16" t="n">
        <v>0.38</v>
      </c>
      <c r="I16" t="n">
        <v>13</v>
      </c>
      <c r="J16" t="n">
        <v>209.58</v>
      </c>
      <c r="K16" t="n">
        <v>55.27</v>
      </c>
      <c r="L16" t="n">
        <v>4.5</v>
      </c>
      <c r="M16" t="n">
        <v>11</v>
      </c>
      <c r="N16" t="n">
        <v>44.8</v>
      </c>
      <c r="O16" t="n">
        <v>26081.73</v>
      </c>
      <c r="P16" t="n">
        <v>73.51000000000001</v>
      </c>
      <c r="Q16" t="n">
        <v>202.81</v>
      </c>
      <c r="R16" t="n">
        <v>25.15</v>
      </c>
      <c r="S16" t="n">
        <v>13.89</v>
      </c>
      <c r="T16" t="n">
        <v>3911.15</v>
      </c>
      <c r="U16" t="n">
        <v>0.55</v>
      </c>
      <c r="V16" t="n">
        <v>0.73</v>
      </c>
      <c r="W16" t="n">
        <v>0.66</v>
      </c>
      <c r="X16" t="n">
        <v>0.24</v>
      </c>
      <c r="Y16" t="n">
        <v>1</v>
      </c>
      <c r="Z16" t="n">
        <v>10</v>
      </c>
      <c r="AA16" t="n">
        <v>114.0232928043969</v>
      </c>
      <c r="AB16" t="n">
        <v>156.0116995675628</v>
      </c>
      <c r="AC16" t="n">
        <v>141.122161924673</v>
      </c>
      <c r="AD16" t="n">
        <v>114023.2928043969</v>
      </c>
      <c r="AE16" t="n">
        <v>156011.6995675628</v>
      </c>
      <c r="AF16" t="n">
        <v>3.89976237339938e-06</v>
      </c>
      <c r="AG16" t="n">
        <v>11</v>
      </c>
      <c r="AH16" t="n">
        <v>141122.161924673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12.0377</v>
      </c>
      <c r="E17" t="n">
        <v>8.31</v>
      </c>
      <c r="F17" t="n">
        <v>5.26</v>
      </c>
      <c r="G17" t="n">
        <v>26.28</v>
      </c>
      <c r="H17" t="n">
        <v>0.4</v>
      </c>
      <c r="I17" t="n">
        <v>12</v>
      </c>
      <c r="J17" t="n">
        <v>209.98</v>
      </c>
      <c r="K17" t="n">
        <v>55.27</v>
      </c>
      <c r="L17" t="n">
        <v>4.75</v>
      </c>
      <c r="M17" t="n">
        <v>10</v>
      </c>
      <c r="N17" t="n">
        <v>44.95</v>
      </c>
      <c r="O17" t="n">
        <v>26131.27</v>
      </c>
      <c r="P17" t="n">
        <v>72.98999999999999</v>
      </c>
      <c r="Q17" t="n">
        <v>202.85</v>
      </c>
      <c r="R17" t="n">
        <v>24.33</v>
      </c>
      <c r="S17" t="n">
        <v>13.89</v>
      </c>
      <c r="T17" t="n">
        <v>3506.89</v>
      </c>
      <c r="U17" t="n">
        <v>0.57</v>
      </c>
      <c r="V17" t="n">
        <v>0.74</v>
      </c>
      <c r="W17" t="n">
        <v>0.66</v>
      </c>
      <c r="X17" t="n">
        <v>0.22</v>
      </c>
      <c r="Y17" t="n">
        <v>1</v>
      </c>
      <c r="Z17" t="n">
        <v>10</v>
      </c>
      <c r="AA17" t="n">
        <v>113.4820578545043</v>
      </c>
      <c r="AB17" t="n">
        <v>155.2711580315194</v>
      </c>
      <c r="AC17" t="n">
        <v>140.4522966334727</v>
      </c>
      <c r="AD17" t="n">
        <v>113482.0578545043</v>
      </c>
      <c r="AE17" t="n">
        <v>155271.1580315194</v>
      </c>
      <c r="AF17" t="n">
        <v>3.930915277816644e-06</v>
      </c>
      <c r="AG17" t="n">
        <v>11</v>
      </c>
      <c r="AH17" t="n">
        <v>140452.2966334727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12.0257</v>
      </c>
      <c r="E18" t="n">
        <v>8.32</v>
      </c>
      <c r="F18" t="n">
        <v>5.26</v>
      </c>
      <c r="G18" t="n">
        <v>26.32</v>
      </c>
      <c r="H18" t="n">
        <v>0.42</v>
      </c>
      <c r="I18" t="n">
        <v>12</v>
      </c>
      <c r="J18" t="n">
        <v>210.38</v>
      </c>
      <c r="K18" t="n">
        <v>55.27</v>
      </c>
      <c r="L18" t="n">
        <v>5</v>
      </c>
      <c r="M18" t="n">
        <v>10</v>
      </c>
      <c r="N18" t="n">
        <v>45.11</v>
      </c>
      <c r="O18" t="n">
        <v>26180.86</v>
      </c>
      <c r="P18" t="n">
        <v>73.13</v>
      </c>
      <c r="Q18" t="n">
        <v>202.81</v>
      </c>
      <c r="R18" t="n">
        <v>24.5</v>
      </c>
      <c r="S18" t="n">
        <v>13.89</v>
      </c>
      <c r="T18" t="n">
        <v>3588.3</v>
      </c>
      <c r="U18" t="n">
        <v>0.57</v>
      </c>
      <c r="V18" t="n">
        <v>0.73</v>
      </c>
      <c r="W18" t="n">
        <v>0.66</v>
      </c>
      <c r="X18" t="n">
        <v>0.23</v>
      </c>
      <c r="Y18" t="n">
        <v>1</v>
      </c>
      <c r="Z18" t="n">
        <v>10</v>
      </c>
      <c r="AA18" t="n">
        <v>113.5817724644834</v>
      </c>
      <c r="AB18" t="n">
        <v>155.4075919599908</v>
      </c>
      <c r="AC18" t="n">
        <v>140.5757094992971</v>
      </c>
      <c r="AD18" t="n">
        <v>113581.7724644834</v>
      </c>
      <c r="AE18" t="n">
        <v>155407.5919599908</v>
      </c>
      <c r="AF18" t="n">
        <v>3.926996673487428e-06</v>
      </c>
      <c r="AG18" t="n">
        <v>11</v>
      </c>
      <c r="AH18" t="n">
        <v>140575.7094992971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12.1102</v>
      </c>
      <c r="E19" t="n">
        <v>8.26</v>
      </c>
      <c r="F19" t="n">
        <v>5.25</v>
      </c>
      <c r="G19" t="n">
        <v>28.62</v>
      </c>
      <c r="H19" t="n">
        <v>0.44</v>
      </c>
      <c r="I19" t="n">
        <v>11</v>
      </c>
      <c r="J19" t="n">
        <v>210.78</v>
      </c>
      <c r="K19" t="n">
        <v>55.27</v>
      </c>
      <c r="L19" t="n">
        <v>5.25</v>
      </c>
      <c r="M19" t="n">
        <v>9</v>
      </c>
      <c r="N19" t="n">
        <v>45.26</v>
      </c>
      <c r="O19" t="n">
        <v>26230.5</v>
      </c>
      <c r="P19" t="n">
        <v>72.53</v>
      </c>
      <c r="Q19" t="n">
        <v>202.81</v>
      </c>
      <c r="R19" t="n">
        <v>24.01</v>
      </c>
      <c r="S19" t="n">
        <v>13.89</v>
      </c>
      <c r="T19" t="n">
        <v>3349.74</v>
      </c>
      <c r="U19" t="n">
        <v>0.58</v>
      </c>
      <c r="V19" t="n">
        <v>0.74</v>
      </c>
      <c r="W19" t="n">
        <v>0.66</v>
      </c>
      <c r="X19" t="n">
        <v>0.21</v>
      </c>
      <c r="Y19" t="n">
        <v>1</v>
      </c>
      <c r="Z19" t="n">
        <v>10</v>
      </c>
      <c r="AA19" t="n">
        <v>113.0506970780348</v>
      </c>
      <c r="AB19" t="n">
        <v>154.6809511868597</v>
      </c>
      <c r="AC19" t="n">
        <v>139.9184183017067</v>
      </c>
      <c r="AD19" t="n">
        <v>113050.6970780348</v>
      </c>
      <c r="AE19" t="n">
        <v>154680.9511868597</v>
      </c>
      <c r="AF19" t="n">
        <v>3.954590178972323e-06</v>
      </c>
      <c r="AG19" t="n">
        <v>11</v>
      </c>
      <c r="AH19" t="n">
        <v>139918.4183017067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12.1143</v>
      </c>
      <c r="E20" t="n">
        <v>8.25</v>
      </c>
      <c r="F20" t="n">
        <v>5.24</v>
      </c>
      <c r="G20" t="n">
        <v>28.6</v>
      </c>
      <c r="H20" t="n">
        <v>0.46</v>
      </c>
      <c r="I20" t="n">
        <v>11</v>
      </c>
      <c r="J20" t="n">
        <v>211.18</v>
      </c>
      <c r="K20" t="n">
        <v>55.27</v>
      </c>
      <c r="L20" t="n">
        <v>5.5</v>
      </c>
      <c r="M20" t="n">
        <v>9</v>
      </c>
      <c r="N20" t="n">
        <v>45.41</v>
      </c>
      <c r="O20" t="n">
        <v>26280.2</v>
      </c>
      <c r="P20" t="n">
        <v>72.40000000000001</v>
      </c>
      <c r="Q20" t="n">
        <v>202.85</v>
      </c>
      <c r="R20" t="n">
        <v>23.99</v>
      </c>
      <c r="S20" t="n">
        <v>13.89</v>
      </c>
      <c r="T20" t="n">
        <v>3339.32</v>
      </c>
      <c r="U20" t="n">
        <v>0.58</v>
      </c>
      <c r="V20" t="n">
        <v>0.74</v>
      </c>
      <c r="W20" t="n">
        <v>0.66</v>
      </c>
      <c r="X20" t="n">
        <v>0.21</v>
      </c>
      <c r="Y20" t="n">
        <v>1</v>
      </c>
      <c r="Z20" t="n">
        <v>10</v>
      </c>
      <c r="AA20" t="n">
        <v>112.973610759422</v>
      </c>
      <c r="AB20" t="n">
        <v>154.5754782849254</v>
      </c>
      <c r="AC20" t="n">
        <v>139.8230115855008</v>
      </c>
      <c r="AD20" t="n">
        <v>112973.610759422</v>
      </c>
      <c r="AE20" t="n">
        <v>154575.4782849254</v>
      </c>
      <c r="AF20" t="n">
        <v>3.955929035451471e-06</v>
      </c>
      <c r="AG20" t="n">
        <v>11</v>
      </c>
      <c r="AH20" t="n">
        <v>139823.0115855008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12.2017</v>
      </c>
      <c r="E21" t="n">
        <v>8.199999999999999</v>
      </c>
      <c r="F21" t="n">
        <v>5.23</v>
      </c>
      <c r="G21" t="n">
        <v>31.35</v>
      </c>
      <c r="H21" t="n">
        <v>0.48</v>
      </c>
      <c r="I21" t="n">
        <v>10</v>
      </c>
      <c r="J21" t="n">
        <v>211.59</v>
      </c>
      <c r="K21" t="n">
        <v>55.27</v>
      </c>
      <c r="L21" t="n">
        <v>5.75</v>
      </c>
      <c r="M21" t="n">
        <v>8</v>
      </c>
      <c r="N21" t="n">
        <v>45.57</v>
      </c>
      <c r="O21" t="n">
        <v>26329.94</v>
      </c>
      <c r="P21" t="n">
        <v>71.84</v>
      </c>
      <c r="Q21" t="n">
        <v>202.82</v>
      </c>
      <c r="R21" t="n">
        <v>23.28</v>
      </c>
      <c r="S21" t="n">
        <v>13.89</v>
      </c>
      <c r="T21" t="n">
        <v>2987.46</v>
      </c>
      <c r="U21" t="n">
        <v>0.6</v>
      </c>
      <c r="V21" t="n">
        <v>0.74</v>
      </c>
      <c r="W21" t="n">
        <v>0.66</v>
      </c>
      <c r="X21" t="n">
        <v>0.19</v>
      </c>
      <c r="Y21" t="n">
        <v>1</v>
      </c>
      <c r="Z21" t="n">
        <v>10</v>
      </c>
      <c r="AA21" t="n">
        <v>112.4600299695962</v>
      </c>
      <c r="AB21" t="n">
        <v>153.8727743907006</v>
      </c>
      <c r="AC21" t="n">
        <v>139.1873727646895</v>
      </c>
      <c r="AD21" t="n">
        <v>112460.0299695962</v>
      </c>
      <c r="AE21" t="n">
        <v>153872.7743907007</v>
      </c>
      <c r="AF21" t="n">
        <v>3.984469536982593e-06</v>
      </c>
      <c r="AG21" t="n">
        <v>11</v>
      </c>
      <c r="AH21" t="n">
        <v>139187.3727646895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12.2175</v>
      </c>
      <c r="E22" t="n">
        <v>8.18</v>
      </c>
      <c r="F22" t="n">
        <v>5.21</v>
      </c>
      <c r="G22" t="n">
        <v>31.29</v>
      </c>
      <c r="H22" t="n">
        <v>0.5</v>
      </c>
      <c r="I22" t="n">
        <v>10</v>
      </c>
      <c r="J22" t="n">
        <v>211.99</v>
      </c>
      <c r="K22" t="n">
        <v>55.27</v>
      </c>
      <c r="L22" t="n">
        <v>6</v>
      </c>
      <c r="M22" t="n">
        <v>8</v>
      </c>
      <c r="N22" t="n">
        <v>45.72</v>
      </c>
      <c r="O22" t="n">
        <v>26379.74</v>
      </c>
      <c r="P22" t="n">
        <v>71.72</v>
      </c>
      <c r="Q22" t="n">
        <v>202.89</v>
      </c>
      <c r="R22" t="n">
        <v>23.12</v>
      </c>
      <c r="S22" t="n">
        <v>13.89</v>
      </c>
      <c r="T22" t="n">
        <v>2908.7</v>
      </c>
      <c r="U22" t="n">
        <v>0.6</v>
      </c>
      <c r="V22" t="n">
        <v>0.74</v>
      </c>
      <c r="W22" t="n">
        <v>0.65</v>
      </c>
      <c r="X22" t="n">
        <v>0.18</v>
      </c>
      <c r="Y22" t="n">
        <v>1</v>
      </c>
      <c r="Z22" t="n">
        <v>10</v>
      </c>
      <c r="AA22" t="n">
        <v>112.3478840945323</v>
      </c>
      <c r="AB22" t="n">
        <v>153.7193314569115</v>
      </c>
      <c r="AC22" t="n">
        <v>139.0485742091427</v>
      </c>
      <c r="AD22" t="n">
        <v>112347.8840945323</v>
      </c>
      <c r="AE22" t="n">
        <v>153719.3314569115</v>
      </c>
      <c r="AF22" t="n">
        <v>3.989629032682726e-06</v>
      </c>
      <c r="AG22" t="n">
        <v>11</v>
      </c>
      <c r="AH22" t="n">
        <v>139048.5742091427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12.222</v>
      </c>
      <c r="E23" t="n">
        <v>8.18</v>
      </c>
      <c r="F23" t="n">
        <v>5.21</v>
      </c>
      <c r="G23" t="n">
        <v>31.27</v>
      </c>
      <c r="H23" t="n">
        <v>0.52</v>
      </c>
      <c r="I23" t="n">
        <v>10</v>
      </c>
      <c r="J23" t="n">
        <v>212.4</v>
      </c>
      <c r="K23" t="n">
        <v>55.27</v>
      </c>
      <c r="L23" t="n">
        <v>6.25</v>
      </c>
      <c r="M23" t="n">
        <v>8</v>
      </c>
      <c r="N23" t="n">
        <v>45.87</v>
      </c>
      <c r="O23" t="n">
        <v>26429.59</v>
      </c>
      <c r="P23" t="n">
        <v>71.52</v>
      </c>
      <c r="Q23" t="n">
        <v>202.82</v>
      </c>
      <c r="R23" t="n">
        <v>23.06</v>
      </c>
      <c r="S23" t="n">
        <v>13.89</v>
      </c>
      <c r="T23" t="n">
        <v>2881</v>
      </c>
      <c r="U23" t="n">
        <v>0.6</v>
      </c>
      <c r="V23" t="n">
        <v>0.74</v>
      </c>
      <c r="W23" t="n">
        <v>0.65</v>
      </c>
      <c r="X23" t="n">
        <v>0.17</v>
      </c>
      <c r="Y23" t="n">
        <v>1</v>
      </c>
      <c r="Z23" t="n">
        <v>10</v>
      </c>
      <c r="AA23" t="n">
        <v>112.2458335421541</v>
      </c>
      <c r="AB23" t="n">
        <v>153.5797013889952</v>
      </c>
      <c r="AC23" t="n">
        <v>138.9222702389362</v>
      </c>
      <c r="AD23" t="n">
        <v>112245.8335421541</v>
      </c>
      <c r="AE23" t="n">
        <v>153579.7013889952</v>
      </c>
      <c r="AF23" t="n">
        <v>3.991098509306182e-06</v>
      </c>
      <c r="AG23" t="n">
        <v>11</v>
      </c>
      <c r="AH23" t="n">
        <v>138922.2702389362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12.2976</v>
      </c>
      <c r="E24" t="n">
        <v>8.130000000000001</v>
      </c>
      <c r="F24" t="n">
        <v>5.2</v>
      </c>
      <c r="G24" t="n">
        <v>34.68</v>
      </c>
      <c r="H24" t="n">
        <v>0.54</v>
      </c>
      <c r="I24" t="n">
        <v>9</v>
      </c>
      <c r="J24" t="n">
        <v>212.8</v>
      </c>
      <c r="K24" t="n">
        <v>55.27</v>
      </c>
      <c r="L24" t="n">
        <v>6.5</v>
      </c>
      <c r="M24" t="n">
        <v>7</v>
      </c>
      <c r="N24" t="n">
        <v>46.03</v>
      </c>
      <c r="O24" t="n">
        <v>26479.5</v>
      </c>
      <c r="P24" t="n">
        <v>71.09999999999999</v>
      </c>
      <c r="Q24" t="n">
        <v>202.83</v>
      </c>
      <c r="R24" t="n">
        <v>22.67</v>
      </c>
      <c r="S24" t="n">
        <v>13.89</v>
      </c>
      <c r="T24" t="n">
        <v>2687.45</v>
      </c>
      <c r="U24" t="n">
        <v>0.61</v>
      </c>
      <c r="V24" t="n">
        <v>0.74</v>
      </c>
      <c r="W24" t="n">
        <v>0.65</v>
      </c>
      <c r="X24" t="n">
        <v>0.16</v>
      </c>
      <c r="Y24" t="n">
        <v>1</v>
      </c>
      <c r="Z24" t="n">
        <v>10</v>
      </c>
      <c r="AA24" t="n">
        <v>111.8371612657869</v>
      </c>
      <c r="AB24" t="n">
        <v>153.0205379511214</v>
      </c>
      <c r="AC24" t="n">
        <v>138.4164725747821</v>
      </c>
      <c r="AD24" t="n">
        <v>111837.1612657869</v>
      </c>
      <c r="AE24" t="n">
        <v>153020.5379511214</v>
      </c>
      <c r="AF24" t="n">
        <v>4.01578571658024e-06</v>
      </c>
      <c r="AG24" t="n">
        <v>11</v>
      </c>
      <c r="AH24" t="n">
        <v>138416.4725747821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12.306</v>
      </c>
      <c r="E25" t="n">
        <v>8.130000000000001</v>
      </c>
      <c r="F25" t="n">
        <v>5.2</v>
      </c>
      <c r="G25" t="n">
        <v>34.64</v>
      </c>
      <c r="H25" t="n">
        <v>0.5600000000000001</v>
      </c>
      <c r="I25" t="n">
        <v>9</v>
      </c>
      <c r="J25" t="n">
        <v>213.21</v>
      </c>
      <c r="K25" t="n">
        <v>55.27</v>
      </c>
      <c r="L25" t="n">
        <v>6.75</v>
      </c>
      <c r="M25" t="n">
        <v>7</v>
      </c>
      <c r="N25" t="n">
        <v>46.18</v>
      </c>
      <c r="O25" t="n">
        <v>26529.46</v>
      </c>
      <c r="P25" t="n">
        <v>70.79000000000001</v>
      </c>
      <c r="Q25" t="n">
        <v>202.83</v>
      </c>
      <c r="R25" t="n">
        <v>22.62</v>
      </c>
      <c r="S25" t="n">
        <v>13.89</v>
      </c>
      <c r="T25" t="n">
        <v>2664.21</v>
      </c>
      <c r="U25" t="n">
        <v>0.61</v>
      </c>
      <c r="V25" t="n">
        <v>0.74</v>
      </c>
      <c r="W25" t="n">
        <v>0.65</v>
      </c>
      <c r="X25" t="n">
        <v>0.16</v>
      </c>
      <c r="Y25" t="n">
        <v>1</v>
      </c>
      <c r="Z25" t="n">
        <v>10</v>
      </c>
      <c r="AA25" t="n">
        <v>111.6763230832331</v>
      </c>
      <c r="AB25" t="n">
        <v>152.8004720540715</v>
      </c>
      <c r="AC25" t="n">
        <v>138.2174094580822</v>
      </c>
      <c r="AD25" t="n">
        <v>111676.3230832331</v>
      </c>
      <c r="AE25" t="n">
        <v>152800.4720540715</v>
      </c>
      <c r="AF25" t="n">
        <v>4.018528739610691e-06</v>
      </c>
      <c r="AG25" t="n">
        <v>11</v>
      </c>
      <c r="AH25" t="n">
        <v>138217.4094580822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12.2997</v>
      </c>
      <c r="E26" t="n">
        <v>8.130000000000001</v>
      </c>
      <c r="F26" t="n">
        <v>5.2</v>
      </c>
      <c r="G26" t="n">
        <v>34.67</v>
      </c>
      <c r="H26" t="n">
        <v>0.58</v>
      </c>
      <c r="I26" t="n">
        <v>9</v>
      </c>
      <c r="J26" t="n">
        <v>213.61</v>
      </c>
      <c r="K26" t="n">
        <v>55.27</v>
      </c>
      <c r="L26" t="n">
        <v>7</v>
      </c>
      <c r="M26" t="n">
        <v>7</v>
      </c>
      <c r="N26" t="n">
        <v>46.34</v>
      </c>
      <c r="O26" t="n">
        <v>26579.47</v>
      </c>
      <c r="P26" t="n">
        <v>70.81</v>
      </c>
      <c r="Q26" t="n">
        <v>202.81</v>
      </c>
      <c r="R26" t="n">
        <v>22.76</v>
      </c>
      <c r="S26" t="n">
        <v>13.89</v>
      </c>
      <c r="T26" t="n">
        <v>2733.02</v>
      </c>
      <c r="U26" t="n">
        <v>0.61</v>
      </c>
      <c r="V26" t="n">
        <v>0.74</v>
      </c>
      <c r="W26" t="n">
        <v>0.65</v>
      </c>
      <c r="X26" t="n">
        <v>0.16</v>
      </c>
      <c r="Y26" t="n">
        <v>1</v>
      </c>
      <c r="Z26" t="n">
        <v>10</v>
      </c>
      <c r="AA26" t="n">
        <v>111.7029112544772</v>
      </c>
      <c r="AB26" t="n">
        <v>152.8368511629551</v>
      </c>
      <c r="AC26" t="n">
        <v>138.2503165958723</v>
      </c>
      <c r="AD26" t="n">
        <v>111702.9112544772</v>
      </c>
      <c r="AE26" t="n">
        <v>152836.8511629551</v>
      </c>
      <c r="AF26" t="n">
        <v>4.016471472337854e-06</v>
      </c>
      <c r="AG26" t="n">
        <v>11</v>
      </c>
      <c r="AH26" t="n">
        <v>138250.3165958723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12.3796</v>
      </c>
      <c r="E27" t="n">
        <v>8.08</v>
      </c>
      <c r="F27" t="n">
        <v>5.19</v>
      </c>
      <c r="G27" t="n">
        <v>38.91</v>
      </c>
      <c r="H27" t="n">
        <v>0.6</v>
      </c>
      <c r="I27" t="n">
        <v>8</v>
      </c>
      <c r="J27" t="n">
        <v>214.02</v>
      </c>
      <c r="K27" t="n">
        <v>55.27</v>
      </c>
      <c r="L27" t="n">
        <v>7.25</v>
      </c>
      <c r="M27" t="n">
        <v>6</v>
      </c>
      <c r="N27" t="n">
        <v>46.49</v>
      </c>
      <c r="O27" t="n">
        <v>26629.54</v>
      </c>
      <c r="P27" t="n">
        <v>70.41</v>
      </c>
      <c r="Q27" t="n">
        <v>202.81</v>
      </c>
      <c r="R27" t="n">
        <v>22.34</v>
      </c>
      <c r="S27" t="n">
        <v>13.89</v>
      </c>
      <c r="T27" t="n">
        <v>2528.34</v>
      </c>
      <c r="U27" t="n">
        <v>0.62</v>
      </c>
      <c r="V27" t="n">
        <v>0.75</v>
      </c>
      <c r="W27" t="n">
        <v>0.65</v>
      </c>
      <c r="X27" t="n">
        <v>0.15</v>
      </c>
      <c r="Y27" t="n">
        <v>1</v>
      </c>
      <c r="Z27" t="n">
        <v>10</v>
      </c>
      <c r="AA27" t="n">
        <v>111.2970144606296</v>
      </c>
      <c r="AB27" t="n">
        <v>152.2814852627103</v>
      </c>
      <c r="AC27" t="n">
        <v>137.7479540376858</v>
      </c>
      <c r="AD27" t="n">
        <v>111297.0144606296</v>
      </c>
      <c r="AE27" t="n">
        <v>152281.4852627103</v>
      </c>
      <c r="AF27" t="n">
        <v>4.042562846163215e-06</v>
      </c>
      <c r="AG27" t="n">
        <v>11</v>
      </c>
      <c r="AH27" t="n">
        <v>137747.9540376858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12.3869</v>
      </c>
      <c r="E28" t="n">
        <v>8.07</v>
      </c>
      <c r="F28" t="n">
        <v>5.18</v>
      </c>
      <c r="G28" t="n">
        <v>38.88</v>
      </c>
      <c r="H28" t="n">
        <v>0.62</v>
      </c>
      <c r="I28" t="n">
        <v>8</v>
      </c>
      <c r="J28" t="n">
        <v>214.42</v>
      </c>
      <c r="K28" t="n">
        <v>55.27</v>
      </c>
      <c r="L28" t="n">
        <v>7.5</v>
      </c>
      <c r="M28" t="n">
        <v>6</v>
      </c>
      <c r="N28" t="n">
        <v>46.65</v>
      </c>
      <c r="O28" t="n">
        <v>26679.66</v>
      </c>
      <c r="P28" t="n">
        <v>70.38</v>
      </c>
      <c r="Q28" t="n">
        <v>202.81</v>
      </c>
      <c r="R28" t="n">
        <v>22.22</v>
      </c>
      <c r="S28" t="n">
        <v>13.89</v>
      </c>
      <c r="T28" t="n">
        <v>2471.21</v>
      </c>
      <c r="U28" t="n">
        <v>0.63</v>
      </c>
      <c r="V28" t="n">
        <v>0.75</v>
      </c>
      <c r="W28" t="n">
        <v>0.65</v>
      </c>
      <c r="X28" t="n">
        <v>0.15</v>
      </c>
      <c r="Y28" t="n">
        <v>1</v>
      </c>
      <c r="Z28" t="n">
        <v>10</v>
      </c>
      <c r="AA28" t="n">
        <v>111.2572892370862</v>
      </c>
      <c r="AB28" t="n">
        <v>152.227131459305</v>
      </c>
      <c r="AC28" t="n">
        <v>137.6987876849914</v>
      </c>
      <c r="AD28" t="n">
        <v>111257.2892370862</v>
      </c>
      <c r="AE28" t="n">
        <v>152227.131459305</v>
      </c>
      <c r="AF28" t="n">
        <v>4.044946663796821e-06</v>
      </c>
      <c r="AG28" t="n">
        <v>11</v>
      </c>
      <c r="AH28" t="n">
        <v>137698.7876849914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12.4061</v>
      </c>
      <c r="E29" t="n">
        <v>8.06</v>
      </c>
      <c r="F29" t="n">
        <v>5.17</v>
      </c>
      <c r="G29" t="n">
        <v>38.79</v>
      </c>
      <c r="H29" t="n">
        <v>0.64</v>
      </c>
      <c r="I29" t="n">
        <v>8</v>
      </c>
      <c r="J29" t="n">
        <v>214.83</v>
      </c>
      <c r="K29" t="n">
        <v>55.27</v>
      </c>
      <c r="L29" t="n">
        <v>7.75</v>
      </c>
      <c r="M29" t="n">
        <v>6</v>
      </c>
      <c r="N29" t="n">
        <v>46.81</v>
      </c>
      <c r="O29" t="n">
        <v>26729.83</v>
      </c>
      <c r="P29" t="n">
        <v>69.81</v>
      </c>
      <c r="Q29" t="n">
        <v>202.81</v>
      </c>
      <c r="R29" t="n">
        <v>21.86</v>
      </c>
      <c r="S29" t="n">
        <v>13.89</v>
      </c>
      <c r="T29" t="n">
        <v>2288.79</v>
      </c>
      <c r="U29" t="n">
        <v>0.64</v>
      </c>
      <c r="V29" t="n">
        <v>0.75</v>
      </c>
      <c r="W29" t="n">
        <v>0.65</v>
      </c>
      <c r="X29" t="n">
        <v>0.13</v>
      </c>
      <c r="Y29" t="n">
        <v>1</v>
      </c>
      <c r="Z29" t="n">
        <v>10</v>
      </c>
      <c r="AA29" t="n">
        <v>110.947958732096</v>
      </c>
      <c r="AB29" t="n">
        <v>151.8038918156791</v>
      </c>
      <c r="AC29" t="n">
        <v>137.3159414389324</v>
      </c>
      <c r="AD29" t="n">
        <v>110947.958732096</v>
      </c>
      <c r="AE29" t="n">
        <v>151803.8918156791</v>
      </c>
      <c r="AF29" t="n">
        <v>4.051216430723566e-06</v>
      </c>
      <c r="AG29" t="n">
        <v>11</v>
      </c>
      <c r="AH29" t="n">
        <v>137315.9414389324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12.3988</v>
      </c>
      <c r="E30" t="n">
        <v>8.07</v>
      </c>
      <c r="F30" t="n">
        <v>5.18</v>
      </c>
      <c r="G30" t="n">
        <v>38.82</v>
      </c>
      <c r="H30" t="n">
        <v>0.66</v>
      </c>
      <c r="I30" t="n">
        <v>8</v>
      </c>
      <c r="J30" t="n">
        <v>215.24</v>
      </c>
      <c r="K30" t="n">
        <v>55.27</v>
      </c>
      <c r="L30" t="n">
        <v>8</v>
      </c>
      <c r="M30" t="n">
        <v>6</v>
      </c>
      <c r="N30" t="n">
        <v>46.97</v>
      </c>
      <c r="O30" t="n">
        <v>26780.06</v>
      </c>
      <c r="P30" t="n">
        <v>69.7</v>
      </c>
      <c r="Q30" t="n">
        <v>202.81</v>
      </c>
      <c r="R30" t="n">
        <v>21.92</v>
      </c>
      <c r="S30" t="n">
        <v>13.89</v>
      </c>
      <c r="T30" t="n">
        <v>2321.93</v>
      </c>
      <c r="U30" t="n">
        <v>0.63</v>
      </c>
      <c r="V30" t="n">
        <v>0.75</v>
      </c>
      <c r="W30" t="n">
        <v>0.65</v>
      </c>
      <c r="X30" t="n">
        <v>0.14</v>
      </c>
      <c r="Y30" t="n">
        <v>1</v>
      </c>
      <c r="Z30" t="n">
        <v>10</v>
      </c>
      <c r="AA30" t="n">
        <v>110.9259929019607</v>
      </c>
      <c r="AB30" t="n">
        <v>151.7738371978239</v>
      </c>
      <c r="AC30" t="n">
        <v>137.2887551916234</v>
      </c>
      <c r="AD30" t="n">
        <v>110925.9929019607</v>
      </c>
      <c r="AE30" t="n">
        <v>151773.8371978239</v>
      </c>
      <c r="AF30" t="n">
        <v>4.04883261308996e-06</v>
      </c>
      <c r="AG30" t="n">
        <v>11</v>
      </c>
      <c r="AH30" t="n">
        <v>137288.7551916234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12.4991</v>
      </c>
      <c r="E31" t="n">
        <v>8</v>
      </c>
      <c r="F31" t="n">
        <v>5.15</v>
      </c>
      <c r="G31" t="n">
        <v>44.16</v>
      </c>
      <c r="H31" t="n">
        <v>0.68</v>
      </c>
      <c r="I31" t="n">
        <v>7</v>
      </c>
      <c r="J31" t="n">
        <v>215.65</v>
      </c>
      <c r="K31" t="n">
        <v>55.27</v>
      </c>
      <c r="L31" t="n">
        <v>8.25</v>
      </c>
      <c r="M31" t="n">
        <v>5</v>
      </c>
      <c r="N31" t="n">
        <v>47.12</v>
      </c>
      <c r="O31" t="n">
        <v>26830.34</v>
      </c>
      <c r="P31" t="n">
        <v>69.15000000000001</v>
      </c>
      <c r="Q31" t="n">
        <v>202.82</v>
      </c>
      <c r="R31" t="n">
        <v>21.1</v>
      </c>
      <c r="S31" t="n">
        <v>13.89</v>
      </c>
      <c r="T31" t="n">
        <v>1915.71</v>
      </c>
      <c r="U31" t="n">
        <v>0.66</v>
      </c>
      <c r="V31" t="n">
        <v>0.75</v>
      </c>
      <c r="W31" t="n">
        <v>0.65</v>
      </c>
      <c r="X31" t="n">
        <v>0.11</v>
      </c>
      <c r="Y31" t="n">
        <v>1</v>
      </c>
      <c r="Z31" t="n">
        <v>10</v>
      </c>
      <c r="AA31" t="n">
        <v>110.3957317424791</v>
      </c>
      <c r="AB31" t="n">
        <v>151.0483104859501</v>
      </c>
      <c r="AC31" t="n">
        <v>136.6324717308475</v>
      </c>
      <c r="AD31" t="n">
        <v>110395.7317424791</v>
      </c>
      <c r="AE31" t="n">
        <v>151048.3104859501</v>
      </c>
      <c r="AF31" t="n">
        <v>4.081585614274988e-06</v>
      </c>
      <c r="AG31" t="n">
        <v>11</v>
      </c>
      <c r="AH31" t="n">
        <v>136632.4717308475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12.4887</v>
      </c>
      <c r="E32" t="n">
        <v>8.01</v>
      </c>
      <c r="F32" t="n">
        <v>5.16</v>
      </c>
      <c r="G32" t="n">
        <v>44.22</v>
      </c>
      <c r="H32" t="n">
        <v>0.7</v>
      </c>
      <c r="I32" t="n">
        <v>7</v>
      </c>
      <c r="J32" t="n">
        <v>216.05</v>
      </c>
      <c r="K32" t="n">
        <v>55.27</v>
      </c>
      <c r="L32" t="n">
        <v>8.5</v>
      </c>
      <c r="M32" t="n">
        <v>5</v>
      </c>
      <c r="N32" t="n">
        <v>47.28</v>
      </c>
      <c r="O32" t="n">
        <v>26880.68</v>
      </c>
      <c r="P32" t="n">
        <v>69.19</v>
      </c>
      <c r="Q32" t="n">
        <v>202.81</v>
      </c>
      <c r="R32" t="n">
        <v>21.43</v>
      </c>
      <c r="S32" t="n">
        <v>13.89</v>
      </c>
      <c r="T32" t="n">
        <v>2081.67</v>
      </c>
      <c r="U32" t="n">
        <v>0.65</v>
      </c>
      <c r="V32" t="n">
        <v>0.75</v>
      </c>
      <c r="W32" t="n">
        <v>0.65</v>
      </c>
      <c r="X32" t="n">
        <v>0.12</v>
      </c>
      <c r="Y32" t="n">
        <v>1</v>
      </c>
      <c r="Z32" t="n">
        <v>10</v>
      </c>
      <c r="AA32" t="n">
        <v>110.4472426918761</v>
      </c>
      <c r="AB32" t="n">
        <v>151.1187900394179</v>
      </c>
      <c r="AC32" t="n">
        <v>136.6962248146509</v>
      </c>
      <c r="AD32" t="n">
        <v>110447.2426918761</v>
      </c>
      <c r="AE32" t="n">
        <v>151118.7900394179</v>
      </c>
      <c r="AF32" t="n">
        <v>4.078189490523e-06</v>
      </c>
      <c r="AG32" t="n">
        <v>11</v>
      </c>
      <c r="AH32" t="n">
        <v>136696.224814651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12.4965</v>
      </c>
      <c r="E33" t="n">
        <v>8</v>
      </c>
      <c r="F33" t="n">
        <v>5.15</v>
      </c>
      <c r="G33" t="n">
        <v>44.17</v>
      </c>
      <c r="H33" t="n">
        <v>0.72</v>
      </c>
      <c r="I33" t="n">
        <v>7</v>
      </c>
      <c r="J33" t="n">
        <v>216.46</v>
      </c>
      <c r="K33" t="n">
        <v>55.27</v>
      </c>
      <c r="L33" t="n">
        <v>8.75</v>
      </c>
      <c r="M33" t="n">
        <v>5</v>
      </c>
      <c r="N33" t="n">
        <v>47.44</v>
      </c>
      <c r="O33" t="n">
        <v>26931.07</v>
      </c>
      <c r="P33" t="n">
        <v>69.20999999999999</v>
      </c>
      <c r="Q33" t="n">
        <v>202.81</v>
      </c>
      <c r="R33" t="n">
        <v>21.21</v>
      </c>
      <c r="S33" t="n">
        <v>13.89</v>
      </c>
      <c r="T33" t="n">
        <v>1970.7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  <c r="AA33" t="n">
        <v>110.428799685748</v>
      </c>
      <c r="AB33" t="n">
        <v>151.0935555047854</v>
      </c>
      <c r="AC33" t="n">
        <v>136.6733986285869</v>
      </c>
      <c r="AD33" t="n">
        <v>110428.799685748</v>
      </c>
      <c r="AE33" t="n">
        <v>151093.5555047854</v>
      </c>
      <c r="AF33" t="n">
        <v>4.080736583336991e-06</v>
      </c>
      <c r="AG33" t="n">
        <v>11</v>
      </c>
      <c r="AH33" t="n">
        <v>136673.3986285869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12.49</v>
      </c>
      <c r="E34" t="n">
        <v>8.01</v>
      </c>
      <c r="F34" t="n">
        <v>5.16</v>
      </c>
      <c r="G34" t="n">
        <v>44.21</v>
      </c>
      <c r="H34" t="n">
        <v>0.74</v>
      </c>
      <c r="I34" t="n">
        <v>7</v>
      </c>
      <c r="J34" t="n">
        <v>216.87</v>
      </c>
      <c r="K34" t="n">
        <v>55.27</v>
      </c>
      <c r="L34" t="n">
        <v>9</v>
      </c>
      <c r="M34" t="n">
        <v>5</v>
      </c>
      <c r="N34" t="n">
        <v>47.6</v>
      </c>
      <c r="O34" t="n">
        <v>26981.51</v>
      </c>
      <c r="P34" t="n">
        <v>69.3</v>
      </c>
      <c r="Q34" t="n">
        <v>202.81</v>
      </c>
      <c r="R34" t="n">
        <v>21.37</v>
      </c>
      <c r="S34" t="n">
        <v>13.89</v>
      </c>
      <c r="T34" t="n">
        <v>2048.31</v>
      </c>
      <c r="U34" t="n">
        <v>0.65</v>
      </c>
      <c r="V34" t="n">
        <v>0.75</v>
      </c>
      <c r="W34" t="n">
        <v>0.65</v>
      </c>
      <c r="X34" t="n">
        <v>0.12</v>
      </c>
      <c r="Y34" t="n">
        <v>1</v>
      </c>
      <c r="Z34" t="n">
        <v>10</v>
      </c>
      <c r="AA34" t="n">
        <v>110.4916934892028</v>
      </c>
      <c r="AB34" t="n">
        <v>151.1796095813509</v>
      </c>
      <c r="AC34" t="n">
        <v>136.7512398248627</v>
      </c>
      <c r="AD34" t="n">
        <v>110491.6934892028</v>
      </c>
      <c r="AE34" t="n">
        <v>151179.6095813509</v>
      </c>
      <c r="AF34" t="n">
        <v>4.078614005991999e-06</v>
      </c>
      <c r="AG34" t="n">
        <v>11</v>
      </c>
      <c r="AH34" t="n">
        <v>136751.2398248627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12.4909</v>
      </c>
      <c r="E35" t="n">
        <v>8.01</v>
      </c>
      <c r="F35" t="n">
        <v>5.16</v>
      </c>
      <c r="G35" t="n">
        <v>44.2</v>
      </c>
      <c r="H35" t="n">
        <v>0.76</v>
      </c>
      <c r="I35" t="n">
        <v>7</v>
      </c>
      <c r="J35" t="n">
        <v>217.28</v>
      </c>
      <c r="K35" t="n">
        <v>55.27</v>
      </c>
      <c r="L35" t="n">
        <v>9.25</v>
      </c>
      <c r="M35" t="n">
        <v>5</v>
      </c>
      <c r="N35" t="n">
        <v>47.76</v>
      </c>
      <c r="O35" t="n">
        <v>27032.02</v>
      </c>
      <c r="P35" t="n">
        <v>68.84</v>
      </c>
      <c r="Q35" t="n">
        <v>202.81</v>
      </c>
      <c r="R35" t="n">
        <v>21.36</v>
      </c>
      <c r="S35" t="n">
        <v>13.89</v>
      </c>
      <c r="T35" t="n">
        <v>2044.17</v>
      </c>
      <c r="U35" t="n">
        <v>0.65</v>
      </c>
      <c r="V35" t="n">
        <v>0.75</v>
      </c>
      <c r="W35" t="n">
        <v>0.65</v>
      </c>
      <c r="X35" t="n">
        <v>0.12</v>
      </c>
      <c r="Y35" t="n">
        <v>1</v>
      </c>
      <c r="Z35" t="n">
        <v>10</v>
      </c>
      <c r="AA35" t="n">
        <v>110.2888734844945</v>
      </c>
      <c r="AB35" t="n">
        <v>150.902102303122</v>
      </c>
      <c r="AC35" t="n">
        <v>136.500217451784</v>
      </c>
      <c r="AD35" t="n">
        <v>110288.8734844945</v>
      </c>
      <c r="AE35" t="n">
        <v>150902.102303122</v>
      </c>
      <c r="AF35" t="n">
        <v>4.078907901316691e-06</v>
      </c>
      <c r="AG35" t="n">
        <v>11</v>
      </c>
      <c r="AH35" t="n">
        <v>136500.217451784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12.4788</v>
      </c>
      <c r="E36" t="n">
        <v>8.01</v>
      </c>
      <c r="F36" t="n">
        <v>5.17</v>
      </c>
      <c r="G36" t="n">
        <v>44.27</v>
      </c>
      <c r="H36" t="n">
        <v>0.78</v>
      </c>
      <c r="I36" t="n">
        <v>7</v>
      </c>
      <c r="J36" t="n">
        <v>217.69</v>
      </c>
      <c r="K36" t="n">
        <v>55.27</v>
      </c>
      <c r="L36" t="n">
        <v>9.5</v>
      </c>
      <c r="M36" t="n">
        <v>5</v>
      </c>
      <c r="N36" t="n">
        <v>47.92</v>
      </c>
      <c r="O36" t="n">
        <v>27082.57</v>
      </c>
      <c r="P36" t="n">
        <v>68.70999999999999</v>
      </c>
      <c r="Q36" t="n">
        <v>202.81</v>
      </c>
      <c r="R36" t="n">
        <v>21.62</v>
      </c>
      <c r="S36" t="n">
        <v>13.89</v>
      </c>
      <c r="T36" t="n">
        <v>2173.75</v>
      </c>
      <c r="U36" t="n">
        <v>0.64</v>
      </c>
      <c r="V36" t="n">
        <v>0.75</v>
      </c>
      <c r="W36" t="n">
        <v>0.65</v>
      </c>
      <c r="X36" t="n">
        <v>0.13</v>
      </c>
      <c r="Y36" t="n">
        <v>1</v>
      </c>
      <c r="Z36" t="n">
        <v>10</v>
      </c>
      <c r="AA36" t="n">
        <v>110.2707289354221</v>
      </c>
      <c r="AB36" t="n">
        <v>150.8772761306002</v>
      </c>
      <c r="AC36" t="n">
        <v>136.4777606543239</v>
      </c>
      <c r="AD36" t="n">
        <v>110270.7289354221</v>
      </c>
      <c r="AE36" t="n">
        <v>150877.2761306002</v>
      </c>
      <c r="AF36" t="n">
        <v>4.074956641951398e-06</v>
      </c>
      <c r="AG36" t="n">
        <v>11</v>
      </c>
      <c r="AH36" t="n">
        <v>136477.7606543239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12.5826</v>
      </c>
      <c r="E37" t="n">
        <v>7.95</v>
      </c>
      <c r="F37" t="n">
        <v>5.14</v>
      </c>
      <c r="G37" t="n">
        <v>51.39</v>
      </c>
      <c r="H37" t="n">
        <v>0.79</v>
      </c>
      <c r="I37" t="n">
        <v>6</v>
      </c>
      <c r="J37" t="n">
        <v>218.1</v>
      </c>
      <c r="K37" t="n">
        <v>55.27</v>
      </c>
      <c r="L37" t="n">
        <v>9.75</v>
      </c>
      <c r="M37" t="n">
        <v>4</v>
      </c>
      <c r="N37" t="n">
        <v>48.08</v>
      </c>
      <c r="O37" t="n">
        <v>27133.18</v>
      </c>
      <c r="P37" t="n">
        <v>68</v>
      </c>
      <c r="Q37" t="n">
        <v>202.81</v>
      </c>
      <c r="R37" t="n">
        <v>20.8</v>
      </c>
      <c r="S37" t="n">
        <v>13.89</v>
      </c>
      <c r="T37" t="n">
        <v>1771.22</v>
      </c>
      <c r="U37" t="n">
        <v>0.67</v>
      </c>
      <c r="V37" t="n">
        <v>0.75</v>
      </c>
      <c r="W37" t="n">
        <v>0.65</v>
      </c>
      <c r="X37" t="n">
        <v>0.1</v>
      </c>
      <c r="Y37" t="n">
        <v>1</v>
      </c>
      <c r="Z37" t="n">
        <v>10</v>
      </c>
      <c r="AA37" t="n">
        <v>109.6707676179676</v>
      </c>
      <c r="AB37" t="n">
        <v>150.0563825876341</v>
      </c>
      <c r="AC37" t="n">
        <v>135.7352120389669</v>
      </c>
      <c r="AD37" t="n">
        <v>109670.7676179676</v>
      </c>
      <c r="AE37" t="n">
        <v>150056.3825876341</v>
      </c>
      <c r="AF37" t="n">
        <v>4.108852569399113e-06</v>
      </c>
      <c r="AG37" t="n">
        <v>11</v>
      </c>
      <c r="AH37" t="n">
        <v>135735.2120389669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12.587</v>
      </c>
      <c r="E38" t="n">
        <v>7.94</v>
      </c>
      <c r="F38" t="n">
        <v>5.14</v>
      </c>
      <c r="G38" t="n">
        <v>51.37</v>
      </c>
      <c r="H38" t="n">
        <v>0.8100000000000001</v>
      </c>
      <c r="I38" t="n">
        <v>6</v>
      </c>
      <c r="J38" t="n">
        <v>218.51</v>
      </c>
      <c r="K38" t="n">
        <v>55.27</v>
      </c>
      <c r="L38" t="n">
        <v>10</v>
      </c>
      <c r="M38" t="n">
        <v>4</v>
      </c>
      <c r="N38" t="n">
        <v>48.24</v>
      </c>
      <c r="O38" t="n">
        <v>27183.85</v>
      </c>
      <c r="P38" t="n">
        <v>67.97</v>
      </c>
      <c r="Q38" t="n">
        <v>202.81</v>
      </c>
      <c r="R38" t="n">
        <v>20.74</v>
      </c>
      <c r="S38" t="n">
        <v>13.89</v>
      </c>
      <c r="T38" t="n">
        <v>1740.15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109.6463917432731</v>
      </c>
      <c r="AB38" t="n">
        <v>150.0230304404894</v>
      </c>
      <c r="AC38" t="n">
        <v>135.7050429739356</v>
      </c>
      <c r="AD38" t="n">
        <v>109646.3917432731</v>
      </c>
      <c r="AE38" t="n">
        <v>150023.0304404894</v>
      </c>
      <c r="AF38" t="n">
        <v>4.110289390986493e-06</v>
      </c>
      <c r="AG38" t="n">
        <v>11</v>
      </c>
      <c r="AH38" t="n">
        <v>135705.0429739356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12.5813</v>
      </c>
      <c r="E39" t="n">
        <v>7.95</v>
      </c>
      <c r="F39" t="n">
        <v>5.14</v>
      </c>
      <c r="G39" t="n">
        <v>51.4</v>
      </c>
      <c r="H39" t="n">
        <v>0.83</v>
      </c>
      <c r="I39" t="n">
        <v>6</v>
      </c>
      <c r="J39" t="n">
        <v>218.92</v>
      </c>
      <c r="K39" t="n">
        <v>55.27</v>
      </c>
      <c r="L39" t="n">
        <v>10.25</v>
      </c>
      <c r="M39" t="n">
        <v>4</v>
      </c>
      <c r="N39" t="n">
        <v>48.4</v>
      </c>
      <c r="O39" t="n">
        <v>27234.57</v>
      </c>
      <c r="P39" t="n">
        <v>67.93000000000001</v>
      </c>
      <c r="Q39" t="n">
        <v>202.81</v>
      </c>
      <c r="R39" t="n">
        <v>20.77</v>
      </c>
      <c r="S39" t="n">
        <v>13.89</v>
      </c>
      <c r="T39" t="n">
        <v>1756.35</v>
      </c>
      <c r="U39" t="n">
        <v>0.67</v>
      </c>
      <c r="V39" t="n">
        <v>0.75</v>
      </c>
      <c r="W39" t="n">
        <v>0.65</v>
      </c>
      <c r="X39" t="n">
        <v>0.1</v>
      </c>
      <c r="Y39" t="n">
        <v>1</v>
      </c>
      <c r="Z39" t="n">
        <v>10</v>
      </c>
      <c r="AA39" t="n">
        <v>109.6438608966012</v>
      </c>
      <c r="AB39" t="n">
        <v>150.0195676244198</v>
      </c>
      <c r="AC39" t="n">
        <v>135.7019106441716</v>
      </c>
      <c r="AD39" t="n">
        <v>109643.8608966012</v>
      </c>
      <c r="AE39" t="n">
        <v>150019.5676244198</v>
      </c>
      <c r="AF39" t="n">
        <v>4.108428053930115e-06</v>
      </c>
      <c r="AG39" t="n">
        <v>11</v>
      </c>
      <c r="AH39" t="n">
        <v>135701.9106441716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12.5993</v>
      </c>
      <c r="E40" t="n">
        <v>7.94</v>
      </c>
      <c r="F40" t="n">
        <v>5.13</v>
      </c>
      <c r="G40" t="n">
        <v>51.29</v>
      </c>
      <c r="H40" t="n">
        <v>0.85</v>
      </c>
      <c r="I40" t="n">
        <v>6</v>
      </c>
      <c r="J40" t="n">
        <v>219.33</v>
      </c>
      <c r="K40" t="n">
        <v>55.27</v>
      </c>
      <c r="L40" t="n">
        <v>10.5</v>
      </c>
      <c r="M40" t="n">
        <v>4</v>
      </c>
      <c r="N40" t="n">
        <v>48.56</v>
      </c>
      <c r="O40" t="n">
        <v>27285.35</v>
      </c>
      <c r="P40" t="n">
        <v>67.78</v>
      </c>
      <c r="Q40" t="n">
        <v>202.82</v>
      </c>
      <c r="R40" t="n">
        <v>20.54</v>
      </c>
      <c r="S40" t="n">
        <v>13.89</v>
      </c>
      <c r="T40" t="n">
        <v>1640.87</v>
      </c>
      <c r="U40" t="n">
        <v>0.68</v>
      </c>
      <c r="V40" t="n">
        <v>0.75</v>
      </c>
      <c r="W40" t="n">
        <v>0.64</v>
      </c>
      <c r="X40" t="n">
        <v>0.09</v>
      </c>
      <c r="Y40" t="n">
        <v>1</v>
      </c>
      <c r="Z40" t="n">
        <v>10</v>
      </c>
      <c r="AA40" t="n">
        <v>109.5262460915356</v>
      </c>
      <c r="AB40" t="n">
        <v>149.8586418593302</v>
      </c>
      <c r="AC40" t="n">
        <v>135.5563434082414</v>
      </c>
      <c r="AD40" t="n">
        <v>109526.2460915356</v>
      </c>
      <c r="AE40" t="n">
        <v>149858.6418593302</v>
      </c>
      <c r="AF40" t="n">
        <v>4.114305960423938e-06</v>
      </c>
      <c r="AG40" t="n">
        <v>11</v>
      </c>
      <c r="AH40" t="n">
        <v>135556.3434082414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12.5857</v>
      </c>
      <c r="E41" t="n">
        <v>7.95</v>
      </c>
      <c r="F41" t="n">
        <v>5.14</v>
      </c>
      <c r="G41" t="n">
        <v>51.38</v>
      </c>
      <c r="H41" t="n">
        <v>0.87</v>
      </c>
      <c r="I41" t="n">
        <v>6</v>
      </c>
      <c r="J41" t="n">
        <v>219.75</v>
      </c>
      <c r="K41" t="n">
        <v>55.27</v>
      </c>
      <c r="L41" t="n">
        <v>10.75</v>
      </c>
      <c r="M41" t="n">
        <v>4</v>
      </c>
      <c r="N41" t="n">
        <v>48.72</v>
      </c>
      <c r="O41" t="n">
        <v>27336.19</v>
      </c>
      <c r="P41" t="n">
        <v>67.69</v>
      </c>
      <c r="Q41" t="n">
        <v>202.81</v>
      </c>
      <c r="R41" t="n">
        <v>20.72</v>
      </c>
      <c r="S41" t="n">
        <v>13.89</v>
      </c>
      <c r="T41" t="n">
        <v>1729.48</v>
      </c>
      <c r="U41" t="n">
        <v>0.67</v>
      </c>
      <c r="V41" t="n">
        <v>0.75</v>
      </c>
      <c r="W41" t="n">
        <v>0.65</v>
      </c>
      <c r="X41" t="n">
        <v>0.1</v>
      </c>
      <c r="Y41" t="n">
        <v>1</v>
      </c>
      <c r="Z41" t="n">
        <v>10</v>
      </c>
      <c r="AA41" t="n">
        <v>109.528689547827</v>
      </c>
      <c r="AB41" t="n">
        <v>149.8619851040257</v>
      </c>
      <c r="AC41" t="n">
        <v>135.5593675783555</v>
      </c>
      <c r="AD41" t="n">
        <v>109528.689547827</v>
      </c>
      <c r="AE41" t="n">
        <v>149861.9851040257</v>
      </c>
      <c r="AF41" t="n">
        <v>4.109864875517494e-06</v>
      </c>
      <c r="AG41" t="n">
        <v>11</v>
      </c>
      <c r="AH41" t="n">
        <v>135559.3675783555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12.5848</v>
      </c>
      <c r="E42" t="n">
        <v>7.95</v>
      </c>
      <c r="F42" t="n">
        <v>5.14</v>
      </c>
      <c r="G42" t="n">
        <v>51.38</v>
      </c>
      <c r="H42" t="n">
        <v>0.89</v>
      </c>
      <c r="I42" t="n">
        <v>6</v>
      </c>
      <c r="J42" t="n">
        <v>220.16</v>
      </c>
      <c r="K42" t="n">
        <v>55.27</v>
      </c>
      <c r="L42" t="n">
        <v>11</v>
      </c>
      <c r="M42" t="n">
        <v>4</v>
      </c>
      <c r="N42" t="n">
        <v>48.89</v>
      </c>
      <c r="O42" t="n">
        <v>27387.08</v>
      </c>
      <c r="P42" t="n">
        <v>67.55</v>
      </c>
      <c r="Q42" t="n">
        <v>202.82</v>
      </c>
      <c r="R42" t="n">
        <v>20.69</v>
      </c>
      <c r="S42" t="n">
        <v>13.89</v>
      </c>
      <c r="T42" t="n">
        <v>1716.23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  <c r="AA42" t="n">
        <v>109.4704734898116</v>
      </c>
      <c r="AB42" t="n">
        <v>149.782331325138</v>
      </c>
      <c r="AC42" t="n">
        <v>135.4873158443299</v>
      </c>
      <c r="AD42" t="n">
        <v>109470.4734898116</v>
      </c>
      <c r="AE42" t="n">
        <v>149782.331325138</v>
      </c>
      <c r="AF42" t="n">
        <v>4.109570980192803e-06</v>
      </c>
      <c r="AG42" t="n">
        <v>11</v>
      </c>
      <c r="AH42" t="n">
        <v>135487.3158443299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12.5861</v>
      </c>
      <c r="E43" t="n">
        <v>7.95</v>
      </c>
      <c r="F43" t="n">
        <v>5.14</v>
      </c>
      <c r="G43" t="n">
        <v>51.37</v>
      </c>
      <c r="H43" t="n">
        <v>0.91</v>
      </c>
      <c r="I43" t="n">
        <v>6</v>
      </c>
      <c r="J43" t="n">
        <v>220.57</v>
      </c>
      <c r="K43" t="n">
        <v>55.27</v>
      </c>
      <c r="L43" t="n">
        <v>11.25</v>
      </c>
      <c r="M43" t="n">
        <v>4</v>
      </c>
      <c r="N43" t="n">
        <v>49.05</v>
      </c>
      <c r="O43" t="n">
        <v>27438.03</v>
      </c>
      <c r="P43" t="n">
        <v>67.43000000000001</v>
      </c>
      <c r="Q43" t="n">
        <v>202.81</v>
      </c>
      <c r="R43" t="n">
        <v>20.7</v>
      </c>
      <c r="S43" t="n">
        <v>13.89</v>
      </c>
      <c r="T43" t="n">
        <v>1718.16</v>
      </c>
      <c r="U43" t="n">
        <v>0.67</v>
      </c>
      <c r="V43" t="n">
        <v>0.75</v>
      </c>
      <c r="W43" t="n">
        <v>0.65</v>
      </c>
      <c r="X43" t="n">
        <v>0.1</v>
      </c>
      <c r="Y43" t="n">
        <v>1</v>
      </c>
      <c r="Z43" t="n">
        <v>10</v>
      </c>
      <c r="AA43" t="n">
        <v>109.4152387298917</v>
      </c>
      <c r="AB43" t="n">
        <v>149.7067566898299</v>
      </c>
      <c r="AC43" t="n">
        <v>135.418953946146</v>
      </c>
      <c r="AD43" t="n">
        <v>109415.2387298917</v>
      </c>
      <c r="AE43" t="n">
        <v>149706.75668983</v>
      </c>
      <c r="AF43" t="n">
        <v>4.109995495661802e-06</v>
      </c>
      <c r="AG43" t="n">
        <v>11</v>
      </c>
      <c r="AH43" t="n">
        <v>135418.953946146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12.5909</v>
      </c>
      <c r="E44" t="n">
        <v>7.94</v>
      </c>
      <c r="F44" t="n">
        <v>5.13</v>
      </c>
      <c r="G44" t="n">
        <v>51.34</v>
      </c>
      <c r="H44" t="n">
        <v>0.92</v>
      </c>
      <c r="I44" t="n">
        <v>6</v>
      </c>
      <c r="J44" t="n">
        <v>220.99</v>
      </c>
      <c r="K44" t="n">
        <v>55.27</v>
      </c>
      <c r="L44" t="n">
        <v>11.5</v>
      </c>
      <c r="M44" t="n">
        <v>4</v>
      </c>
      <c r="N44" t="n">
        <v>49.21</v>
      </c>
      <c r="O44" t="n">
        <v>27489.03</v>
      </c>
      <c r="P44" t="n">
        <v>67.2</v>
      </c>
      <c r="Q44" t="n">
        <v>202.83</v>
      </c>
      <c r="R44" t="n">
        <v>20.68</v>
      </c>
      <c r="S44" t="n">
        <v>13.89</v>
      </c>
      <c r="T44" t="n">
        <v>1708.29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109.2972330632732</v>
      </c>
      <c r="AB44" t="n">
        <v>149.54529613072</v>
      </c>
      <c r="AC44" t="n">
        <v>135.2729029561862</v>
      </c>
      <c r="AD44" t="n">
        <v>109297.2330632732</v>
      </c>
      <c r="AE44" t="n">
        <v>149545.29613072</v>
      </c>
      <c r="AF44" t="n">
        <v>4.111562937393488e-06</v>
      </c>
      <c r="AG44" t="n">
        <v>11</v>
      </c>
      <c r="AH44" t="n">
        <v>135272.9029561862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12.5839</v>
      </c>
      <c r="E45" t="n">
        <v>7.95</v>
      </c>
      <c r="F45" t="n">
        <v>5.14</v>
      </c>
      <c r="G45" t="n">
        <v>51.39</v>
      </c>
      <c r="H45" t="n">
        <v>0.9399999999999999</v>
      </c>
      <c r="I45" t="n">
        <v>6</v>
      </c>
      <c r="J45" t="n">
        <v>221.4</v>
      </c>
      <c r="K45" t="n">
        <v>55.27</v>
      </c>
      <c r="L45" t="n">
        <v>11.75</v>
      </c>
      <c r="M45" t="n">
        <v>4</v>
      </c>
      <c r="N45" t="n">
        <v>49.38</v>
      </c>
      <c r="O45" t="n">
        <v>27540.09</v>
      </c>
      <c r="P45" t="n">
        <v>66.91</v>
      </c>
      <c r="Q45" t="n">
        <v>202.81</v>
      </c>
      <c r="R45" t="n">
        <v>20.76</v>
      </c>
      <c r="S45" t="n">
        <v>13.89</v>
      </c>
      <c r="T45" t="n">
        <v>1749.37</v>
      </c>
      <c r="U45" t="n">
        <v>0.67</v>
      </c>
      <c r="V45" t="n">
        <v>0.75</v>
      </c>
      <c r="W45" t="n">
        <v>0.65</v>
      </c>
      <c r="X45" t="n">
        <v>0.1</v>
      </c>
      <c r="Y45" t="n">
        <v>1</v>
      </c>
      <c r="Z45" t="n">
        <v>10</v>
      </c>
      <c r="AA45" t="n">
        <v>109.1960220777023</v>
      </c>
      <c r="AB45" t="n">
        <v>149.4068147951484</v>
      </c>
      <c r="AC45" t="n">
        <v>135.1476380849217</v>
      </c>
      <c r="AD45" t="n">
        <v>109196.0220777023</v>
      </c>
      <c r="AE45" t="n">
        <v>149406.8147951484</v>
      </c>
      <c r="AF45" t="n">
        <v>4.109277084868112e-06</v>
      </c>
      <c r="AG45" t="n">
        <v>11</v>
      </c>
      <c r="AH45" t="n">
        <v>135147.6380849217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12.6778</v>
      </c>
      <c r="E46" t="n">
        <v>7.89</v>
      </c>
      <c r="F46" t="n">
        <v>5.12</v>
      </c>
      <c r="G46" t="n">
        <v>61.44</v>
      </c>
      <c r="H46" t="n">
        <v>0.96</v>
      </c>
      <c r="I46" t="n">
        <v>5</v>
      </c>
      <c r="J46" t="n">
        <v>221.81</v>
      </c>
      <c r="K46" t="n">
        <v>55.27</v>
      </c>
      <c r="L46" t="n">
        <v>12</v>
      </c>
      <c r="M46" t="n">
        <v>3</v>
      </c>
      <c r="N46" t="n">
        <v>49.54</v>
      </c>
      <c r="O46" t="n">
        <v>27591.21</v>
      </c>
      <c r="P46" t="n">
        <v>66.48999999999999</v>
      </c>
      <c r="Q46" t="n">
        <v>202.81</v>
      </c>
      <c r="R46" t="n">
        <v>20.28</v>
      </c>
      <c r="S46" t="n">
        <v>13.89</v>
      </c>
      <c r="T46" t="n">
        <v>1516.76</v>
      </c>
      <c r="U46" t="n">
        <v>0.68</v>
      </c>
      <c r="V46" t="n">
        <v>0.76</v>
      </c>
      <c r="W46" t="n">
        <v>0.64</v>
      </c>
      <c r="X46" t="n">
        <v>0.08</v>
      </c>
      <c r="Y46" t="n">
        <v>1</v>
      </c>
      <c r="Z46" t="n">
        <v>10</v>
      </c>
      <c r="AA46" t="n">
        <v>108.7651683370901</v>
      </c>
      <c r="AB46" t="n">
        <v>148.8173016993176</v>
      </c>
      <c r="AC46" t="n">
        <v>134.61438729157</v>
      </c>
      <c r="AD46" t="n">
        <v>108765.1683370901</v>
      </c>
      <c r="AE46" t="n">
        <v>148817.3016993176</v>
      </c>
      <c r="AF46" t="n">
        <v>4.139940163744225e-06</v>
      </c>
      <c r="AG46" t="n">
        <v>11</v>
      </c>
      <c r="AH46" t="n">
        <v>134614.38729157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12.6761</v>
      </c>
      <c r="E47" t="n">
        <v>7.89</v>
      </c>
      <c r="F47" t="n">
        <v>5.12</v>
      </c>
      <c r="G47" t="n">
        <v>61.46</v>
      </c>
      <c r="H47" t="n">
        <v>0.98</v>
      </c>
      <c r="I47" t="n">
        <v>5</v>
      </c>
      <c r="J47" t="n">
        <v>222.23</v>
      </c>
      <c r="K47" t="n">
        <v>55.27</v>
      </c>
      <c r="L47" t="n">
        <v>12.25</v>
      </c>
      <c r="M47" t="n">
        <v>3</v>
      </c>
      <c r="N47" t="n">
        <v>49.71</v>
      </c>
      <c r="O47" t="n">
        <v>27642.51</v>
      </c>
      <c r="P47" t="n">
        <v>66.41</v>
      </c>
      <c r="Q47" t="n">
        <v>202.93</v>
      </c>
      <c r="R47" t="n">
        <v>20.24</v>
      </c>
      <c r="S47" t="n">
        <v>13.89</v>
      </c>
      <c r="T47" t="n">
        <v>1496.61</v>
      </c>
      <c r="U47" t="n">
        <v>0.6899999999999999</v>
      </c>
      <c r="V47" t="n">
        <v>0.76</v>
      </c>
      <c r="W47" t="n">
        <v>0.64</v>
      </c>
      <c r="X47" t="n">
        <v>0.08</v>
      </c>
      <c r="Y47" t="n">
        <v>1</v>
      </c>
      <c r="Z47" t="n">
        <v>10</v>
      </c>
      <c r="AA47" t="n">
        <v>108.7350778759435</v>
      </c>
      <c r="AB47" t="n">
        <v>148.7761306028794</v>
      </c>
      <c r="AC47" t="n">
        <v>134.5771455067918</v>
      </c>
      <c r="AD47" t="n">
        <v>108735.0778759435</v>
      </c>
      <c r="AE47" t="n">
        <v>148776.1306028794</v>
      </c>
      <c r="AF47" t="n">
        <v>4.13938502813092e-06</v>
      </c>
      <c r="AG47" t="n">
        <v>11</v>
      </c>
      <c r="AH47" t="n">
        <v>134577.1455067918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12.6725</v>
      </c>
      <c r="E48" t="n">
        <v>7.89</v>
      </c>
      <c r="F48" t="n">
        <v>5.12</v>
      </c>
      <c r="G48" t="n">
        <v>61.48</v>
      </c>
      <c r="H48" t="n">
        <v>1</v>
      </c>
      <c r="I48" t="n">
        <v>5</v>
      </c>
      <c r="J48" t="n">
        <v>222.65</v>
      </c>
      <c r="K48" t="n">
        <v>55.27</v>
      </c>
      <c r="L48" t="n">
        <v>12.5</v>
      </c>
      <c r="M48" t="n">
        <v>3</v>
      </c>
      <c r="N48" t="n">
        <v>49.87</v>
      </c>
      <c r="O48" t="n">
        <v>27693.75</v>
      </c>
      <c r="P48" t="n">
        <v>66.3</v>
      </c>
      <c r="Q48" t="n">
        <v>202.81</v>
      </c>
      <c r="R48" t="n">
        <v>20.33</v>
      </c>
      <c r="S48" t="n">
        <v>13.89</v>
      </c>
      <c r="T48" t="n">
        <v>1540.78</v>
      </c>
      <c r="U48" t="n">
        <v>0.68</v>
      </c>
      <c r="V48" t="n">
        <v>0.76</v>
      </c>
      <c r="W48" t="n">
        <v>0.65</v>
      </c>
      <c r="X48" t="n">
        <v>0.09</v>
      </c>
      <c r="Y48" t="n">
        <v>1</v>
      </c>
      <c r="Z48" t="n">
        <v>10</v>
      </c>
      <c r="AA48" t="n">
        <v>108.6968434759014</v>
      </c>
      <c r="AB48" t="n">
        <v>148.7238166099592</v>
      </c>
      <c r="AC48" t="n">
        <v>134.5298242879327</v>
      </c>
      <c r="AD48" t="n">
        <v>108696.8434759014</v>
      </c>
      <c r="AE48" t="n">
        <v>148723.8166099591</v>
      </c>
      <c r="AF48" t="n">
        <v>4.138209446832155e-06</v>
      </c>
      <c r="AG48" t="n">
        <v>11</v>
      </c>
      <c r="AH48" t="n">
        <v>134529.8242879327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12.6769</v>
      </c>
      <c r="E49" t="n">
        <v>7.89</v>
      </c>
      <c r="F49" t="n">
        <v>5.12</v>
      </c>
      <c r="G49" t="n">
        <v>61.45</v>
      </c>
      <c r="H49" t="n">
        <v>1.02</v>
      </c>
      <c r="I49" t="n">
        <v>5</v>
      </c>
      <c r="J49" t="n">
        <v>223.06</v>
      </c>
      <c r="K49" t="n">
        <v>55.27</v>
      </c>
      <c r="L49" t="n">
        <v>12.75</v>
      </c>
      <c r="M49" t="n">
        <v>3</v>
      </c>
      <c r="N49" t="n">
        <v>50.04</v>
      </c>
      <c r="O49" t="n">
        <v>27745.04</v>
      </c>
      <c r="P49" t="n">
        <v>66.18000000000001</v>
      </c>
      <c r="Q49" t="n">
        <v>202.84</v>
      </c>
      <c r="R49" t="n">
        <v>20.19</v>
      </c>
      <c r="S49" t="n">
        <v>13.89</v>
      </c>
      <c r="T49" t="n">
        <v>1469.07</v>
      </c>
      <c r="U49" t="n">
        <v>0.6899999999999999</v>
      </c>
      <c r="V49" t="n">
        <v>0.76</v>
      </c>
      <c r="W49" t="n">
        <v>0.65</v>
      </c>
      <c r="X49" t="n">
        <v>0.08</v>
      </c>
      <c r="Y49" t="n">
        <v>1</v>
      </c>
      <c r="Z49" t="n">
        <v>10</v>
      </c>
      <c r="AA49" t="n">
        <v>108.6343431690772</v>
      </c>
      <c r="AB49" t="n">
        <v>148.6383009328432</v>
      </c>
      <c r="AC49" t="n">
        <v>134.4524701070187</v>
      </c>
      <c r="AD49" t="n">
        <v>108634.3431690772</v>
      </c>
      <c r="AE49" t="n">
        <v>148638.3009328432</v>
      </c>
      <c r="AF49" t="n">
        <v>4.139646268419534e-06</v>
      </c>
      <c r="AG49" t="n">
        <v>11</v>
      </c>
      <c r="AH49" t="n">
        <v>134452.4701070187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12.6792</v>
      </c>
      <c r="E50" t="n">
        <v>7.89</v>
      </c>
      <c r="F50" t="n">
        <v>5.12</v>
      </c>
      <c r="G50" t="n">
        <v>61.43</v>
      </c>
      <c r="H50" t="n">
        <v>1.03</v>
      </c>
      <c r="I50" t="n">
        <v>5</v>
      </c>
      <c r="J50" t="n">
        <v>223.48</v>
      </c>
      <c r="K50" t="n">
        <v>55.27</v>
      </c>
      <c r="L50" t="n">
        <v>13</v>
      </c>
      <c r="M50" t="n">
        <v>3</v>
      </c>
      <c r="N50" t="n">
        <v>50.21</v>
      </c>
      <c r="O50" t="n">
        <v>27796.39</v>
      </c>
      <c r="P50" t="n">
        <v>66.38</v>
      </c>
      <c r="Q50" t="n">
        <v>202.81</v>
      </c>
      <c r="R50" t="n">
        <v>20.16</v>
      </c>
      <c r="S50" t="n">
        <v>13.89</v>
      </c>
      <c r="T50" t="n">
        <v>1457</v>
      </c>
      <c r="U50" t="n">
        <v>0.6899999999999999</v>
      </c>
      <c r="V50" t="n">
        <v>0.76</v>
      </c>
      <c r="W50" t="n">
        <v>0.65</v>
      </c>
      <c r="X50" t="n">
        <v>0.08</v>
      </c>
      <c r="Y50" t="n">
        <v>1</v>
      </c>
      <c r="Z50" t="n">
        <v>10</v>
      </c>
      <c r="AA50" t="n">
        <v>108.7144533152126</v>
      </c>
      <c r="AB50" t="n">
        <v>148.7479111689959</v>
      </c>
      <c r="AC50" t="n">
        <v>134.5516192960719</v>
      </c>
      <c r="AD50" t="n">
        <v>108714.4533152126</v>
      </c>
      <c r="AE50" t="n">
        <v>148747.9111689959</v>
      </c>
      <c r="AF50" t="n">
        <v>4.1403973342493e-06</v>
      </c>
      <c r="AG50" t="n">
        <v>11</v>
      </c>
      <c r="AH50" t="n">
        <v>134551.6192960719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12.664</v>
      </c>
      <c r="E51" t="n">
        <v>7.9</v>
      </c>
      <c r="F51" t="n">
        <v>5.13</v>
      </c>
      <c r="G51" t="n">
        <v>61.55</v>
      </c>
      <c r="H51" t="n">
        <v>1.05</v>
      </c>
      <c r="I51" t="n">
        <v>5</v>
      </c>
      <c r="J51" t="n">
        <v>223.89</v>
      </c>
      <c r="K51" t="n">
        <v>55.27</v>
      </c>
      <c r="L51" t="n">
        <v>13.25</v>
      </c>
      <c r="M51" t="n">
        <v>3</v>
      </c>
      <c r="N51" t="n">
        <v>50.37</v>
      </c>
      <c r="O51" t="n">
        <v>27847.8</v>
      </c>
      <c r="P51" t="n">
        <v>66.38</v>
      </c>
      <c r="Q51" t="n">
        <v>202.81</v>
      </c>
      <c r="R51" t="n">
        <v>20.45</v>
      </c>
      <c r="S51" t="n">
        <v>13.89</v>
      </c>
      <c r="T51" t="n">
        <v>1601.1</v>
      </c>
      <c r="U51" t="n">
        <v>0.68</v>
      </c>
      <c r="V51" t="n">
        <v>0.75</v>
      </c>
      <c r="W51" t="n">
        <v>0.65</v>
      </c>
      <c r="X51" t="n">
        <v>0.09</v>
      </c>
      <c r="Y51" t="n">
        <v>1</v>
      </c>
      <c r="Z51" t="n">
        <v>10</v>
      </c>
      <c r="AA51" t="n">
        <v>108.7586859563974</v>
      </c>
      <c r="AB51" t="n">
        <v>148.8084322200714</v>
      </c>
      <c r="AC51" t="n">
        <v>134.6063643029746</v>
      </c>
      <c r="AD51" t="n">
        <v>108758.6859563974</v>
      </c>
      <c r="AE51" t="n">
        <v>148808.4322200714</v>
      </c>
      <c r="AF51" t="n">
        <v>4.135433768765627e-06</v>
      </c>
      <c r="AG51" t="n">
        <v>11</v>
      </c>
      <c r="AH51" t="n">
        <v>134606.3643029746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12.6761</v>
      </c>
      <c r="E52" t="n">
        <v>7.89</v>
      </c>
      <c r="F52" t="n">
        <v>5.12</v>
      </c>
      <c r="G52" t="n">
        <v>61.46</v>
      </c>
      <c r="H52" t="n">
        <v>1.07</v>
      </c>
      <c r="I52" t="n">
        <v>5</v>
      </c>
      <c r="J52" t="n">
        <v>224.31</v>
      </c>
      <c r="K52" t="n">
        <v>55.27</v>
      </c>
      <c r="L52" t="n">
        <v>13.5</v>
      </c>
      <c r="M52" t="n">
        <v>3</v>
      </c>
      <c r="N52" t="n">
        <v>50.54</v>
      </c>
      <c r="O52" t="n">
        <v>27899.27</v>
      </c>
      <c r="P52" t="n">
        <v>66.01000000000001</v>
      </c>
      <c r="Q52" t="n">
        <v>202.81</v>
      </c>
      <c r="R52" t="n">
        <v>20.3</v>
      </c>
      <c r="S52" t="n">
        <v>13.89</v>
      </c>
      <c r="T52" t="n">
        <v>1524.8</v>
      </c>
      <c r="U52" t="n">
        <v>0.68</v>
      </c>
      <c r="V52" t="n">
        <v>0.76</v>
      </c>
      <c r="W52" t="n">
        <v>0.64</v>
      </c>
      <c r="X52" t="n">
        <v>0.08</v>
      </c>
      <c r="Y52" t="n">
        <v>1</v>
      </c>
      <c r="Z52" t="n">
        <v>10</v>
      </c>
      <c r="AA52" t="n">
        <v>108.5633544415446</v>
      </c>
      <c r="AB52" t="n">
        <v>148.5411710240317</v>
      </c>
      <c r="AC52" t="n">
        <v>134.3646101403814</v>
      </c>
      <c r="AD52" t="n">
        <v>108563.3544415447</v>
      </c>
      <c r="AE52" t="n">
        <v>148541.1710240317</v>
      </c>
      <c r="AF52" t="n">
        <v>4.13938502813092e-06</v>
      </c>
      <c r="AG52" t="n">
        <v>11</v>
      </c>
      <c r="AH52" t="n">
        <v>134364.6101403814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12.6743</v>
      </c>
      <c r="E53" t="n">
        <v>7.89</v>
      </c>
      <c r="F53" t="n">
        <v>5.12</v>
      </c>
      <c r="G53" t="n">
        <v>61.47</v>
      </c>
      <c r="H53" t="n">
        <v>1.09</v>
      </c>
      <c r="I53" t="n">
        <v>5</v>
      </c>
      <c r="J53" t="n">
        <v>224.73</v>
      </c>
      <c r="K53" t="n">
        <v>55.27</v>
      </c>
      <c r="L53" t="n">
        <v>13.75</v>
      </c>
      <c r="M53" t="n">
        <v>3</v>
      </c>
      <c r="N53" t="n">
        <v>50.71</v>
      </c>
      <c r="O53" t="n">
        <v>27950.8</v>
      </c>
      <c r="P53" t="n">
        <v>65.69</v>
      </c>
      <c r="Q53" t="n">
        <v>202.83</v>
      </c>
      <c r="R53" t="n">
        <v>20.31</v>
      </c>
      <c r="S53" t="n">
        <v>13.89</v>
      </c>
      <c r="T53" t="n">
        <v>1530.24</v>
      </c>
      <c r="U53" t="n">
        <v>0.68</v>
      </c>
      <c r="V53" t="n">
        <v>0.76</v>
      </c>
      <c r="W53" t="n">
        <v>0.64</v>
      </c>
      <c r="X53" t="n">
        <v>0.08</v>
      </c>
      <c r="Y53" t="n">
        <v>1</v>
      </c>
      <c r="Z53" t="n">
        <v>10</v>
      </c>
      <c r="AA53" t="n">
        <v>108.4304326360254</v>
      </c>
      <c r="AB53" t="n">
        <v>148.3593015456242</v>
      </c>
      <c r="AC53" t="n">
        <v>134.2000980297377</v>
      </c>
      <c r="AD53" t="n">
        <v>108430.4326360254</v>
      </c>
      <c r="AE53" t="n">
        <v>148359.3015456242</v>
      </c>
      <c r="AF53" t="n">
        <v>4.138797237481537e-06</v>
      </c>
      <c r="AG53" t="n">
        <v>11</v>
      </c>
      <c r="AH53" t="n">
        <v>134200.0980297377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12.6792</v>
      </c>
      <c r="E54" t="n">
        <v>7.89</v>
      </c>
      <c r="F54" t="n">
        <v>5.12</v>
      </c>
      <c r="G54" t="n">
        <v>61.43</v>
      </c>
      <c r="H54" t="n">
        <v>1.11</v>
      </c>
      <c r="I54" t="n">
        <v>5</v>
      </c>
      <c r="J54" t="n">
        <v>225.15</v>
      </c>
      <c r="K54" t="n">
        <v>55.27</v>
      </c>
      <c r="L54" t="n">
        <v>14</v>
      </c>
      <c r="M54" t="n">
        <v>3</v>
      </c>
      <c r="N54" t="n">
        <v>50.88</v>
      </c>
      <c r="O54" t="n">
        <v>28002.38</v>
      </c>
      <c r="P54" t="n">
        <v>65.31999999999999</v>
      </c>
      <c r="Q54" t="n">
        <v>202.82</v>
      </c>
      <c r="R54" t="n">
        <v>20.2</v>
      </c>
      <c r="S54" t="n">
        <v>13.89</v>
      </c>
      <c r="T54" t="n">
        <v>1473.25</v>
      </c>
      <c r="U54" t="n">
        <v>0.6899999999999999</v>
      </c>
      <c r="V54" t="n">
        <v>0.76</v>
      </c>
      <c r="W54" t="n">
        <v>0.64</v>
      </c>
      <c r="X54" t="n">
        <v>0.08</v>
      </c>
      <c r="Y54" t="n">
        <v>1</v>
      </c>
      <c r="Z54" t="n">
        <v>10</v>
      </c>
      <c r="AA54" t="n">
        <v>108.2594974756504</v>
      </c>
      <c r="AB54" t="n">
        <v>148.1254205180722</v>
      </c>
      <c r="AC54" t="n">
        <v>133.9885382792011</v>
      </c>
      <c r="AD54" t="n">
        <v>108259.4974756505</v>
      </c>
      <c r="AE54" t="n">
        <v>148125.4205180722</v>
      </c>
      <c r="AF54" t="n">
        <v>4.1403973342493e-06</v>
      </c>
      <c r="AG54" t="n">
        <v>11</v>
      </c>
      <c r="AH54" t="n">
        <v>133988.5382792011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12.6921</v>
      </c>
      <c r="E55" t="n">
        <v>7.88</v>
      </c>
      <c r="F55" t="n">
        <v>5.11</v>
      </c>
      <c r="G55" t="n">
        <v>61.34</v>
      </c>
      <c r="H55" t="n">
        <v>1.12</v>
      </c>
      <c r="I55" t="n">
        <v>5</v>
      </c>
      <c r="J55" t="n">
        <v>225.57</v>
      </c>
      <c r="K55" t="n">
        <v>55.27</v>
      </c>
      <c r="L55" t="n">
        <v>14.25</v>
      </c>
      <c r="M55" t="n">
        <v>3</v>
      </c>
      <c r="N55" t="n">
        <v>51.04</v>
      </c>
      <c r="O55" t="n">
        <v>28054.03</v>
      </c>
      <c r="P55" t="n">
        <v>64.67</v>
      </c>
      <c r="Q55" t="n">
        <v>202.81</v>
      </c>
      <c r="R55" t="n">
        <v>19.96</v>
      </c>
      <c r="S55" t="n">
        <v>13.89</v>
      </c>
      <c r="T55" t="n">
        <v>1353.69</v>
      </c>
      <c r="U55" t="n">
        <v>0.7</v>
      </c>
      <c r="V55" t="n">
        <v>0.76</v>
      </c>
      <c r="W55" t="n">
        <v>0.64</v>
      </c>
      <c r="X55" t="n">
        <v>0.07000000000000001</v>
      </c>
      <c r="Y55" t="n">
        <v>1</v>
      </c>
      <c r="Z55" t="n">
        <v>10</v>
      </c>
      <c r="AA55" t="n">
        <v>107.9428656413354</v>
      </c>
      <c r="AB55" t="n">
        <v>147.6921908735519</v>
      </c>
      <c r="AC55" t="n">
        <v>133.5966554639121</v>
      </c>
      <c r="AD55" t="n">
        <v>107942.8656413354</v>
      </c>
      <c r="AE55" t="n">
        <v>147692.1908735519</v>
      </c>
      <c r="AF55" t="n">
        <v>4.144609833903207e-06</v>
      </c>
      <c r="AG55" t="n">
        <v>11</v>
      </c>
      <c r="AH55" t="n">
        <v>133596.6554639121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12.6899</v>
      </c>
      <c r="E56" t="n">
        <v>7.88</v>
      </c>
      <c r="F56" t="n">
        <v>5.11</v>
      </c>
      <c r="G56" t="n">
        <v>61.35</v>
      </c>
      <c r="H56" t="n">
        <v>1.14</v>
      </c>
      <c r="I56" t="n">
        <v>5</v>
      </c>
      <c r="J56" t="n">
        <v>225.99</v>
      </c>
      <c r="K56" t="n">
        <v>55.27</v>
      </c>
      <c r="L56" t="n">
        <v>14.5</v>
      </c>
      <c r="M56" t="n">
        <v>3</v>
      </c>
      <c r="N56" t="n">
        <v>51.21</v>
      </c>
      <c r="O56" t="n">
        <v>28105.73</v>
      </c>
      <c r="P56" t="n">
        <v>64.34999999999999</v>
      </c>
      <c r="Q56" t="n">
        <v>202.83</v>
      </c>
      <c r="R56" t="n">
        <v>19.96</v>
      </c>
      <c r="S56" t="n">
        <v>13.89</v>
      </c>
      <c r="T56" t="n">
        <v>1353.51</v>
      </c>
      <c r="U56" t="n">
        <v>0.7</v>
      </c>
      <c r="V56" t="n">
        <v>0.76</v>
      </c>
      <c r="W56" t="n">
        <v>0.64</v>
      </c>
      <c r="X56" t="n">
        <v>0.07000000000000001</v>
      </c>
      <c r="Y56" t="n">
        <v>1</v>
      </c>
      <c r="Z56" t="n">
        <v>10</v>
      </c>
      <c r="AA56" t="n">
        <v>107.8109932123257</v>
      </c>
      <c r="AB56" t="n">
        <v>147.5117571983801</v>
      </c>
      <c r="AC56" t="n">
        <v>133.4334421254583</v>
      </c>
      <c r="AD56" t="n">
        <v>107810.9932123257</v>
      </c>
      <c r="AE56" t="n">
        <v>147511.75719838</v>
      </c>
      <c r="AF56" t="n">
        <v>4.143891423109517e-06</v>
      </c>
      <c r="AG56" t="n">
        <v>11</v>
      </c>
      <c r="AH56" t="n">
        <v>133433.4421254583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12.6765</v>
      </c>
      <c r="E57" t="n">
        <v>7.89</v>
      </c>
      <c r="F57" t="n">
        <v>5.12</v>
      </c>
      <c r="G57" t="n">
        <v>61.45</v>
      </c>
      <c r="H57" t="n">
        <v>1.16</v>
      </c>
      <c r="I57" t="n">
        <v>5</v>
      </c>
      <c r="J57" t="n">
        <v>226.41</v>
      </c>
      <c r="K57" t="n">
        <v>55.27</v>
      </c>
      <c r="L57" t="n">
        <v>14.75</v>
      </c>
      <c r="M57" t="n">
        <v>3</v>
      </c>
      <c r="N57" t="n">
        <v>51.38</v>
      </c>
      <c r="O57" t="n">
        <v>28157.49</v>
      </c>
      <c r="P57" t="n">
        <v>64.27</v>
      </c>
      <c r="Q57" t="n">
        <v>202.81</v>
      </c>
      <c r="R57" t="n">
        <v>20.24</v>
      </c>
      <c r="S57" t="n">
        <v>13.89</v>
      </c>
      <c r="T57" t="n">
        <v>1492.85</v>
      </c>
      <c r="U57" t="n">
        <v>0.6899999999999999</v>
      </c>
      <c r="V57" t="n">
        <v>0.76</v>
      </c>
      <c r="W57" t="n">
        <v>0.65</v>
      </c>
      <c r="X57" t="n">
        <v>0.08</v>
      </c>
      <c r="Y57" t="n">
        <v>1</v>
      </c>
      <c r="Z57" t="n">
        <v>10</v>
      </c>
      <c r="AA57" t="n">
        <v>107.8153864784104</v>
      </c>
      <c r="AB57" t="n">
        <v>147.5177682588543</v>
      </c>
      <c r="AC57" t="n">
        <v>133.4388794987575</v>
      </c>
      <c r="AD57" t="n">
        <v>107815.3864784104</v>
      </c>
      <c r="AE57" t="n">
        <v>147517.7682588543</v>
      </c>
      <c r="AF57" t="n">
        <v>4.139515648275227e-06</v>
      </c>
      <c r="AG57" t="n">
        <v>11</v>
      </c>
      <c r="AH57" t="n">
        <v>133438.8794987575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12.6854</v>
      </c>
      <c r="E58" t="n">
        <v>7.88</v>
      </c>
      <c r="F58" t="n">
        <v>5.12</v>
      </c>
      <c r="G58" t="n">
        <v>61.39</v>
      </c>
      <c r="H58" t="n">
        <v>1.18</v>
      </c>
      <c r="I58" t="n">
        <v>5</v>
      </c>
      <c r="J58" t="n">
        <v>226.83</v>
      </c>
      <c r="K58" t="n">
        <v>55.27</v>
      </c>
      <c r="L58" t="n">
        <v>15</v>
      </c>
      <c r="M58" t="n">
        <v>3</v>
      </c>
      <c r="N58" t="n">
        <v>51.55</v>
      </c>
      <c r="O58" t="n">
        <v>28209.31</v>
      </c>
      <c r="P58" t="n">
        <v>63.89</v>
      </c>
      <c r="Q58" t="n">
        <v>202.82</v>
      </c>
      <c r="R58" t="n">
        <v>20.07</v>
      </c>
      <c r="S58" t="n">
        <v>13.89</v>
      </c>
      <c r="T58" t="n">
        <v>1411.3</v>
      </c>
      <c r="U58" t="n">
        <v>0.6899999999999999</v>
      </c>
      <c r="V58" t="n">
        <v>0.76</v>
      </c>
      <c r="W58" t="n">
        <v>0.64</v>
      </c>
      <c r="X58" t="n">
        <v>0.08</v>
      </c>
      <c r="Y58" t="n">
        <v>1</v>
      </c>
      <c r="Z58" t="n">
        <v>10</v>
      </c>
      <c r="AA58" t="n">
        <v>107.630779382481</v>
      </c>
      <c r="AB58" t="n">
        <v>147.2651806859136</v>
      </c>
      <c r="AC58" t="n">
        <v>133.2103985292692</v>
      </c>
      <c r="AD58" t="n">
        <v>107630.779382481</v>
      </c>
      <c r="AE58" t="n">
        <v>147265.1806859136</v>
      </c>
      <c r="AF58" t="n">
        <v>4.142421946486062e-06</v>
      </c>
      <c r="AG58" t="n">
        <v>11</v>
      </c>
      <c r="AH58" t="n">
        <v>133210.3985292692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12.7841</v>
      </c>
      <c r="E59" t="n">
        <v>7.82</v>
      </c>
      <c r="F59" t="n">
        <v>5.1</v>
      </c>
      <c r="G59" t="n">
        <v>76.43000000000001</v>
      </c>
      <c r="H59" t="n">
        <v>1.19</v>
      </c>
      <c r="I59" t="n">
        <v>4</v>
      </c>
      <c r="J59" t="n">
        <v>227.25</v>
      </c>
      <c r="K59" t="n">
        <v>55.27</v>
      </c>
      <c r="L59" t="n">
        <v>15.25</v>
      </c>
      <c r="M59" t="n">
        <v>2</v>
      </c>
      <c r="N59" t="n">
        <v>51.72</v>
      </c>
      <c r="O59" t="n">
        <v>28261.2</v>
      </c>
      <c r="P59" t="n">
        <v>63.36</v>
      </c>
      <c r="Q59" t="n">
        <v>202.81</v>
      </c>
      <c r="R59" t="n">
        <v>19.35</v>
      </c>
      <c r="S59" t="n">
        <v>13.89</v>
      </c>
      <c r="T59" t="n">
        <v>1053.85</v>
      </c>
      <c r="U59" t="n">
        <v>0.72</v>
      </c>
      <c r="V59" t="n">
        <v>0.76</v>
      </c>
      <c r="W59" t="n">
        <v>0.65</v>
      </c>
      <c r="X59" t="n">
        <v>0.06</v>
      </c>
      <c r="Y59" t="n">
        <v>1</v>
      </c>
      <c r="Z59" t="n">
        <v>10</v>
      </c>
      <c r="AA59" t="n">
        <v>107.1566954748386</v>
      </c>
      <c r="AB59" t="n">
        <v>146.6165181683716</v>
      </c>
      <c r="AC59" t="n">
        <v>132.6236434519977</v>
      </c>
      <c r="AD59" t="n">
        <v>107156.6954748386</v>
      </c>
      <c r="AE59" t="n">
        <v>146616.5181683716</v>
      </c>
      <c r="AF59" t="n">
        <v>4.174652467093861e-06</v>
      </c>
      <c r="AG59" t="n">
        <v>11</v>
      </c>
      <c r="AH59" t="n">
        <v>132623.6434519977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12.7814</v>
      </c>
      <c r="E60" t="n">
        <v>7.82</v>
      </c>
      <c r="F60" t="n">
        <v>5.1</v>
      </c>
      <c r="G60" t="n">
        <v>76.45</v>
      </c>
      <c r="H60" t="n">
        <v>1.21</v>
      </c>
      <c r="I60" t="n">
        <v>4</v>
      </c>
      <c r="J60" t="n">
        <v>227.67</v>
      </c>
      <c r="K60" t="n">
        <v>55.27</v>
      </c>
      <c r="L60" t="n">
        <v>15.5</v>
      </c>
      <c r="M60" t="n">
        <v>2</v>
      </c>
      <c r="N60" t="n">
        <v>51.9</v>
      </c>
      <c r="O60" t="n">
        <v>28313.14</v>
      </c>
      <c r="P60" t="n">
        <v>63.42</v>
      </c>
      <c r="Q60" t="n">
        <v>202.81</v>
      </c>
      <c r="R60" t="n">
        <v>19.46</v>
      </c>
      <c r="S60" t="n">
        <v>13.89</v>
      </c>
      <c r="T60" t="n">
        <v>1109.7</v>
      </c>
      <c r="U60" t="n">
        <v>0.71</v>
      </c>
      <c r="V60" t="n">
        <v>0.76</v>
      </c>
      <c r="W60" t="n">
        <v>0.64</v>
      </c>
      <c r="X60" t="n">
        <v>0.06</v>
      </c>
      <c r="Y60" t="n">
        <v>1</v>
      </c>
      <c r="Z60" t="n">
        <v>10</v>
      </c>
      <c r="AA60" t="n">
        <v>107.1886030426644</v>
      </c>
      <c r="AB60" t="n">
        <v>146.6601755103334</v>
      </c>
      <c r="AC60" t="n">
        <v>132.6631341985161</v>
      </c>
      <c r="AD60" t="n">
        <v>107188.6030426644</v>
      </c>
      <c r="AE60" t="n">
        <v>146660.1755103334</v>
      </c>
      <c r="AF60" t="n">
        <v>4.173770781119787e-06</v>
      </c>
      <c r="AG60" t="n">
        <v>11</v>
      </c>
      <c r="AH60" t="n">
        <v>132663.1341985161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12.7796</v>
      </c>
      <c r="E61" t="n">
        <v>7.82</v>
      </c>
      <c r="F61" t="n">
        <v>5.1</v>
      </c>
      <c r="G61" t="n">
        <v>76.47</v>
      </c>
      <c r="H61" t="n">
        <v>1.23</v>
      </c>
      <c r="I61" t="n">
        <v>4</v>
      </c>
      <c r="J61" t="n">
        <v>228.09</v>
      </c>
      <c r="K61" t="n">
        <v>55.27</v>
      </c>
      <c r="L61" t="n">
        <v>15.75</v>
      </c>
      <c r="M61" t="n">
        <v>2</v>
      </c>
      <c r="N61" t="n">
        <v>52.07</v>
      </c>
      <c r="O61" t="n">
        <v>28365.14</v>
      </c>
      <c r="P61" t="n">
        <v>63.75</v>
      </c>
      <c r="Q61" t="n">
        <v>202.81</v>
      </c>
      <c r="R61" t="n">
        <v>19.45</v>
      </c>
      <c r="S61" t="n">
        <v>13.89</v>
      </c>
      <c r="T61" t="n">
        <v>1106.38</v>
      </c>
      <c r="U61" t="n">
        <v>0.71</v>
      </c>
      <c r="V61" t="n">
        <v>0.76</v>
      </c>
      <c r="W61" t="n">
        <v>0.65</v>
      </c>
      <c r="X61" t="n">
        <v>0.06</v>
      </c>
      <c r="Y61" t="n">
        <v>1</v>
      </c>
      <c r="Z61" t="n">
        <v>10</v>
      </c>
      <c r="AA61" t="n">
        <v>107.3333734326854</v>
      </c>
      <c r="AB61" t="n">
        <v>146.8582567447789</v>
      </c>
      <c r="AC61" t="n">
        <v>132.842310837955</v>
      </c>
      <c r="AD61" t="n">
        <v>107333.3734326854</v>
      </c>
      <c r="AE61" t="n">
        <v>146858.2567447789</v>
      </c>
      <c r="AF61" t="n">
        <v>4.173182990470404e-06</v>
      </c>
      <c r="AG61" t="n">
        <v>11</v>
      </c>
      <c r="AH61" t="n">
        <v>132842.310837955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12.775</v>
      </c>
      <c r="E62" t="n">
        <v>7.83</v>
      </c>
      <c r="F62" t="n">
        <v>5.1</v>
      </c>
      <c r="G62" t="n">
        <v>76.51000000000001</v>
      </c>
      <c r="H62" t="n">
        <v>1.24</v>
      </c>
      <c r="I62" t="n">
        <v>4</v>
      </c>
      <c r="J62" t="n">
        <v>228.51</v>
      </c>
      <c r="K62" t="n">
        <v>55.27</v>
      </c>
      <c r="L62" t="n">
        <v>16</v>
      </c>
      <c r="M62" t="n">
        <v>2</v>
      </c>
      <c r="N62" t="n">
        <v>52.24</v>
      </c>
      <c r="O62" t="n">
        <v>28417.2</v>
      </c>
      <c r="P62" t="n">
        <v>63.82</v>
      </c>
      <c r="Q62" t="n">
        <v>202.81</v>
      </c>
      <c r="R62" t="n">
        <v>19.6</v>
      </c>
      <c r="S62" t="n">
        <v>13.89</v>
      </c>
      <c r="T62" t="n">
        <v>1179.47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107.3740991419553</v>
      </c>
      <c r="AB62" t="n">
        <v>146.9139794568935</v>
      </c>
      <c r="AC62" t="n">
        <v>132.8927154526326</v>
      </c>
      <c r="AD62" t="n">
        <v>107374.0991419553</v>
      </c>
      <c r="AE62" t="n">
        <v>146913.9794568935</v>
      </c>
      <c r="AF62" t="n">
        <v>4.171680858810872e-06</v>
      </c>
      <c r="AG62" t="n">
        <v>11</v>
      </c>
      <c r="AH62" t="n">
        <v>132892.7154526326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12.7768</v>
      </c>
      <c r="E63" t="n">
        <v>7.83</v>
      </c>
      <c r="F63" t="n">
        <v>5.1</v>
      </c>
      <c r="G63" t="n">
        <v>76.5</v>
      </c>
      <c r="H63" t="n">
        <v>1.26</v>
      </c>
      <c r="I63" t="n">
        <v>4</v>
      </c>
      <c r="J63" t="n">
        <v>228.93</v>
      </c>
      <c r="K63" t="n">
        <v>55.27</v>
      </c>
      <c r="L63" t="n">
        <v>16.25</v>
      </c>
      <c r="M63" t="n">
        <v>2</v>
      </c>
      <c r="N63" t="n">
        <v>52.41</v>
      </c>
      <c r="O63" t="n">
        <v>28469.32</v>
      </c>
      <c r="P63" t="n">
        <v>63.83</v>
      </c>
      <c r="Q63" t="n">
        <v>202.81</v>
      </c>
      <c r="R63" t="n">
        <v>19.53</v>
      </c>
      <c r="S63" t="n">
        <v>13.89</v>
      </c>
      <c r="T63" t="n">
        <v>1145.57</v>
      </c>
      <c r="U63" t="n">
        <v>0.71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  <c r="AA63" t="n">
        <v>107.3740853938709</v>
      </c>
      <c r="AB63" t="n">
        <v>146.9139606461578</v>
      </c>
      <c r="AC63" t="n">
        <v>132.8926984371672</v>
      </c>
      <c r="AD63" t="n">
        <v>107374.0853938709</v>
      </c>
      <c r="AE63" t="n">
        <v>146913.9606461578</v>
      </c>
      <c r="AF63" t="n">
        <v>4.172268649460254e-06</v>
      </c>
      <c r="AG63" t="n">
        <v>11</v>
      </c>
      <c r="AH63" t="n">
        <v>132892.6984371672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12.7741</v>
      </c>
      <c r="E64" t="n">
        <v>7.83</v>
      </c>
      <c r="F64" t="n">
        <v>5.1</v>
      </c>
      <c r="G64" t="n">
        <v>76.52</v>
      </c>
      <c r="H64" t="n">
        <v>1.28</v>
      </c>
      <c r="I64" t="n">
        <v>4</v>
      </c>
      <c r="J64" t="n">
        <v>229.36</v>
      </c>
      <c r="K64" t="n">
        <v>55.27</v>
      </c>
      <c r="L64" t="n">
        <v>16.5</v>
      </c>
      <c r="M64" t="n">
        <v>2</v>
      </c>
      <c r="N64" t="n">
        <v>52.58</v>
      </c>
      <c r="O64" t="n">
        <v>28521.51</v>
      </c>
      <c r="P64" t="n">
        <v>63.72</v>
      </c>
      <c r="Q64" t="n">
        <v>202.81</v>
      </c>
      <c r="R64" t="n">
        <v>19.66</v>
      </c>
      <c r="S64" t="n">
        <v>13.89</v>
      </c>
      <c r="T64" t="n">
        <v>1210.89</v>
      </c>
      <c r="U64" t="n">
        <v>0.71</v>
      </c>
      <c r="V64" t="n">
        <v>0.76</v>
      </c>
      <c r="W64" t="n">
        <v>0.64</v>
      </c>
      <c r="X64" t="n">
        <v>0.06</v>
      </c>
      <c r="Y64" t="n">
        <v>1</v>
      </c>
      <c r="Z64" t="n">
        <v>10</v>
      </c>
      <c r="AA64" t="n">
        <v>107.333634589807</v>
      </c>
      <c r="AB64" t="n">
        <v>146.8586140714741</v>
      </c>
      <c r="AC64" t="n">
        <v>132.8426340618919</v>
      </c>
      <c r="AD64" t="n">
        <v>107333.634589807</v>
      </c>
      <c r="AE64" t="n">
        <v>146858.6140714741</v>
      </c>
      <c r="AF64" t="n">
        <v>4.171386963486181e-06</v>
      </c>
      <c r="AG64" t="n">
        <v>11</v>
      </c>
      <c r="AH64" t="n">
        <v>132842.6340618918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12.7845</v>
      </c>
      <c r="E65" t="n">
        <v>7.82</v>
      </c>
      <c r="F65" t="n">
        <v>5.09</v>
      </c>
      <c r="G65" t="n">
        <v>76.42</v>
      </c>
      <c r="H65" t="n">
        <v>1.3</v>
      </c>
      <c r="I65" t="n">
        <v>4</v>
      </c>
      <c r="J65" t="n">
        <v>229.78</v>
      </c>
      <c r="K65" t="n">
        <v>55.27</v>
      </c>
      <c r="L65" t="n">
        <v>16.75</v>
      </c>
      <c r="M65" t="n">
        <v>2</v>
      </c>
      <c r="N65" t="n">
        <v>52.76</v>
      </c>
      <c r="O65" t="n">
        <v>28573.75</v>
      </c>
      <c r="P65" t="n">
        <v>63.39</v>
      </c>
      <c r="Q65" t="n">
        <v>202.81</v>
      </c>
      <c r="R65" t="n">
        <v>19.45</v>
      </c>
      <c r="S65" t="n">
        <v>13.89</v>
      </c>
      <c r="T65" t="n">
        <v>1104.51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  <c r="AA65" t="n">
        <v>107.1623625832549</v>
      </c>
      <c r="AB65" t="n">
        <v>146.624272156122</v>
      </c>
      <c r="AC65" t="n">
        <v>132.63065741004</v>
      </c>
      <c r="AD65" t="n">
        <v>107162.3625832549</v>
      </c>
      <c r="AE65" t="n">
        <v>146624.272156122</v>
      </c>
      <c r="AF65" t="n">
        <v>4.174783087238167e-06</v>
      </c>
      <c r="AG65" t="n">
        <v>11</v>
      </c>
      <c r="AH65" t="n">
        <v>132630.6574100399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12.78</v>
      </c>
      <c r="E66" t="n">
        <v>7.82</v>
      </c>
      <c r="F66" t="n">
        <v>5.1</v>
      </c>
      <c r="G66" t="n">
        <v>76.47</v>
      </c>
      <c r="H66" t="n">
        <v>1.31</v>
      </c>
      <c r="I66" t="n">
        <v>4</v>
      </c>
      <c r="J66" t="n">
        <v>230.2</v>
      </c>
      <c r="K66" t="n">
        <v>55.27</v>
      </c>
      <c r="L66" t="n">
        <v>17</v>
      </c>
      <c r="M66" t="n">
        <v>2</v>
      </c>
      <c r="N66" t="n">
        <v>52.93</v>
      </c>
      <c r="O66" t="n">
        <v>28626.06</v>
      </c>
      <c r="P66" t="n">
        <v>63.54</v>
      </c>
      <c r="Q66" t="n">
        <v>202.81</v>
      </c>
      <c r="R66" t="n">
        <v>19.47</v>
      </c>
      <c r="S66" t="n">
        <v>13.89</v>
      </c>
      <c r="T66" t="n">
        <v>1113.61</v>
      </c>
      <c r="U66" t="n">
        <v>0.71</v>
      </c>
      <c r="V66" t="n">
        <v>0.76</v>
      </c>
      <c r="W66" t="n">
        <v>0.64</v>
      </c>
      <c r="X66" t="n">
        <v>0.06</v>
      </c>
      <c r="Y66" t="n">
        <v>1</v>
      </c>
      <c r="Z66" t="n">
        <v>10</v>
      </c>
      <c r="AA66" t="n">
        <v>107.2430035355946</v>
      </c>
      <c r="AB66" t="n">
        <v>146.7346086647408</v>
      </c>
      <c r="AC66" t="n">
        <v>132.7304635571345</v>
      </c>
      <c r="AD66" t="n">
        <v>107243.0035355946</v>
      </c>
      <c r="AE66" t="n">
        <v>146734.6086647408</v>
      </c>
      <c r="AF66" t="n">
        <v>4.173313610614712e-06</v>
      </c>
      <c r="AG66" t="n">
        <v>11</v>
      </c>
      <c r="AH66" t="n">
        <v>132730.4635571345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12.7777</v>
      </c>
      <c r="E67" t="n">
        <v>7.83</v>
      </c>
      <c r="F67" t="n">
        <v>5.1</v>
      </c>
      <c r="G67" t="n">
        <v>76.48999999999999</v>
      </c>
      <c r="H67" t="n">
        <v>1.33</v>
      </c>
      <c r="I67" t="n">
        <v>4</v>
      </c>
      <c r="J67" t="n">
        <v>230.63</v>
      </c>
      <c r="K67" t="n">
        <v>55.27</v>
      </c>
      <c r="L67" t="n">
        <v>17.25</v>
      </c>
      <c r="M67" t="n">
        <v>2</v>
      </c>
      <c r="N67" t="n">
        <v>53.11</v>
      </c>
      <c r="O67" t="n">
        <v>28678.42</v>
      </c>
      <c r="P67" t="n">
        <v>63.27</v>
      </c>
      <c r="Q67" t="n">
        <v>202.81</v>
      </c>
      <c r="R67" t="n">
        <v>19.46</v>
      </c>
      <c r="S67" t="n">
        <v>13.89</v>
      </c>
      <c r="T67" t="n">
        <v>1110.14</v>
      </c>
      <c r="U67" t="n">
        <v>0.71</v>
      </c>
      <c r="V67" t="n">
        <v>0.76</v>
      </c>
      <c r="W67" t="n">
        <v>0.65</v>
      </c>
      <c r="X67" t="n">
        <v>0.06</v>
      </c>
      <c r="Y67" t="n">
        <v>1</v>
      </c>
      <c r="Z67" t="n">
        <v>10</v>
      </c>
      <c r="AA67" t="n">
        <v>107.1334478451555</v>
      </c>
      <c r="AB67" t="n">
        <v>146.5847097358261</v>
      </c>
      <c r="AC67" t="n">
        <v>132.5948707716109</v>
      </c>
      <c r="AD67" t="n">
        <v>107133.4478451555</v>
      </c>
      <c r="AE67" t="n">
        <v>146584.7097358261</v>
      </c>
      <c r="AF67" t="n">
        <v>4.172562544784946e-06</v>
      </c>
      <c r="AG67" t="n">
        <v>11</v>
      </c>
      <c r="AH67" t="n">
        <v>132594.8707716109</v>
      </c>
    </row>
    <row r="68">
      <c r="A68" t="n">
        <v>66</v>
      </c>
      <c r="B68" t="n">
        <v>105</v>
      </c>
      <c r="C68" t="inlineStr">
        <is>
          <t xml:space="preserve">CONCLUIDO	</t>
        </is>
      </c>
      <c r="D68" t="n">
        <v>12.7796</v>
      </c>
      <c r="E68" t="n">
        <v>7.82</v>
      </c>
      <c r="F68" t="n">
        <v>5.1</v>
      </c>
      <c r="G68" t="n">
        <v>76.47</v>
      </c>
      <c r="H68" t="n">
        <v>1.35</v>
      </c>
      <c r="I68" t="n">
        <v>4</v>
      </c>
      <c r="J68" t="n">
        <v>231.05</v>
      </c>
      <c r="K68" t="n">
        <v>55.27</v>
      </c>
      <c r="L68" t="n">
        <v>17.5</v>
      </c>
      <c r="M68" t="n">
        <v>2</v>
      </c>
      <c r="N68" t="n">
        <v>53.28</v>
      </c>
      <c r="O68" t="n">
        <v>28730.85</v>
      </c>
      <c r="P68" t="n">
        <v>63</v>
      </c>
      <c r="Q68" t="n">
        <v>202.81</v>
      </c>
      <c r="R68" t="n">
        <v>19.53</v>
      </c>
      <c r="S68" t="n">
        <v>13.89</v>
      </c>
      <c r="T68" t="n">
        <v>1145.79</v>
      </c>
      <c r="U68" t="n">
        <v>0.71</v>
      </c>
      <c r="V68" t="n">
        <v>0.76</v>
      </c>
      <c r="W68" t="n">
        <v>0.64</v>
      </c>
      <c r="X68" t="n">
        <v>0.06</v>
      </c>
      <c r="Y68" t="n">
        <v>1</v>
      </c>
      <c r="Z68" t="n">
        <v>10</v>
      </c>
      <c r="AA68" t="n">
        <v>107.01399967097</v>
      </c>
      <c r="AB68" t="n">
        <v>146.4212754742241</v>
      </c>
      <c r="AC68" t="n">
        <v>132.4470344465547</v>
      </c>
      <c r="AD68" t="n">
        <v>107013.99967097</v>
      </c>
      <c r="AE68" t="n">
        <v>146421.2754742241</v>
      </c>
      <c r="AF68" t="n">
        <v>4.173182990470404e-06</v>
      </c>
      <c r="AG68" t="n">
        <v>11</v>
      </c>
      <c r="AH68" t="n">
        <v>132447.0344465547</v>
      </c>
    </row>
    <row r="69">
      <c r="A69" t="n">
        <v>67</v>
      </c>
      <c r="B69" t="n">
        <v>105</v>
      </c>
      <c r="C69" t="inlineStr">
        <is>
          <t xml:space="preserve">CONCLUIDO	</t>
        </is>
      </c>
      <c r="D69" t="n">
        <v>12.78</v>
      </c>
      <c r="E69" t="n">
        <v>7.82</v>
      </c>
      <c r="F69" t="n">
        <v>5.1</v>
      </c>
      <c r="G69" t="n">
        <v>76.47</v>
      </c>
      <c r="H69" t="n">
        <v>1.36</v>
      </c>
      <c r="I69" t="n">
        <v>4</v>
      </c>
      <c r="J69" t="n">
        <v>231.48</v>
      </c>
      <c r="K69" t="n">
        <v>55.27</v>
      </c>
      <c r="L69" t="n">
        <v>17.75</v>
      </c>
      <c r="M69" t="n">
        <v>2</v>
      </c>
      <c r="N69" t="n">
        <v>53.46</v>
      </c>
      <c r="O69" t="n">
        <v>28783.34</v>
      </c>
      <c r="P69" t="n">
        <v>62.7</v>
      </c>
      <c r="Q69" t="n">
        <v>202.82</v>
      </c>
      <c r="R69" t="n">
        <v>19.43</v>
      </c>
      <c r="S69" t="n">
        <v>13.89</v>
      </c>
      <c r="T69" t="n">
        <v>1093.5</v>
      </c>
      <c r="U69" t="n">
        <v>0.72</v>
      </c>
      <c r="V69" t="n">
        <v>0.76</v>
      </c>
      <c r="W69" t="n">
        <v>0.65</v>
      </c>
      <c r="X69" t="n">
        <v>0.06</v>
      </c>
      <c r="Y69" t="n">
        <v>1</v>
      </c>
      <c r="Z69" t="n">
        <v>10</v>
      </c>
      <c r="AA69" t="n">
        <v>106.885316118048</v>
      </c>
      <c r="AB69" t="n">
        <v>146.2452049599987</v>
      </c>
      <c r="AC69" t="n">
        <v>132.2877678550904</v>
      </c>
      <c r="AD69" t="n">
        <v>106885.316118048</v>
      </c>
      <c r="AE69" t="n">
        <v>146245.2049599987</v>
      </c>
      <c r="AF69" t="n">
        <v>4.173313610614712e-06</v>
      </c>
      <c r="AG69" t="n">
        <v>11</v>
      </c>
      <c r="AH69" t="n">
        <v>132287.7678550904</v>
      </c>
    </row>
    <row r="70">
      <c r="A70" t="n">
        <v>68</v>
      </c>
      <c r="B70" t="n">
        <v>105</v>
      </c>
      <c r="C70" t="inlineStr">
        <is>
          <t xml:space="preserve">CONCLUIDO	</t>
        </is>
      </c>
      <c r="D70" t="n">
        <v>12.7895</v>
      </c>
      <c r="E70" t="n">
        <v>7.82</v>
      </c>
      <c r="F70" t="n">
        <v>5.09</v>
      </c>
      <c r="G70" t="n">
        <v>76.38</v>
      </c>
      <c r="H70" t="n">
        <v>1.38</v>
      </c>
      <c r="I70" t="n">
        <v>4</v>
      </c>
      <c r="J70" t="n">
        <v>231.91</v>
      </c>
      <c r="K70" t="n">
        <v>55.27</v>
      </c>
      <c r="L70" t="n">
        <v>18</v>
      </c>
      <c r="M70" t="n">
        <v>2</v>
      </c>
      <c r="N70" t="n">
        <v>53.63</v>
      </c>
      <c r="O70" t="n">
        <v>28835.89</v>
      </c>
      <c r="P70" t="n">
        <v>62.46</v>
      </c>
      <c r="Q70" t="n">
        <v>202.81</v>
      </c>
      <c r="R70" t="n">
        <v>19.27</v>
      </c>
      <c r="S70" t="n">
        <v>13.89</v>
      </c>
      <c r="T70" t="n">
        <v>1014.49</v>
      </c>
      <c r="U70" t="n">
        <v>0.72</v>
      </c>
      <c r="V70" t="n">
        <v>0.76</v>
      </c>
      <c r="W70" t="n">
        <v>0.64</v>
      </c>
      <c r="X70" t="n">
        <v>0.05</v>
      </c>
      <c r="Y70" t="n">
        <v>1</v>
      </c>
      <c r="Z70" t="n">
        <v>10</v>
      </c>
      <c r="AA70" t="n">
        <v>106.7548707942858</v>
      </c>
      <c r="AB70" t="n">
        <v>146.0667239131858</v>
      </c>
      <c r="AC70" t="n">
        <v>132.1263207888856</v>
      </c>
      <c r="AD70" t="n">
        <v>106754.8707942858</v>
      </c>
      <c r="AE70" t="n">
        <v>146066.7239131858</v>
      </c>
      <c r="AF70" t="n">
        <v>4.176415839042008e-06</v>
      </c>
      <c r="AG70" t="n">
        <v>11</v>
      </c>
      <c r="AH70" t="n">
        <v>132126.3207888856</v>
      </c>
    </row>
    <row r="71">
      <c r="A71" t="n">
        <v>69</v>
      </c>
      <c r="B71" t="n">
        <v>105</v>
      </c>
      <c r="C71" t="inlineStr">
        <is>
          <t xml:space="preserve">CONCLUIDO	</t>
        </is>
      </c>
      <c r="D71" t="n">
        <v>12.7823</v>
      </c>
      <c r="E71" t="n">
        <v>7.82</v>
      </c>
      <c r="F71" t="n">
        <v>5.1</v>
      </c>
      <c r="G71" t="n">
        <v>76.45</v>
      </c>
      <c r="H71" t="n">
        <v>1.4</v>
      </c>
      <c r="I71" t="n">
        <v>4</v>
      </c>
      <c r="J71" t="n">
        <v>232.33</v>
      </c>
      <c r="K71" t="n">
        <v>55.27</v>
      </c>
      <c r="L71" t="n">
        <v>18.25</v>
      </c>
      <c r="M71" t="n">
        <v>2</v>
      </c>
      <c r="N71" t="n">
        <v>53.81</v>
      </c>
      <c r="O71" t="n">
        <v>28888.51</v>
      </c>
      <c r="P71" t="n">
        <v>62.14</v>
      </c>
      <c r="Q71" t="n">
        <v>202.81</v>
      </c>
      <c r="R71" t="n">
        <v>19.43</v>
      </c>
      <c r="S71" t="n">
        <v>13.89</v>
      </c>
      <c r="T71" t="n">
        <v>1094.18</v>
      </c>
      <c r="U71" t="n">
        <v>0.72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106.6415311040998</v>
      </c>
      <c r="AB71" t="n">
        <v>145.9116475488791</v>
      </c>
      <c r="AC71" t="n">
        <v>131.9860446951372</v>
      </c>
      <c r="AD71" t="n">
        <v>106641.5311040998</v>
      </c>
      <c r="AE71" t="n">
        <v>145911.6475488791</v>
      </c>
      <c r="AF71" t="n">
        <v>4.174064676444478e-06</v>
      </c>
      <c r="AG71" t="n">
        <v>11</v>
      </c>
      <c r="AH71" t="n">
        <v>131986.0446951372</v>
      </c>
    </row>
    <row r="72">
      <c r="A72" t="n">
        <v>70</v>
      </c>
      <c r="B72" t="n">
        <v>105</v>
      </c>
      <c r="C72" t="inlineStr">
        <is>
          <t xml:space="preserve">CONCLUIDO	</t>
        </is>
      </c>
      <c r="D72" t="n">
        <v>12.7877</v>
      </c>
      <c r="E72" t="n">
        <v>7.82</v>
      </c>
      <c r="F72" t="n">
        <v>5.09</v>
      </c>
      <c r="G72" t="n">
        <v>76.40000000000001</v>
      </c>
      <c r="H72" t="n">
        <v>1.41</v>
      </c>
      <c r="I72" t="n">
        <v>4</v>
      </c>
      <c r="J72" t="n">
        <v>232.76</v>
      </c>
      <c r="K72" t="n">
        <v>55.27</v>
      </c>
      <c r="L72" t="n">
        <v>18.5</v>
      </c>
      <c r="M72" t="n">
        <v>2</v>
      </c>
      <c r="N72" t="n">
        <v>53.99</v>
      </c>
      <c r="O72" t="n">
        <v>28941.18</v>
      </c>
      <c r="P72" t="n">
        <v>61.65</v>
      </c>
      <c r="Q72" t="n">
        <v>202.81</v>
      </c>
      <c r="R72" t="n">
        <v>19.34</v>
      </c>
      <c r="S72" t="n">
        <v>13.89</v>
      </c>
      <c r="T72" t="n">
        <v>1050.71</v>
      </c>
      <c r="U72" t="n">
        <v>0.72</v>
      </c>
      <c r="V72" t="n">
        <v>0.76</v>
      </c>
      <c r="W72" t="n">
        <v>0.64</v>
      </c>
      <c r="X72" t="n">
        <v>0.05</v>
      </c>
      <c r="Y72" t="n">
        <v>1</v>
      </c>
      <c r="Z72" t="n">
        <v>10</v>
      </c>
      <c r="AA72" t="n">
        <v>106.4143478067222</v>
      </c>
      <c r="AB72" t="n">
        <v>145.6008053387876</v>
      </c>
      <c r="AC72" t="n">
        <v>131.7048688293069</v>
      </c>
      <c r="AD72" t="n">
        <v>106414.3478067222</v>
      </c>
      <c r="AE72" t="n">
        <v>145600.8053387876</v>
      </c>
      <c r="AF72" t="n">
        <v>4.175828048392625e-06</v>
      </c>
      <c r="AG72" t="n">
        <v>11</v>
      </c>
      <c r="AH72" t="n">
        <v>131704.8688293069</v>
      </c>
    </row>
    <row r="73">
      <c r="A73" t="n">
        <v>71</v>
      </c>
      <c r="B73" t="n">
        <v>105</v>
      </c>
      <c r="C73" t="inlineStr">
        <is>
          <t xml:space="preserve">CONCLUIDO	</t>
        </is>
      </c>
      <c r="D73" t="n">
        <v>12.7982</v>
      </c>
      <c r="E73" t="n">
        <v>7.81</v>
      </c>
      <c r="F73" t="n">
        <v>5.09</v>
      </c>
      <c r="G73" t="n">
        <v>76.3</v>
      </c>
      <c r="H73" t="n">
        <v>1.43</v>
      </c>
      <c r="I73" t="n">
        <v>4</v>
      </c>
      <c r="J73" t="n">
        <v>233.19</v>
      </c>
      <c r="K73" t="n">
        <v>55.27</v>
      </c>
      <c r="L73" t="n">
        <v>18.75</v>
      </c>
      <c r="M73" t="n">
        <v>2</v>
      </c>
      <c r="N73" t="n">
        <v>54.17</v>
      </c>
      <c r="O73" t="n">
        <v>28993.92</v>
      </c>
      <c r="P73" t="n">
        <v>60.95</v>
      </c>
      <c r="Q73" t="n">
        <v>202.81</v>
      </c>
      <c r="R73" t="n">
        <v>19.11</v>
      </c>
      <c r="S73" t="n">
        <v>13.89</v>
      </c>
      <c r="T73" t="n">
        <v>934.51</v>
      </c>
      <c r="U73" t="n">
        <v>0.73</v>
      </c>
      <c r="V73" t="n">
        <v>0.76</v>
      </c>
      <c r="W73" t="n">
        <v>0.64</v>
      </c>
      <c r="X73" t="n">
        <v>0.05</v>
      </c>
      <c r="Y73" t="n">
        <v>1</v>
      </c>
      <c r="Z73" t="n">
        <v>10</v>
      </c>
      <c r="AA73" t="n">
        <v>106.0926021038899</v>
      </c>
      <c r="AB73" t="n">
        <v>145.160578673754</v>
      </c>
      <c r="AC73" t="n">
        <v>131.306656779322</v>
      </c>
      <c r="AD73" t="n">
        <v>106092.6021038899</v>
      </c>
      <c r="AE73" t="n">
        <v>145160.578673754</v>
      </c>
      <c r="AF73" t="n">
        <v>4.179256827180688e-06</v>
      </c>
      <c r="AG73" t="n">
        <v>11</v>
      </c>
      <c r="AH73" t="n">
        <v>131306.656779322</v>
      </c>
    </row>
    <row r="74">
      <c r="A74" t="n">
        <v>72</v>
      </c>
      <c r="B74" t="n">
        <v>105</v>
      </c>
      <c r="C74" t="inlineStr">
        <is>
          <t xml:space="preserve">CONCLUIDO	</t>
        </is>
      </c>
      <c r="D74" t="n">
        <v>12.7886</v>
      </c>
      <c r="E74" t="n">
        <v>7.82</v>
      </c>
      <c r="F74" t="n">
        <v>5.09</v>
      </c>
      <c r="G74" t="n">
        <v>76.39</v>
      </c>
      <c r="H74" t="n">
        <v>1.45</v>
      </c>
      <c r="I74" t="n">
        <v>4</v>
      </c>
      <c r="J74" t="n">
        <v>233.62</v>
      </c>
      <c r="K74" t="n">
        <v>55.27</v>
      </c>
      <c r="L74" t="n">
        <v>19</v>
      </c>
      <c r="M74" t="n">
        <v>2</v>
      </c>
      <c r="N74" t="n">
        <v>54.34</v>
      </c>
      <c r="O74" t="n">
        <v>29046.73</v>
      </c>
      <c r="P74" t="n">
        <v>60.82</v>
      </c>
      <c r="Q74" t="n">
        <v>202.81</v>
      </c>
      <c r="R74" t="n">
        <v>19.26</v>
      </c>
      <c r="S74" t="n">
        <v>13.89</v>
      </c>
      <c r="T74" t="n">
        <v>1010.61</v>
      </c>
      <c r="U74" t="n">
        <v>0.72</v>
      </c>
      <c r="V74" t="n">
        <v>0.76</v>
      </c>
      <c r="W74" t="n">
        <v>0.64</v>
      </c>
      <c r="X74" t="n">
        <v>0.05</v>
      </c>
      <c r="Y74" t="n">
        <v>1</v>
      </c>
      <c r="Z74" t="n">
        <v>10</v>
      </c>
      <c r="AA74" t="n">
        <v>106.05908925962</v>
      </c>
      <c r="AB74" t="n">
        <v>145.1147249217416</v>
      </c>
      <c r="AC74" t="n">
        <v>131.2651792450455</v>
      </c>
      <c r="AD74" t="n">
        <v>106059.08925962</v>
      </c>
      <c r="AE74" t="n">
        <v>145114.7249217416</v>
      </c>
      <c r="AF74" t="n">
        <v>4.176121943717316e-06</v>
      </c>
      <c r="AG74" t="n">
        <v>11</v>
      </c>
      <c r="AH74" t="n">
        <v>131265.1792450455</v>
      </c>
    </row>
    <row r="75">
      <c r="A75" t="n">
        <v>73</v>
      </c>
      <c r="B75" t="n">
        <v>105</v>
      </c>
      <c r="C75" t="inlineStr">
        <is>
          <t xml:space="preserve">CONCLUIDO	</t>
        </is>
      </c>
      <c r="D75" t="n">
        <v>12.7955</v>
      </c>
      <c r="E75" t="n">
        <v>7.82</v>
      </c>
      <c r="F75" t="n">
        <v>5.09</v>
      </c>
      <c r="G75" t="n">
        <v>76.33</v>
      </c>
      <c r="H75" t="n">
        <v>1.46</v>
      </c>
      <c r="I75" t="n">
        <v>4</v>
      </c>
      <c r="J75" t="n">
        <v>234.04</v>
      </c>
      <c r="K75" t="n">
        <v>55.27</v>
      </c>
      <c r="L75" t="n">
        <v>19.25</v>
      </c>
      <c r="M75" t="n">
        <v>2</v>
      </c>
      <c r="N75" t="n">
        <v>54.52</v>
      </c>
      <c r="O75" t="n">
        <v>29099.59</v>
      </c>
      <c r="P75" t="n">
        <v>60.49</v>
      </c>
      <c r="Q75" t="n">
        <v>202.81</v>
      </c>
      <c r="R75" t="n">
        <v>19.17</v>
      </c>
      <c r="S75" t="n">
        <v>13.89</v>
      </c>
      <c r="T75" t="n">
        <v>963.1</v>
      </c>
      <c r="U75" t="n">
        <v>0.72</v>
      </c>
      <c r="V75" t="n">
        <v>0.76</v>
      </c>
      <c r="W75" t="n">
        <v>0.64</v>
      </c>
      <c r="X75" t="n">
        <v>0.05</v>
      </c>
      <c r="Y75" t="n">
        <v>1</v>
      </c>
      <c r="Z75" t="n">
        <v>10</v>
      </c>
      <c r="AA75" t="n">
        <v>105.9030926576384</v>
      </c>
      <c r="AB75" t="n">
        <v>144.9012834888261</v>
      </c>
      <c r="AC75" t="n">
        <v>131.0721083629205</v>
      </c>
      <c r="AD75" t="n">
        <v>105903.0926576384</v>
      </c>
      <c r="AE75" t="n">
        <v>144901.2834888261</v>
      </c>
      <c r="AF75" t="n">
        <v>4.178375141206616e-06</v>
      </c>
      <c r="AG75" t="n">
        <v>11</v>
      </c>
      <c r="AH75" t="n">
        <v>131072.1083629205</v>
      </c>
    </row>
    <row r="76">
      <c r="A76" t="n">
        <v>74</v>
      </c>
      <c r="B76" t="n">
        <v>105</v>
      </c>
      <c r="C76" t="inlineStr">
        <is>
          <t xml:space="preserve">CONCLUIDO	</t>
        </is>
      </c>
      <c r="D76" t="n">
        <v>12.7973</v>
      </c>
      <c r="E76" t="n">
        <v>7.81</v>
      </c>
      <c r="F76" t="n">
        <v>5.09</v>
      </c>
      <c r="G76" t="n">
        <v>76.31</v>
      </c>
      <c r="H76" t="n">
        <v>1.48</v>
      </c>
      <c r="I76" t="n">
        <v>4</v>
      </c>
      <c r="J76" t="n">
        <v>234.47</v>
      </c>
      <c r="K76" t="n">
        <v>55.27</v>
      </c>
      <c r="L76" t="n">
        <v>19.5</v>
      </c>
      <c r="M76" t="n">
        <v>2</v>
      </c>
      <c r="N76" t="n">
        <v>54.7</v>
      </c>
      <c r="O76" t="n">
        <v>29152.52</v>
      </c>
      <c r="P76" t="n">
        <v>60.11</v>
      </c>
      <c r="Q76" t="n">
        <v>202.81</v>
      </c>
      <c r="R76" t="n">
        <v>19.13</v>
      </c>
      <c r="S76" t="n">
        <v>13.89</v>
      </c>
      <c r="T76" t="n">
        <v>942.4299999999999</v>
      </c>
      <c r="U76" t="n">
        <v>0.73</v>
      </c>
      <c r="V76" t="n">
        <v>0.76</v>
      </c>
      <c r="W76" t="n">
        <v>0.64</v>
      </c>
      <c r="X76" t="n">
        <v>0.05</v>
      </c>
      <c r="Y76" t="n">
        <v>1</v>
      </c>
      <c r="Z76" t="n">
        <v>10</v>
      </c>
      <c r="AA76" t="n">
        <v>105.7374411775631</v>
      </c>
      <c r="AB76" t="n">
        <v>144.6746318257597</v>
      </c>
      <c r="AC76" t="n">
        <v>130.8670880164694</v>
      </c>
      <c r="AD76" t="n">
        <v>105737.4411775631</v>
      </c>
      <c r="AE76" t="n">
        <v>144674.6318257597</v>
      </c>
      <c r="AF76" t="n">
        <v>4.178962931855998e-06</v>
      </c>
      <c r="AG76" t="n">
        <v>11</v>
      </c>
      <c r="AH76" t="n">
        <v>130867.0880164694</v>
      </c>
    </row>
    <row r="77">
      <c r="A77" t="n">
        <v>75</v>
      </c>
      <c r="B77" t="n">
        <v>105</v>
      </c>
      <c r="C77" t="inlineStr">
        <is>
          <t xml:space="preserve">CONCLUIDO	</t>
        </is>
      </c>
      <c r="D77" t="n">
        <v>12.7955</v>
      </c>
      <c r="E77" t="n">
        <v>7.82</v>
      </c>
      <c r="F77" t="n">
        <v>5.09</v>
      </c>
      <c r="G77" t="n">
        <v>76.33</v>
      </c>
      <c r="H77" t="n">
        <v>1.49</v>
      </c>
      <c r="I77" t="n">
        <v>4</v>
      </c>
      <c r="J77" t="n">
        <v>234.9</v>
      </c>
      <c r="K77" t="n">
        <v>55.27</v>
      </c>
      <c r="L77" t="n">
        <v>19.75</v>
      </c>
      <c r="M77" t="n">
        <v>2</v>
      </c>
      <c r="N77" t="n">
        <v>54.88</v>
      </c>
      <c r="O77" t="n">
        <v>29205.51</v>
      </c>
      <c r="P77" t="n">
        <v>59.85</v>
      </c>
      <c r="Q77" t="n">
        <v>202.81</v>
      </c>
      <c r="R77" t="n">
        <v>19.11</v>
      </c>
      <c r="S77" t="n">
        <v>13.89</v>
      </c>
      <c r="T77" t="n">
        <v>934.11</v>
      </c>
      <c r="U77" t="n">
        <v>0.73</v>
      </c>
      <c r="V77" t="n">
        <v>0.76</v>
      </c>
      <c r="W77" t="n">
        <v>0.64</v>
      </c>
      <c r="X77" t="n">
        <v>0.05</v>
      </c>
      <c r="Y77" t="n">
        <v>1</v>
      </c>
      <c r="Z77" t="n">
        <v>10</v>
      </c>
      <c r="AA77" t="n">
        <v>105.6308990362204</v>
      </c>
      <c r="AB77" t="n">
        <v>144.5288561676671</v>
      </c>
      <c r="AC77" t="n">
        <v>130.7352249825878</v>
      </c>
      <c r="AD77" t="n">
        <v>105630.8990362204</v>
      </c>
      <c r="AE77" t="n">
        <v>144528.8561676671</v>
      </c>
      <c r="AF77" t="n">
        <v>4.178375141206616e-06</v>
      </c>
      <c r="AG77" t="n">
        <v>11</v>
      </c>
      <c r="AH77" t="n">
        <v>130735.2249825878</v>
      </c>
    </row>
    <row r="78">
      <c r="A78" t="n">
        <v>76</v>
      </c>
      <c r="B78" t="n">
        <v>105</v>
      </c>
      <c r="C78" t="inlineStr">
        <is>
          <t xml:space="preserve">CONCLUIDO	</t>
        </is>
      </c>
      <c r="D78" t="n">
        <v>12.8041</v>
      </c>
      <c r="E78" t="n">
        <v>7.81</v>
      </c>
      <c r="F78" t="n">
        <v>5.08</v>
      </c>
      <c r="G78" t="n">
        <v>76.25</v>
      </c>
      <c r="H78" t="n">
        <v>1.51</v>
      </c>
      <c r="I78" t="n">
        <v>4</v>
      </c>
      <c r="J78" t="n">
        <v>235.33</v>
      </c>
      <c r="K78" t="n">
        <v>55.27</v>
      </c>
      <c r="L78" t="n">
        <v>20</v>
      </c>
      <c r="M78" t="n">
        <v>2</v>
      </c>
      <c r="N78" t="n">
        <v>55.06</v>
      </c>
      <c r="O78" t="n">
        <v>29258.57</v>
      </c>
      <c r="P78" t="n">
        <v>59.19</v>
      </c>
      <c r="Q78" t="n">
        <v>202.81</v>
      </c>
      <c r="R78" t="n">
        <v>18.96</v>
      </c>
      <c r="S78" t="n">
        <v>13.89</v>
      </c>
      <c r="T78" t="n">
        <v>859.53</v>
      </c>
      <c r="U78" t="n">
        <v>0.73</v>
      </c>
      <c r="V78" t="n">
        <v>0.76</v>
      </c>
      <c r="W78" t="n">
        <v>0.64</v>
      </c>
      <c r="X78" t="n">
        <v>0.04</v>
      </c>
      <c r="Y78" t="n">
        <v>1</v>
      </c>
      <c r="Z78" t="n">
        <v>10</v>
      </c>
      <c r="AA78" t="n">
        <v>105.3250354953937</v>
      </c>
      <c r="AB78" t="n">
        <v>144.1103601773611</v>
      </c>
      <c r="AC78" t="n">
        <v>130.3566696622337</v>
      </c>
      <c r="AD78" t="n">
        <v>105325.0354953937</v>
      </c>
      <c r="AE78" t="n">
        <v>144110.3601773611</v>
      </c>
      <c r="AF78" t="n">
        <v>4.18118347430922e-06</v>
      </c>
      <c r="AG78" t="n">
        <v>11</v>
      </c>
      <c r="AH78" t="n">
        <v>130356.6696622336</v>
      </c>
    </row>
    <row r="79">
      <c r="A79" t="n">
        <v>77</v>
      </c>
      <c r="B79" t="n">
        <v>105</v>
      </c>
      <c r="C79" t="inlineStr">
        <is>
          <t xml:space="preserve">CONCLUIDO	</t>
        </is>
      </c>
      <c r="D79" t="n">
        <v>12.8009</v>
      </c>
      <c r="E79" t="n">
        <v>7.81</v>
      </c>
      <c r="F79" t="n">
        <v>5.08</v>
      </c>
      <c r="G79" t="n">
        <v>76.28</v>
      </c>
      <c r="H79" t="n">
        <v>1.53</v>
      </c>
      <c r="I79" t="n">
        <v>4</v>
      </c>
      <c r="J79" t="n">
        <v>235.76</v>
      </c>
      <c r="K79" t="n">
        <v>55.27</v>
      </c>
      <c r="L79" t="n">
        <v>20.25</v>
      </c>
      <c r="M79" t="n">
        <v>2</v>
      </c>
      <c r="N79" t="n">
        <v>55.24</v>
      </c>
      <c r="O79" t="n">
        <v>29311.69</v>
      </c>
      <c r="P79" t="n">
        <v>58.53</v>
      </c>
      <c r="Q79" t="n">
        <v>202.81</v>
      </c>
      <c r="R79" t="n">
        <v>19.07</v>
      </c>
      <c r="S79" t="n">
        <v>13.89</v>
      </c>
      <c r="T79" t="n">
        <v>913.36</v>
      </c>
      <c r="U79" t="n">
        <v>0.73</v>
      </c>
      <c r="V79" t="n">
        <v>0.76</v>
      </c>
      <c r="W79" t="n">
        <v>0.64</v>
      </c>
      <c r="X79" t="n">
        <v>0.05</v>
      </c>
      <c r="Y79" t="n">
        <v>1</v>
      </c>
      <c r="Z79" t="n">
        <v>10</v>
      </c>
      <c r="AA79" t="n">
        <v>105.0515241446672</v>
      </c>
      <c r="AB79" t="n">
        <v>143.7361298808282</v>
      </c>
      <c r="AC79" t="n">
        <v>130.0181553799661</v>
      </c>
      <c r="AD79" t="n">
        <v>105051.5241446672</v>
      </c>
      <c r="AE79" t="n">
        <v>143736.1298808282</v>
      </c>
      <c r="AF79" t="n">
        <v>4.180138513154763e-06</v>
      </c>
      <c r="AG79" t="n">
        <v>11</v>
      </c>
      <c r="AH79" t="n">
        <v>130018.1553799661</v>
      </c>
    </row>
    <row r="80">
      <c r="A80" t="n">
        <v>78</v>
      </c>
      <c r="B80" t="n">
        <v>105</v>
      </c>
      <c r="C80" t="inlineStr">
        <is>
          <t xml:space="preserve">CONCLUIDO	</t>
        </is>
      </c>
      <c r="D80" t="n">
        <v>12.795</v>
      </c>
      <c r="E80" t="n">
        <v>7.82</v>
      </c>
      <c r="F80" t="n">
        <v>5.09</v>
      </c>
      <c r="G80" t="n">
        <v>76.33</v>
      </c>
      <c r="H80" t="n">
        <v>1.54</v>
      </c>
      <c r="I80" t="n">
        <v>4</v>
      </c>
      <c r="J80" t="n">
        <v>236.2</v>
      </c>
      <c r="K80" t="n">
        <v>55.27</v>
      </c>
      <c r="L80" t="n">
        <v>20.5</v>
      </c>
      <c r="M80" t="n">
        <v>2</v>
      </c>
      <c r="N80" t="n">
        <v>55.42</v>
      </c>
      <c r="O80" t="n">
        <v>29364.87</v>
      </c>
      <c r="P80" t="n">
        <v>57.96</v>
      </c>
      <c r="Q80" t="n">
        <v>202.81</v>
      </c>
      <c r="R80" t="n">
        <v>19.17</v>
      </c>
      <c r="S80" t="n">
        <v>13.89</v>
      </c>
      <c r="T80" t="n">
        <v>966.87</v>
      </c>
      <c r="U80" t="n">
        <v>0.72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104.828162971621</v>
      </c>
      <c r="AB80" t="n">
        <v>143.430517269867</v>
      </c>
      <c r="AC80" t="n">
        <v>129.741710007665</v>
      </c>
      <c r="AD80" t="n">
        <v>104828.162971621</v>
      </c>
      <c r="AE80" t="n">
        <v>143430.5172698669</v>
      </c>
      <c r="AF80" t="n">
        <v>4.178211866026231e-06</v>
      </c>
      <c r="AG80" t="n">
        <v>11</v>
      </c>
      <c r="AH80" t="n">
        <v>129741.710007665</v>
      </c>
    </row>
    <row r="81">
      <c r="A81" t="n">
        <v>79</v>
      </c>
      <c r="B81" t="n">
        <v>105</v>
      </c>
      <c r="C81" t="inlineStr">
        <is>
          <t xml:space="preserve">CONCLUIDO	</t>
        </is>
      </c>
      <c r="D81" t="n">
        <v>12.8931</v>
      </c>
      <c r="E81" t="n">
        <v>7.76</v>
      </c>
      <c r="F81" t="n">
        <v>5.07</v>
      </c>
      <c r="G81" t="n">
        <v>101.39</v>
      </c>
      <c r="H81" t="n">
        <v>1.56</v>
      </c>
      <c r="I81" t="n">
        <v>3</v>
      </c>
      <c r="J81" t="n">
        <v>236.63</v>
      </c>
      <c r="K81" t="n">
        <v>55.27</v>
      </c>
      <c r="L81" t="n">
        <v>20.75</v>
      </c>
      <c r="M81" t="n">
        <v>1</v>
      </c>
      <c r="N81" t="n">
        <v>55.6</v>
      </c>
      <c r="O81" t="n">
        <v>29418.12</v>
      </c>
      <c r="P81" t="n">
        <v>57.54</v>
      </c>
      <c r="Q81" t="n">
        <v>202.81</v>
      </c>
      <c r="R81" t="n">
        <v>18.62</v>
      </c>
      <c r="S81" t="n">
        <v>13.89</v>
      </c>
      <c r="T81" t="n">
        <v>694.05</v>
      </c>
      <c r="U81" t="n">
        <v>0.75</v>
      </c>
      <c r="V81" t="n">
        <v>0.76</v>
      </c>
      <c r="W81" t="n">
        <v>0.64</v>
      </c>
      <c r="X81" t="n">
        <v>0.03</v>
      </c>
      <c r="Y81" t="n">
        <v>1</v>
      </c>
      <c r="Z81" t="n">
        <v>10</v>
      </c>
      <c r="AA81" t="n">
        <v>104.4272639210271</v>
      </c>
      <c r="AB81" t="n">
        <v>142.8819895024269</v>
      </c>
      <c r="AC81" t="n">
        <v>129.2455329604856</v>
      </c>
      <c r="AD81" t="n">
        <v>104427.2639210271</v>
      </c>
      <c r="AE81" t="n">
        <v>142881.9895024269</v>
      </c>
      <c r="AF81" t="n">
        <v>4.21024645641757e-06</v>
      </c>
      <c r="AG81" t="n">
        <v>11</v>
      </c>
      <c r="AH81" t="n">
        <v>129245.5329604856</v>
      </c>
    </row>
    <row r="82">
      <c r="A82" t="n">
        <v>80</v>
      </c>
      <c r="B82" t="n">
        <v>105</v>
      </c>
      <c r="C82" t="inlineStr">
        <is>
          <t xml:space="preserve">CONCLUIDO	</t>
        </is>
      </c>
      <c r="D82" t="n">
        <v>12.8898</v>
      </c>
      <c r="E82" t="n">
        <v>7.76</v>
      </c>
      <c r="F82" t="n">
        <v>5.07</v>
      </c>
      <c r="G82" t="n">
        <v>101.43</v>
      </c>
      <c r="H82" t="n">
        <v>1.58</v>
      </c>
      <c r="I82" t="n">
        <v>3</v>
      </c>
      <c r="J82" t="n">
        <v>237.06</v>
      </c>
      <c r="K82" t="n">
        <v>55.27</v>
      </c>
      <c r="L82" t="n">
        <v>21</v>
      </c>
      <c r="M82" t="n">
        <v>0</v>
      </c>
      <c r="N82" t="n">
        <v>55.79</v>
      </c>
      <c r="O82" t="n">
        <v>29471.44</v>
      </c>
      <c r="P82" t="n">
        <v>57.63</v>
      </c>
      <c r="Q82" t="n">
        <v>202.83</v>
      </c>
      <c r="R82" t="n">
        <v>18.61</v>
      </c>
      <c r="S82" t="n">
        <v>13.89</v>
      </c>
      <c r="T82" t="n">
        <v>687.4299999999999</v>
      </c>
      <c r="U82" t="n">
        <v>0.75</v>
      </c>
      <c r="V82" t="n">
        <v>0.76</v>
      </c>
      <c r="W82" t="n">
        <v>0.64</v>
      </c>
      <c r="X82" t="n">
        <v>0.03</v>
      </c>
      <c r="Y82" t="n">
        <v>1</v>
      </c>
      <c r="Z82" t="n">
        <v>10</v>
      </c>
      <c r="AA82" t="n">
        <v>104.4722718336522</v>
      </c>
      <c r="AB82" t="n">
        <v>142.9435713140895</v>
      </c>
      <c r="AC82" t="n">
        <v>129.3012374904738</v>
      </c>
      <c r="AD82" t="n">
        <v>104472.2718336522</v>
      </c>
      <c r="AE82" t="n">
        <v>142943.5713140895</v>
      </c>
      <c r="AF82" t="n">
        <v>4.209168840227035e-06</v>
      </c>
      <c r="AG82" t="n">
        <v>11</v>
      </c>
      <c r="AH82" t="n">
        <v>129301.2374904738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10.7713</v>
      </c>
      <c r="E2" t="n">
        <v>9.279999999999999</v>
      </c>
      <c r="F2" t="n">
        <v>5.98</v>
      </c>
      <c r="G2" t="n">
        <v>7.79</v>
      </c>
      <c r="H2" t="n">
        <v>0.14</v>
      </c>
      <c r="I2" t="n">
        <v>46</v>
      </c>
      <c r="J2" t="n">
        <v>124.63</v>
      </c>
      <c r="K2" t="n">
        <v>45</v>
      </c>
      <c r="L2" t="n">
        <v>1</v>
      </c>
      <c r="M2" t="n">
        <v>44</v>
      </c>
      <c r="N2" t="n">
        <v>18.64</v>
      </c>
      <c r="O2" t="n">
        <v>15605.44</v>
      </c>
      <c r="P2" t="n">
        <v>61.78</v>
      </c>
      <c r="Q2" t="n">
        <v>202.86</v>
      </c>
      <c r="R2" t="n">
        <v>46.9</v>
      </c>
      <c r="S2" t="n">
        <v>13.89</v>
      </c>
      <c r="T2" t="n">
        <v>14618.57</v>
      </c>
      <c r="U2" t="n">
        <v>0.3</v>
      </c>
      <c r="V2" t="n">
        <v>0.65</v>
      </c>
      <c r="W2" t="n">
        <v>0.71</v>
      </c>
      <c r="X2" t="n">
        <v>0.9399999999999999</v>
      </c>
      <c r="Y2" t="n">
        <v>1</v>
      </c>
      <c r="Z2" t="n">
        <v>10</v>
      </c>
      <c r="AA2" t="n">
        <v>123.7504120164695</v>
      </c>
      <c r="AB2" t="n">
        <v>169.320773203727</v>
      </c>
      <c r="AC2" t="n">
        <v>153.1610362524081</v>
      </c>
      <c r="AD2" t="n">
        <v>123750.4120164695</v>
      </c>
      <c r="AE2" t="n">
        <v>169320.773203727</v>
      </c>
      <c r="AF2" t="n">
        <v>3.621893710989234e-06</v>
      </c>
      <c r="AG2" t="n">
        <v>13</v>
      </c>
      <c r="AH2" t="n">
        <v>153161.0362524081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11.4358</v>
      </c>
      <c r="E3" t="n">
        <v>8.74</v>
      </c>
      <c r="F3" t="n">
        <v>5.72</v>
      </c>
      <c r="G3" t="n">
        <v>9.800000000000001</v>
      </c>
      <c r="H3" t="n">
        <v>0.18</v>
      </c>
      <c r="I3" t="n">
        <v>35</v>
      </c>
      <c r="J3" t="n">
        <v>124.96</v>
      </c>
      <c r="K3" t="n">
        <v>45</v>
      </c>
      <c r="L3" t="n">
        <v>1.25</v>
      </c>
      <c r="M3" t="n">
        <v>33</v>
      </c>
      <c r="N3" t="n">
        <v>18.71</v>
      </c>
      <c r="O3" t="n">
        <v>15645.96</v>
      </c>
      <c r="P3" t="n">
        <v>58.78</v>
      </c>
      <c r="Q3" t="n">
        <v>202.85</v>
      </c>
      <c r="R3" t="n">
        <v>38.82</v>
      </c>
      <c r="S3" t="n">
        <v>13.89</v>
      </c>
      <c r="T3" t="n">
        <v>10633.64</v>
      </c>
      <c r="U3" t="n">
        <v>0.36</v>
      </c>
      <c r="V3" t="n">
        <v>0.68</v>
      </c>
      <c r="W3" t="n">
        <v>0.6899999999999999</v>
      </c>
      <c r="X3" t="n">
        <v>0.68</v>
      </c>
      <c r="Y3" t="n">
        <v>1</v>
      </c>
      <c r="Z3" t="n">
        <v>10</v>
      </c>
      <c r="AA3" t="n">
        <v>113.4260890297513</v>
      </c>
      <c r="AB3" t="n">
        <v>155.1945790163221</v>
      </c>
      <c r="AC3" t="n">
        <v>140.3830262120065</v>
      </c>
      <c r="AD3" t="n">
        <v>113426.0890297513</v>
      </c>
      <c r="AE3" t="n">
        <v>155194.5790163221</v>
      </c>
      <c r="AF3" t="n">
        <v>3.84533455572964e-06</v>
      </c>
      <c r="AG3" t="n">
        <v>12</v>
      </c>
      <c r="AH3" t="n">
        <v>140383.0262120065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11.8021</v>
      </c>
      <c r="E4" t="n">
        <v>8.470000000000001</v>
      </c>
      <c r="F4" t="n">
        <v>5.6</v>
      </c>
      <c r="G4" t="n">
        <v>11.59</v>
      </c>
      <c r="H4" t="n">
        <v>0.21</v>
      </c>
      <c r="I4" t="n">
        <v>29</v>
      </c>
      <c r="J4" t="n">
        <v>125.29</v>
      </c>
      <c r="K4" t="n">
        <v>45</v>
      </c>
      <c r="L4" t="n">
        <v>1.5</v>
      </c>
      <c r="M4" t="n">
        <v>27</v>
      </c>
      <c r="N4" t="n">
        <v>18.79</v>
      </c>
      <c r="O4" t="n">
        <v>15686.51</v>
      </c>
      <c r="P4" t="n">
        <v>57.31</v>
      </c>
      <c r="Q4" t="n">
        <v>202.82</v>
      </c>
      <c r="R4" t="n">
        <v>35.16</v>
      </c>
      <c r="S4" t="n">
        <v>13.89</v>
      </c>
      <c r="T4" t="n">
        <v>8835.030000000001</v>
      </c>
      <c r="U4" t="n">
        <v>0.4</v>
      </c>
      <c r="V4" t="n">
        <v>0.6899999999999999</v>
      </c>
      <c r="W4" t="n">
        <v>0.68</v>
      </c>
      <c r="X4" t="n">
        <v>0.5600000000000001</v>
      </c>
      <c r="Y4" t="n">
        <v>1</v>
      </c>
      <c r="Z4" t="n">
        <v>10</v>
      </c>
      <c r="AA4" t="n">
        <v>111.71865609612</v>
      </c>
      <c r="AB4" t="n">
        <v>152.8583939499042</v>
      </c>
      <c r="AC4" t="n">
        <v>138.2698033694705</v>
      </c>
      <c r="AD4" t="n">
        <v>111718.65609612</v>
      </c>
      <c r="AE4" t="n">
        <v>152858.3939499042</v>
      </c>
      <c r="AF4" t="n">
        <v>3.968504429963517e-06</v>
      </c>
      <c r="AG4" t="n">
        <v>12</v>
      </c>
      <c r="AH4" t="n">
        <v>138269.8033694705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12.1433</v>
      </c>
      <c r="E5" t="n">
        <v>8.24</v>
      </c>
      <c r="F5" t="n">
        <v>5.49</v>
      </c>
      <c r="G5" t="n">
        <v>13.72</v>
      </c>
      <c r="H5" t="n">
        <v>0.25</v>
      </c>
      <c r="I5" t="n">
        <v>24</v>
      </c>
      <c r="J5" t="n">
        <v>125.62</v>
      </c>
      <c r="K5" t="n">
        <v>45</v>
      </c>
      <c r="L5" t="n">
        <v>1.75</v>
      </c>
      <c r="M5" t="n">
        <v>22</v>
      </c>
      <c r="N5" t="n">
        <v>18.87</v>
      </c>
      <c r="O5" t="n">
        <v>15727.09</v>
      </c>
      <c r="P5" t="n">
        <v>55.77</v>
      </c>
      <c r="Q5" t="n">
        <v>202.87</v>
      </c>
      <c r="R5" t="n">
        <v>31.49</v>
      </c>
      <c r="S5" t="n">
        <v>13.89</v>
      </c>
      <c r="T5" t="n">
        <v>7023.49</v>
      </c>
      <c r="U5" t="n">
        <v>0.44</v>
      </c>
      <c r="V5" t="n">
        <v>0.7</v>
      </c>
      <c r="W5" t="n">
        <v>0.68</v>
      </c>
      <c r="X5" t="n">
        <v>0.45</v>
      </c>
      <c r="Y5" t="n">
        <v>1</v>
      </c>
      <c r="Z5" t="n">
        <v>10</v>
      </c>
      <c r="AA5" t="n">
        <v>103.4078962690387</v>
      </c>
      <c r="AB5" t="n">
        <v>141.4872457096501</v>
      </c>
      <c r="AC5" t="n">
        <v>127.9839015577558</v>
      </c>
      <c r="AD5" t="n">
        <v>103407.8962690387</v>
      </c>
      <c r="AE5" t="n">
        <v>141487.2457096501</v>
      </c>
      <c r="AF5" t="n">
        <v>4.083234326465288e-06</v>
      </c>
      <c r="AG5" t="n">
        <v>11</v>
      </c>
      <c r="AH5" t="n">
        <v>127983.9015577558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12.3224</v>
      </c>
      <c r="E6" t="n">
        <v>8.119999999999999</v>
      </c>
      <c r="F6" t="n">
        <v>5.45</v>
      </c>
      <c r="G6" t="n">
        <v>15.56</v>
      </c>
      <c r="H6" t="n">
        <v>0.28</v>
      </c>
      <c r="I6" t="n">
        <v>21</v>
      </c>
      <c r="J6" t="n">
        <v>125.95</v>
      </c>
      <c r="K6" t="n">
        <v>45</v>
      </c>
      <c r="L6" t="n">
        <v>2</v>
      </c>
      <c r="M6" t="n">
        <v>19</v>
      </c>
      <c r="N6" t="n">
        <v>18.95</v>
      </c>
      <c r="O6" t="n">
        <v>15767.7</v>
      </c>
      <c r="P6" t="n">
        <v>55.17</v>
      </c>
      <c r="Q6" t="n">
        <v>202.82</v>
      </c>
      <c r="R6" t="n">
        <v>30.36</v>
      </c>
      <c r="S6" t="n">
        <v>13.89</v>
      </c>
      <c r="T6" t="n">
        <v>6475.16</v>
      </c>
      <c r="U6" t="n">
        <v>0.46</v>
      </c>
      <c r="V6" t="n">
        <v>0.71</v>
      </c>
      <c r="W6" t="n">
        <v>0.67</v>
      </c>
      <c r="X6" t="n">
        <v>0.41</v>
      </c>
      <c r="Y6" t="n">
        <v>1</v>
      </c>
      <c r="Z6" t="n">
        <v>10</v>
      </c>
      <c r="AA6" t="n">
        <v>102.7179589042193</v>
      </c>
      <c r="AB6" t="n">
        <v>140.5432429692164</v>
      </c>
      <c r="AC6" t="n">
        <v>127.1299931139527</v>
      </c>
      <c r="AD6" t="n">
        <v>102717.9589042193</v>
      </c>
      <c r="AE6" t="n">
        <v>140543.2429692164</v>
      </c>
      <c r="AF6" t="n">
        <v>4.143457434505931e-06</v>
      </c>
      <c r="AG6" t="n">
        <v>11</v>
      </c>
      <c r="AH6" t="n">
        <v>127129.9931139527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12.4667</v>
      </c>
      <c r="E7" t="n">
        <v>8.02</v>
      </c>
      <c r="F7" t="n">
        <v>5.4</v>
      </c>
      <c r="G7" t="n">
        <v>17.06</v>
      </c>
      <c r="H7" t="n">
        <v>0.31</v>
      </c>
      <c r="I7" t="n">
        <v>19</v>
      </c>
      <c r="J7" t="n">
        <v>126.28</v>
      </c>
      <c r="K7" t="n">
        <v>45</v>
      </c>
      <c r="L7" t="n">
        <v>2.25</v>
      </c>
      <c r="M7" t="n">
        <v>17</v>
      </c>
      <c r="N7" t="n">
        <v>19.03</v>
      </c>
      <c r="O7" t="n">
        <v>15808.34</v>
      </c>
      <c r="P7" t="n">
        <v>54.43</v>
      </c>
      <c r="Q7" t="n">
        <v>202.86</v>
      </c>
      <c r="R7" t="n">
        <v>28.88</v>
      </c>
      <c r="S7" t="n">
        <v>13.89</v>
      </c>
      <c r="T7" t="n">
        <v>5747.11</v>
      </c>
      <c r="U7" t="n">
        <v>0.48</v>
      </c>
      <c r="V7" t="n">
        <v>0.72</v>
      </c>
      <c r="W7" t="n">
        <v>0.67</v>
      </c>
      <c r="X7" t="n">
        <v>0.36</v>
      </c>
      <c r="Y7" t="n">
        <v>1</v>
      </c>
      <c r="Z7" t="n">
        <v>10</v>
      </c>
      <c r="AA7" t="n">
        <v>102.0555372371426</v>
      </c>
      <c r="AB7" t="n">
        <v>139.6368884203411</v>
      </c>
      <c r="AC7" t="n">
        <v>126.3101397711451</v>
      </c>
      <c r="AD7" t="n">
        <v>102055.5372371426</v>
      </c>
      <c r="AE7" t="n">
        <v>139636.8884203411</v>
      </c>
      <c r="AF7" t="n">
        <v>4.191978900113215e-06</v>
      </c>
      <c r="AG7" t="n">
        <v>11</v>
      </c>
      <c r="AH7" t="n">
        <v>126310.1397711451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12.6095</v>
      </c>
      <c r="E8" t="n">
        <v>7.93</v>
      </c>
      <c r="F8" t="n">
        <v>5.36</v>
      </c>
      <c r="G8" t="n">
        <v>18.93</v>
      </c>
      <c r="H8" t="n">
        <v>0.35</v>
      </c>
      <c r="I8" t="n">
        <v>17</v>
      </c>
      <c r="J8" t="n">
        <v>126.61</v>
      </c>
      <c r="K8" t="n">
        <v>45</v>
      </c>
      <c r="L8" t="n">
        <v>2.5</v>
      </c>
      <c r="M8" t="n">
        <v>15</v>
      </c>
      <c r="N8" t="n">
        <v>19.11</v>
      </c>
      <c r="O8" t="n">
        <v>15849</v>
      </c>
      <c r="P8" t="n">
        <v>53.6</v>
      </c>
      <c r="Q8" t="n">
        <v>202.81</v>
      </c>
      <c r="R8" t="n">
        <v>27.7</v>
      </c>
      <c r="S8" t="n">
        <v>13.89</v>
      </c>
      <c r="T8" t="n">
        <v>5165.31</v>
      </c>
      <c r="U8" t="n">
        <v>0.5</v>
      </c>
      <c r="V8" t="n">
        <v>0.72</v>
      </c>
      <c r="W8" t="n">
        <v>0.67</v>
      </c>
      <c r="X8" t="n">
        <v>0.33</v>
      </c>
      <c r="Y8" t="n">
        <v>1</v>
      </c>
      <c r="Z8" t="n">
        <v>10</v>
      </c>
      <c r="AA8" t="n">
        <v>101.3774903510824</v>
      </c>
      <c r="AB8" t="n">
        <v>138.7091547575165</v>
      </c>
      <c r="AC8" t="n">
        <v>125.4709477070178</v>
      </c>
      <c r="AD8" t="n">
        <v>101377.4903510824</v>
      </c>
      <c r="AE8" t="n">
        <v>138709.1547575165</v>
      </c>
      <c r="AF8" t="n">
        <v>4.239995984581131e-06</v>
      </c>
      <c r="AG8" t="n">
        <v>11</v>
      </c>
      <c r="AH8" t="n">
        <v>125470.9477070178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12.7416</v>
      </c>
      <c r="E9" t="n">
        <v>7.85</v>
      </c>
      <c r="F9" t="n">
        <v>5.33</v>
      </c>
      <c r="G9" t="n">
        <v>21.33</v>
      </c>
      <c r="H9" t="n">
        <v>0.38</v>
      </c>
      <c r="I9" t="n">
        <v>15</v>
      </c>
      <c r="J9" t="n">
        <v>126.94</v>
      </c>
      <c r="K9" t="n">
        <v>45</v>
      </c>
      <c r="L9" t="n">
        <v>2.75</v>
      </c>
      <c r="M9" t="n">
        <v>13</v>
      </c>
      <c r="N9" t="n">
        <v>19.19</v>
      </c>
      <c r="O9" t="n">
        <v>15889.69</v>
      </c>
      <c r="P9" t="n">
        <v>52.97</v>
      </c>
      <c r="Q9" t="n">
        <v>202.84</v>
      </c>
      <c r="R9" t="n">
        <v>27.01</v>
      </c>
      <c r="S9" t="n">
        <v>13.89</v>
      </c>
      <c r="T9" t="n">
        <v>4829.74</v>
      </c>
      <c r="U9" t="n">
        <v>0.51</v>
      </c>
      <c r="V9" t="n">
        <v>0.73</v>
      </c>
      <c r="W9" t="n">
        <v>0.66</v>
      </c>
      <c r="X9" t="n">
        <v>0.29</v>
      </c>
      <c r="Y9" t="n">
        <v>1</v>
      </c>
      <c r="Z9" t="n">
        <v>10</v>
      </c>
      <c r="AA9" t="n">
        <v>100.8260943167348</v>
      </c>
      <c r="AB9" t="n">
        <v>137.9547103774464</v>
      </c>
      <c r="AC9" t="n">
        <v>124.788506439712</v>
      </c>
      <c r="AD9" t="n">
        <v>100826.0943167348</v>
      </c>
      <c r="AE9" t="n">
        <v>137954.7103774464</v>
      </c>
      <c r="AF9" t="n">
        <v>4.284415150254882e-06</v>
      </c>
      <c r="AG9" t="n">
        <v>11</v>
      </c>
      <c r="AH9" t="n">
        <v>124788.506439712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12.8429</v>
      </c>
      <c r="E10" t="n">
        <v>7.79</v>
      </c>
      <c r="F10" t="n">
        <v>5.3</v>
      </c>
      <c r="G10" t="n">
        <v>22.7</v>
      </c>
      <c r="H10" t="n">
        <v>0.42</v>
      </c>
      <c r="I10" t="n">
        <v>14</v>
      </c>
      <c r="J10" t="n">
        <v>127.27</v>
      </c>
      <c r="K10" t="n">
        <v>45</v>
      </c>
      <c r="L10" t="n">
        <v>3</v>
      </c>
      <c r="M10" t="n">
        <v>12</v>
      </c>
      <c r="N10" t="n">
        <v>19.27</v>
      </c>
      <c r="O10" t="n">
        <v>15930.42</v>
      </c>
      <c r="P10" t="n">
        <v>52.3</v>
      </c>
      <c r="Q10" t="n">
        <v>202.81</v>
      </c>
      <c r="R10" t="n">
        <v>25.66</v>
      </c>
      <c r="S10" t="n">
        <v>13.89</v>
      </c>
      <c r="T10" t="n">
        <v>4160.72</v>
      </c>
      <c r="U10" t="n">
        <v>0.54</v>
      </c>
      <c r="V10" t="n">
        <v>0.73</v>
      </c>
      <c r="W10" t="n">
        <v>0.66</v>
      </c>
      <c r="X10" t="n">
        <v>0.26</v>
      </c>
      <c r="Y10" t="n">
        <v>1</v>
      </c>
      <c r="Z10" t="n">
        <v>10</v>
      </c>
      <c r="AA10" t="n">
        <v>100.328330627358</v>
      </c>
      <c r="AB10" t="n">
        <v>137.2736481378572</v>
      </c>
      <c r="AC10" t="n">
        <v>124.1724438243921</v>
      </c>
      <c r="AD10" t="n">
        <v>100328.330627358</v>
      </c>
      <c r="AE10" t="n">
        <v>137273.6481378571</v>
      </c>
      <c r="AF10" t="n">
        <v>4.318477689866927e-06</v>
      </c>
      <c r="AG10" t="n">
        <v>11</v>
      </c>
      <c r="AH10" t="n">
        <v>124172.4438243921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12.9343</v>
      </c>
      <c r="E11" t="n">
        <v>7.73</v>
      </c>
      <c r="F11" t="n">
        <v>5.27</v>
      </c>
      <c r="G11" t="n">
        <v>24.31</v>
      </c>
      <c r="H11" t="n">
        <v>0.45</v>
      </c>
      <c r="I11" t="n">
        <v>13</v>
      </c>
      <c r="J11" t="n">
        <v>127.6</v>
      </c>
      <c r="K11" t="n">
        <v>45</v>
      </c>
      <c r="L11" t="n">
        <v>3.25</v>
      </c>
      <c r="M11" t="n">
        <v>11</v>
      </c>
      <c r="N11" t="n">
        <v>19.35</v>
      </c>
      <c r="O11" t="n">
        <v>15971.17</v>
      </c>
      <c r="P11" t="n">
        <v>51.68</v>
      </c>
      <c r="Q11" t="n">
        <v>202.86</v>
      </c>
      <c r="R11" t="n">
        <v>24.79</v>
      </c>
      <c r="S11" t="n">
        <v>13.89</v>
      </c>
      <c r="T11" t="n">
        <v>3729.1</v>
      </c>
      <c r="U11" t="n">
        <v>0.5600000000000001</v>
      </c>
      <c r="V11" t="n">
        <v>0.73</v>
      </c>
      <c r="W11" t="n">
        <v>0.65</v>
      </c>
      <c r="X11" t="n">
        <v>0.23</v>
      </c>
      <c r="Y11" t="n">
        <v>1</v>
      </c>
      <c r="Z11" t="n">
        <v>10</v>
      </c>
      <c r="AA11" t="n">
        <v>99.8779671833553</v>
      </c>
      <c r="AB11" t="n">
        <v>136.6574410051401</v>
      </c>
      <c r="AC11" t="n">
        <v>123.6150466355692</v>
      </c>
      <c r="AD11" t="n">
        <v>99877.9671833553</v>
      </c>
      <c r="AE11" t="n">
        <v>136657.4410051401</v>
      </c>
      <c r="AF11" t="n">
        <v>4.349211313959137e-06</v>
      </c>
      <c r="AG11" t="n">
        <v>11</v>
      </c>
      <c r="AH11" t="n">
        <v>123615.0466355692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12.9912</v>
      </c>
      <c r="E12" t="n">
        <v>7.7</v>
      </c>
      <c r="F12" t="n">
        <v>5.26</v>
      </c>
      <c r="G12" t="n">
        <v>26.29</v>
      </c>
      <c r="H12" t="n">
        <v>0.48</v>
      </c>
      <c r="I12" t="n">
        <v>12</v>
      </c>
      <c r="J12" t="n">
        <v>127.93</v>
      </c>
      <c r="K12" t="n">
        <v>45</v>
      </c>
      <c r="L12" t="n">
        <v>3.5</v>
      </c>
      <c r="M12" t="n">
        <v>10</v>
      </c>
      <c r="N12" t="n">
        <v>19.43</v>
      </c>
      <c r="O12" t="n">
        <v>16011.95</v>
      </c>
      <c r="P12" t="n">
        <v>51.47</v>
      </c>
      <c r="Q12" t="n">
        <v>202.83</v>
      </c>
      <c r="R12" t="n">
        <v>24.42</v>
      </c>
      <c r="S12" t="n">
        <v>13.89</v>
      </c>
      <c r="T12" t="n">
        <v>3548.86</v>
      </c>
      <c r="U12" t="n">
        <v>0.57</v>
      </c>
      <c r="V12" t="n">
        <v>0.74</v>
      </c>
      <c r="W12" t="n">
        <v>0.66</v>
      </c>
      <c r="X12" t="n">
        <v>0.22</v>
      </c>
      <c r="Y12" t="n">
        <v>1</v>
      </c>
      <c r="Z12" t="n">
        <v>10</v>
      </c>
      <c r="AA12" t="n">
        <v>99.67871102190409</v>
      </c>
      <c r="AB12" t="n">
        <v>136.3848099344813</v>
      </c>
      <c r="AC12" t="n">
        <v>123.3684350916539</v>
      </c>
      <c r="AD12" t="n">
        <v>99678.71102190409</v>
      </c>
      <c r="AE12" t="n">
        <v>136384.8099344813</v>
      </c>
      <c r="AF12" t="n">
        <v>4.368344171845862e-06</v>
      </c>
      <c r="AG12" t="n">
        <v>11</v>
      </c>
      <c r="AH12" t="n">
        <v>123368.4350916539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13.0762</v>
      </c>
      <c r="E13" t="n">
        <v>7.65</v>
      </c>
      <c r="F13" t="n">
        <v>5.23</v>
      </c>
      <c r="G13" t="n">
        <v>28.55</v>
      </c>
      <c r="H13" t="n">
        <v>0.52</v>
      </c>
      <c r="I13" t="n">
        <v>11</v>
      </c>
      <c r="J13" t="n">
        <v>128.26</v>
      </c>
      <c r="K13" t="n">
        <v>45</v>
      </c>
      <c r="L13" t="n">
        <v>3.75</v>
      </c>
      <c r="M13" t="n">
        <v>9</v>
      </c>
      <c r="N13" t="n">
        <v>19.51</v>
      </c>
      <c r="O13" t="n">
        <v>16052.76</v>
      </c>
      <c r="P13" t="n">
        <v>50.74</v>
      </c>
      <c r="Q13" t="n">
        <v>202.81</v>
      </c>
      <c r="R13" t="n">
        <v>23.77</v>
      </c>
      <c r="S13" t="n">
        <v>13.89</v>
      </c>
      <c r="T13" t="n">
        <v>3228.47</v>
      </c>
      <c r="U13" t="n">
        <v>0.58</v>
      </c>
      <c r="V13" t="n">
        <v>0.74</v>
      </c>
      <c r="W13" t="n">
        <v>0.65</v>
      </c>
      <c r="X13" t="n">
        <v>0.2</v>
      </c>
      <c r="Y13" t="n">
        <v>1</v>
      </c>
      <c r="Z13" t="n">
        <v>10</v>
      </c>
      <c r="AA13" t="n">
        <v>92.46639777951651</v>
      </c>
      <c r="AB13" t="n">
        <v>126.5166047714477</v>
      </c>
      <c r="AC13" t="n">
        <v>114.4420375792641</v>
      </c>
      <c r="AD13" t="n">
        <v>92466.39777951651</v>
      </c>
      <c r="AE13" t="n">
        <v>126516.6047714477</v>
      </c>
      <c r="AF13" t="n">
        <v>4.396925769743431e-06</v>
      </c>
      <c r="AG13" t="n">
        <v>10</v>
      </c>
      <c r="AH13" t="n">
        <v>114442.0375792641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13.1396</v>
      </c>
      <c r="E14" t="n">
        <v>7.61</v>
      </c>
      <c r="F14" t="n">
        <v>5.22</v>
      </c>
      <c r="G14" t="n">
        <v>31.34</v>
      </c>
      <c r="H14" t="n">
        <v>0.55</v>
      </c>
      <c r="I14" t="n">
        <v>10</v>
      </c>
      <c r="J14" t="n">
        <v>128.59</v>
      </c>
      <c r="K14" t="n">
        <v>45</v>
      </c>
      <c r="L14" t="n">
        <v>4</v>
      </c>
      <c r="M14" t="n">
        <v>8</v>
      </c>
      <c r="N14" t="n">
        <v>19.59</v>
      </c>
      <c r="O14" t="n">
        <v>16093.6</v>
      </c>
      <c r="P14" t="n">
        <v>50.19</v>
      </c>
      <c r="Q14" t="n">
        <v>202.81</v>
      </c>
      <c r="R14" t="n">
        <v>23.21</v>
      </c>
      <c r="S14" t="n">
        <v>13.89</v>
      </c>
      <c r="T14" t="n">
        <v>2955.3</v>
      </c>
      <c r="U14" t="n">
        <v>0.6</v>
      </c>
      <c r="V14" t="n">
        <v>0.74</v>
      </c>
      <c r="W14" t="n">
        <v>0.66</v>
      </c>
      <c r="X14" t="n">
        <v>0.18</v>
      </c>
      <c r="Y14" t="n">
        <v>1</v>
      </c>
      <c r="Z14" t="n">
        <v>10</v>
      </c>
      <c r="AA14" t="n">
        <v>92.11980591159264</v>
      </c>
      <c r="AB14" t="n">
        <v>126.0423824872004</v>
      </c>
      <c r="AC14" t="n">
        <v>114.0130744042501</v>
      </c>
      <c r="AD14" t="n">
        <v>92119.80591159263</v>
      </c>
      <c r="AE14" t="n">
        <v>126042.3824872004</v>
      </c>
      <c r="AF14" t="n">
        <v>4.418244279234088e-06</v>
      </c>
      <c r="AG14" t="n">
        <v>10</v>
      </c>
      <c r="AH14" t="n">
        <v>114013.0744042501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13.167</v>
      </c>
      <c r="E15" t="n">
        <v>7.59</v>
      </c>
      <c r="F15" t="n">
        <v>5.21</v>
      </c>
      <c r="G15" t="n">
        <v>31.24</v>
      </c>
      <c r="H15" t="n">
        <v>0.58</v>
      </c>
      <c r="I15" t="n">
        <v>10</v>
      </c>
      <c r="J15" t="n">
        <v>128.92</v>
      </c>
      <c r="K15" t="n">
        <v>45</v>
      </c>
      <c r="L15" t="n">
        <v>4.25</v>
      </c>
      <c r="M15" t="n">
        <v>8</v>
      </c>
      <c r="N15" t="n">
        <v>19.68</v>
      </c>
      <c r="O15" t="n">
        <v>16134.46</v>
      </c>
      <c r="P15" t="n">
        <v>50</v>
      </c>
      <c r="Q15" t="n">
        <v>202.81</v>
      </c>
      <c r="R15" t="n">
        <v>22.89</v>
      </c>
      <c r="S15" t="n">
        <v>13.89</v>
      </c>
      <c r="T15" t="n">
        <v>2794.06</v>
      </c>
      <c r="U15" t="n">
        <v>0.61</v>
      </c>
      <c r="V15" t="n">
        <v>0.74</v>
      </c>
      <c r="W15" t="n">
        <v>0.65</v>
      </c>
      <c r="X15" t="n">
        <v>0.17</v>
      </c>
      <c r="Y15" t="n">
        <v>1</v>
      </c>
      <c r="Z15" t="n">
        <v>10</v>
      </c>
      <c r="AA15" t="n">
        <v>91.98805310619444</v>
      </c>
      <c r="AB15" t="n">
        <v>125.8621124863311</v>
      </c>
      <c r="AC15" t="n">
        <v>113.8500091192532</v>
      </c>
      <c r="AD15" t="n">
        <v>91988.05310619445</v>
      </c>
      <c r="AE15" t="n">
        <v>125862.1124863311</v>
      </c>
      <c r="AF15" t="n">
        <v>4.427457641379893e-06</v>
      </c>
      <c r="AG15" t="n">
        <v>10</v>
      </c>
      <c r="AH15" t="n">
        <v>113850.0091192532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13.2134</v>
      </c>
      <c r="E16" t="n">
        <v>7.57</v>
      </c>
      <c r="F16" t="n">
        <v>5.21</v>
      </c>
      <c r="G16" t="n">
        <v>34.71</v>
      </c>
      <c r="H16" t="n">
        <v>0.62</v>
      </c>
      <c r="I16" t="n">
        <v>9</v>
      </c>
      <c r="J16" t="n">
        <v>129.25</v>
      </c>
      <c r="K16" t="n">
        <v>45</v>
      </c>
      <c r="L16" t="n">
        <v>4.5</v>
      </c>
      <c r="M16" t="n">
        <v>7</v>
      </c>
      <c r="N16" t="n">
        <v>19.76</v>
      </c>
      <c r="O16" t="n">
        <v>16175.36</v>
      </c>
      <c r="P16" t="n">
        <v>49.41</v>
      </c>
      <c r="Q16" t="n">
        <v>202.81</v>
      </c>
      <c r="R16" t="n">
        <v>22.72</v>
      </c>
      <c r="S16" t="n">
        <v>13.89</v>
      </c>
      <c r="T16" t="n">
        <v>2713.1</v>
      </c>
      <c r="U16" t="n">
        <v>0.61</v>
      </c>
      <c r="V16" t="n">
        <v>0.74</v>
      </c>
      <c r="W16" t="n">
        <v>0.66</v>
      </c>
      <c r="X16" t="n">
        <v>0.17</v>
      </c>
      <c r="Y16" t="n">
        <v>1</v>
      </c>
      <c r="Z16" t="n">
        <v>10</v>
      </c>
      <c r="AA16" t="n">
        <v>91.66376093459802</v>
      </c>
      <c r="AB16" t="n">
        <v>125.4184016303922</v>
      </c>
      <c r="AC16" t="n">
        <v>113.4486454046529</v>
      </c>
      <c r="AD16" t="n">
        <v>91663.76093459802</v>
      </c>
      <c r="AE16" t="n">
        <v>125418.4016303922</v>
      </c>
      <c r="AF16" t="n">
        <v>4.443059831291036e-06</v>
      </c>
      <c r="AG16" t="n">
        <v>10</v>
      </c>
      <c r="AH16" t="n">
        <v>113448.6454046529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13.2261</v>
      </c>
      <c r="E17" t="n">
        <v>7.56</v>
      </c>
      <c r="F17" t="n">
        <v>5.2</v>
      </c>
      <c r="G17" t="n">
        <v>34.66</v>
      </c>
      <c r="H17" t="n">
        <v>0.65</v>
      </c>
      <c r="I17" t="n">
        <v>9</v>
      </c>
      <c r="J17" t="n">
        <v>129.59</v>
      </c>
      <c r="K17" t="n">
        <v>45</v>
      </c>
      <c r="L17" t="n">
        <v>4.75</v>
      </c>
      <c r="M17" t="n">
        <v>7</v>
      </c>
      <c r="N17" t="n">
        <v>19.84</v>
      </c>
      <c r="O17" t="n">
        <v>16216.29</v>
      </c>
      <c r="P17" t="n">
        <v>48.99</v>
      </c>
      <c r="Q17" t="n">
        <v>202.81</v>
      </c>
      <c r="R17" t="n">
        <v>22.55</v>
      </c>
      <c r="S17" t="n">
        <v>13.89</v>
      </c>
      <c r="T17" t="n">
        <v>2631.26</v>
      </c>
      <c r="U17" t="n">
        <v>0.62</v>
      </c>
      <c r="V17" t="n">
        <v>0.74</v>
      </c>
      <c r="W17" t="n">
        <v>0.65</v>
      </c>
      <c r="X17" t="n">
        <v>0.16</v>
      </c>
      <c r="Y17" t="n">
        <v>1</v>
      </c>
      <c r="Z17" t="n">
        <v>10</v>
      </c>
      <c r="AA17" t="n">
        <v>91.46427819382608</v>
      </c>
      <c r="AB17" t="n">
        <v>125.1454605439108</v>
      </c>
      <c r="AC17" t="n">
        <v>113.2017534323899</v>
      </c>
      <c r="AD17" t="n">
        <v>91464.27819382607</v>
      </c>
      <c r="AE17" t="n">
        <v>125145.4605439108</v>
      </c>
      <c r="AF17" t="n">
        <v>4.447330258271026e-06</v>
      </c>
      <c r="AG17" t="n">
        <v>10</v>
      </c>
      <c r="AH17" t="n">
        <v>113201.7534323899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13.2993</v>
      </c>
      <c r="E18" t="n">
        <v>7.52</v>
      </c>
      <c r="F18" t="n">
        <v>5.18</v>
      </c>
      <c r="G18" t="n">
        <v>38.87</v>
      </c>
      <c r="H18" t="n">
        <v>0.68</v>
      </c>
      <c r="I18" t="n">
        <v>8</v>
      </c>
      <c r="J18" t="n">
        <v>129.92</v>
      </c>
      <c r="K18" t="n">
        <v>45</v>
      </c>
      <c r="L18" t="n">
        <v>5</v>
      </c>
      <c r="M18" t="n">
        <v>6</v>
      </c>
      <c r="N18" t="n">
        <v>19.92</v>
      </c>
      <c r="O18" t="n">
        <v>16257.24</v>
      </c>
      <c r="P18" t="n">
        <v>48.48</v>
      </c>
      <c r="Q18" t="n">
        <v>202.83</v>
      </c>
      <c r="R18" t="n">
        <v>22.21</v>
      </c>
      <c r="S18" t="n">
        <v>13.89</v>
      </c>
      <c r="T18" t="n">
        <v>2466.74</v>
      </c>
      <c r="U18" t="n">
        <v>0.63</v>
      </c>
      <c r="V18" t="n">
        <v>0.75</v>
      </c>
      <c r="W18" t="n">
        <v>0.65</v>
      </c>
      <c r="X18" t="n">
        <v>0.14</v>
      </c>
      <c r="Y18" t="n">
        <v>1</v>
      </c>
      <c r="Z18" t="n">
        <v>10</v>
      </c>
      <c r="AA18" t="n">
        <v>91.12159346866785</v>
      </c>
      <c r="AB18" t="n">
        <v>124.6765841847665</v>
      </c>
      <c r="AC18" t="n">
        <v>112.77762597489</v>
      </c>
      <c r="AD18" t="n">
        <v>91121.59346866785</v>
      </c>
      <c r="AE18" t="n">
        <v>124676.5841847665</v>
      </c>
      <c r="AF18" t="n">
        <v>4.471944057872227e-06</v>
      </c>
      <c r="AG18" t="n">
        <v>10</v>
      </c>
      <c r="AH18" t="n">
        <v>112777.62597489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13.3171</v>
      </c>
      <c r="E19" t="n">
        <v>7.51</v>
      </c>
      <c r="F19" t="n">
        <v>5.17</v>
      </c>
      <c r="G19" t="n">
        <v>38.79</v>
      </c>
      <c r="H19" t="n">
        <v>0.71</v>
      </c>
      <c r="I19" t="n">
        <v>8</v>
      </c>
      <c r="J19" t="n">
        <v>130.25</v>
      </c>
      <c r="K19" t="n">
        <v>45</v>
      </c>
      <c r="L19" t="n">
        <v>5.25</v>
      </c>
      <c r="M19" t="n">
        <v>6</v>
      </c>
      <c r="N19" t="n">
        <v>20</v>
      </c>
      <c r="O19" t="n">
        <v>16298.23</v>
      </c>
      <c r="P19" t="n">
        <v>48.12</v>
      </c>
      <c r="Q19" t="n">
        <v>202.81</v>
      </c>
      <c r="R19" t="n">
        <v>21.82</v>
      </c>
      <c r="S19" t="n">
        <v>13.89</v>
      </c>
      <c r="T19" t="n">
        <v>2269.06</v>
      </c>
      <c r="U19" t="n">
        <v>0.64</v>
      </c>
      <c r="V19" t="n">
        <v>0.75</v>
      </c>
      <c r="W19" t="n">
        <v>0.65</v>
      </c>
      <c r="X19" t="n">
        <v>0.13</v>
      </c>
      <c r="Y19" t="n">
        <v>1</v>
      </c>
      <c r="Z19" t="n">
        <v>10</v>
      </c>
      <c r="AA19" t="n">
        <v>90.93997500713397</v>
      </c>
      <c r="AB19" t="n">
        <v>124.4280857932549</v>
      </c>
      <c r="AC19" t="n">
        <v>112.5528439210945</v>
      </c>
      <c r="AD19" t="n">
        <v>90939.97500713397</v>
      </c>
      <c r="AE19" t="n">
        <v>124428.0857932549</v>
      </c>
      <c r="AF19" t="n">
        <v>4.477929380726071e-06</v>
      </c>
      <c r="AG19" t="n">
        <v>10</v>
      </c>
      <c r="AH19" t="n">
        <v>112552.8439210946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13.324</v>
      </c>
      <c r="E20" t="n">
        <v>7.51</v>
      </c>
      <c r="F20" t="n">
        <v>5.17</v>
      </c>
      <c r="G20" t="n">
        <v>38.76</v>
      </c>
      <c r="H20" t="n">
        <v>0.74</v>
      </c>
      <c r="I20" t="n">
        <v>8</v>
      </c>
      <c r="J20" t="n">
        <v>130.58</v>
      </c>
      <c r="K20" t="n">
        <v>45</v>
      </c>
      <c r="L20" t="n">
        <v>5.5</v>
      </c>
      <c r="M20" t="n">
        <v>6</v>
      </c>
      <c r="N20" t="n">
        <v>20.09</v>
      </c>
      <c r="O20" t="n">
        <v>16339.24</v>
      </c>
      <c r="P20" t="n">
        <v>47.67</v>
      </c>
      <c r="Q20" t="n">
        <v>202.81</v>
      </c>
      <c r="R20" t="n">
        <v>21.79</v>
      </c>
      <c r="S20" t="n">
        <v>13.89</v>
      </c>
      <c r="T20" t="n">
        <v>2254.58</v>
      </c>
      <c r="U20" t="n">
        <v>0.64</v>
      </c>
      <c r="V20" t="n">
        <v>0.75</v>
      </c>
      <c r="W20" t="n">
        <v>0.65</v>
      </c>
      <c r="X20" t="n">
        <v>0.13</v>
      </c>
      <c r="Y20" t="n">
        <v>1</v>
      </c>
      <c r="Z20" t="n">
        <v>10</v>
      </c>
      <c r="AA20" t="n">
        <v>90.74473352574084</v>
      </c>
      <c r="AB20" t="n">
        <v>124.1609477849667</v>
      </c>
      <c r="AC20" t="n">
        <v>112.3112011893868</v>
      </c>
      <c r="AD20" t="n">
        <v>90744.73352574084</v>
      </c>
      <c r="AE20" t="n">
        <v>124160.9477849667</v>
      </c>
      <c r="AF20" t="n">
        <v>4.480249533967167e-06</v>
      </c>
      <c r="AG20" t="n">
        <v>10</v>
      </c>
      <c r="AH20" t="n">
        <v>112311.2011893868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13.3839</v>
      </c>
      <c r="E21" t="n">
        <v>7.47</v>
      </c>
      <c r="F21" t="n">
        <v>5.16</v>
      </c>
      <c r="G21" t="n">
        <v>44.23</v>
      </c>
      <c r="H21" t="n">
        <v>0.78</v>
      </c>
      <c r="I21" t="n">
        <v>7</v>
      </c>
      <c r="J21" t="n">
        <v>130.92</v>
      </c>
      <c r="K21" t="n">
        <v>45</v>
      </c>
      <c r="L21" t="n">
        <v>5.75</v>
      </c>
      <c r="M21" t="n">
        <v>5</v>
      </c>
      <c r="N21" t="n">
        <v>20.17</v>
      </c>
      <c r="O21" t="n">
        <v>16380.29</v>
      </c>
      <c r="P21" t="n">
        <v>47.15</v>
      </c>
      <c r="Q21" t="n">
        <v>202.82</v>
      </c>
      <c r="R21" t="n">
        <v>21.49</v>
      </c>
      <c r="S21" t="n">
        <v>13.89</v>
      </c>
      <c r="T21" t="n">
        <v>2107.95</v>
      </c>
      <c r="U21" t="n">
        <v>0.65</v>
      </c>
      <c r="V21" t="n">
        <v>0.75</v>
      </c>
      <c r="W21" t="n">
        <v>0.65</v>
      </c>
      <c r="X21" t="n">
        <v>0.12</v>
      </c>
      <c r="Y21" t="n">
        <v>1</v>
      </c>
      <c r="Z21" t="n">
        <v>10</v>
      </c>
      <c r="AA21" t="n">
        <v>90.43055108853326</v>
      </c>
      <c r="AB21" t="n">
        <v>123.7310695136286</v>
      </c>
      <c r="AC21" t="n">
        <v>111.9223498969271</v>
      </c>
      <c r="AD21" t="n">
        <v>90430.55108853326</v>
      </c>
      <c r="AE21" t="n">
        <v>123731.0695136286</v>
      </c>
      <c r="AF21" t="n">
        <v>4.500391154132631e-06</v>
      </c>
      <c r="AG21" t="n">
        <v>10</v>
      </c>
      <c r="AH21" t="n">
        <v>111922.3498969271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13.3849</v>
      </c>
      <c r="E22" t="n">
        <v>7.47</v>
      </c>
      <c r="F22" t="n">
        <v>5.16</v>
      </c>
      <c r="G22" t="n">
        <v>44.23</v>
      </c>
      <c r="H22" t="n">
        <v>0.8100000000000001</v>
      </c>
      <c r="I22" t="n">
        <v>7</v>
      </c>
      <c r="J22" t="n">
        <v>131.25</v>
      </c>
      <c r="K22" t="n">
        <v>45</v>
      </c>
      <c r="L22" t="n">
        <v>6</v>
      </c>
      <c r="M22" t="n">
        <v>5</v>
      </c>
      <c r="N22" t="n">
        <v>20.25</v>
      </c>
      <c r="O22" t="n">
        <v>16421.36</v>
      </c>
      <c r="P22" t="n">
        <v>47.23</v>
      </c>
      <c r="Q22" t="n">
        <v>202.81</v>
      </c>
      <c r="R22" t="n">
        <v>21.37</v>
      </c>
      <c r="S22" t="n">
        <v>13.89</v>
      </c>
      <c r="T22" t="n">
        <v>2050.76</v>
      </c>
      <c r="U22" t="n">
        <v>0.65</v>
      </c>
      <c r="V22" t="n">
        <v>0.75</v>
      </c>
      <c r="W22" t="n">
        <v>0.65</v>
      </c>
      <c r="X22" t="n">
        <v>0.12</v>
      </c>
      <c r="Y22" t="n">
        <v>1</v>
      </c>
      <c r="Z22" t="n">
        <v>10</v>
      </c>
      <c r="AA22" t="n">
        <v>90.46146370801057</v>
      </c>
      <c r="AB22" t="n">
        <v>123.773365523366</v>
      </c>
      <c r="AC22" t="n">
        <v>111.960609234858</v>
      </c>
      <c r="AD22" t="n">
        <v>90461.46370801057</v>
      </c>
      <c r="AE22" t="n">
        <v>123773.365523366</v>
      </c>
      <c r="AF22" t="n">
        <v>4.500727408225543e-06</v>
      </c>
      <c r="AG22" t="n">
        <v>10</v>
      </c>
      <c r="AH22" t="n">
        <v>111960.609234858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13.3993</v>
      </c>
      <c r="E23" t="n">
        <v>7.46</v>
      </c>
      <c r="F23" t="n">
        <v>5.15</v>
      </c>
      <c r="G23" t="n">
        <v>44.16</v>
      </c>
      <c r="H23" t="n">
        <v>0.84</v>
      </c>
      <c r="I23" t="n">
        <v>7</v>
      </c>
      <c r="J23" t="n">
        <v>131.58</v>
      </c>
      <c r="K23" t="n">
        <v>45</v>
      </c>
      <c r="L23" t="n">
        <v>6.25</v>
      </c>
      <c r="M23" t="n">
        <v>5</v>
      </c>
      <c r="N23" t="n">
        <v>20.34</v>
      </c>
      <c r="O23" t="n">
        <v>16462.46</v>
      </c>
      <c r="P23" t="n">
        <v>46.62</v>
      </c>
      <c r="Q23" t="n">
        <v>202.81</v>
      </c>
      <c r="R23" t="n">
        <v>21.25</v>
      </c>
      <c r="S23" t="n">
        <v>13.89</v>
      </c>
      <c r="T23" t="n">
        <v>1989.15</v>
      </c>
      <c r="U23" t="n">
        <v>0.65</v>
      </c>
      <c r="V23" t="n">
        <v>0.75</v>
      </c>
      <c r="W23" t="n">
        <v>0.65</v>
      </c>
      <c r="X23" t="n">
        <v>0.11</v>
      </c>
      <c r="Y23" t="n">
        <v>1</v>
      </c>
      <c r="Z23" t="n">
        <v>10</v>
      </c>
      <c r="AA23" t="n">
        <v>90.18578926214576</v>
      </c>
      <c r="AB23" t="n">
        <v>123.3961755846357</v>
      </c>
      <c r="AC23" t="n">
        <v>111.6194177744906</v>
      </c>
      <c r="AD23" t="n">
        <v>90185.78926214576</v>
      </c>
      <c r="AE23" t="n">
        <v>123396.1755846357</v>
      </c>
      <c r="AF23" t="n">
        <v>4.505569467163484e-06</v>
      </c>
      <c r="AG23" t="n">
        <v>10</v>
      </c>
      <c r="AH23" t="n">
        <v>111619.4177744906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13.374</v>
      </c>
      <c r="E24" t="n">
        <v>7.48</v>
      </c>
      <c r="F24" t="n">
        <v>5.17</v>
      </c>
      <c r="G24" t="n">
        <v>44.28</v>
      </c>
      <c r="H24" t="n">
        <v>0.87</v>
      </c>
      <c r="I24" t="n">
        <v>7</v>
      </c>
      <c r="J24" t="n">
        <v>131.92</v>
      </c>
      <c r="K24" t="n">
        <v>45</v>
      </c>
      <c r="L24" t="n">
        <v>6.5</v>
      </c>
      <c r="M24" t="n">
        <v>5</v>
      </c>
      <c r="N24" t="n">
        <v>20.42</v>
      </c>
      <c r="O24" t="n">
        <v>16503.6</v>
      </c>
      <c r="P24" t="n">
        <v>46.22</v>
      </c>
      <c r="Q24" t="n">
        <v>202.81</v>
      </c>
      <c r="R24" t="n">
        <v>21.68</v>
      </c>
      <c r="S24" t="n">
        <v>13.89</v>
      </c>
      <c r="T24" t="n">
        <v>2203.28</v>
      </c>
      <c r="U24" t="n">
        <v>0.64</v>
      </c>
      <c r="V24" t="n">
        <v>0.75</v>
      </c>
      <c r="W24" t="n">
        <v>0.65</v>
      </c>
      <c r="X24" t="n">
        <v>0.13</v>
      </c>
      <c r="Y24" t="n">
        <v>1</v>
      </c>
      <c r="Z24" t="n">
        <v>10</v>
      </c>
      <c r="AA24" t="n">
        <v>90.07281283711434</v>
      </c>
      <c r="AB24" t="n">
        <v>123.2415962557397</v>
      </c>
      <c r="AC24" t="n">
        <v>111.4795912797909</v>
      </c>
      <c r="AD24" t="n">
        <v>90072.81283711434</v>
      </c>
      <c r="AE24" t="n">
        <v>123241.5962557397</v>
      </c>
      <c r="AF24" t="n">
        <v>4.497062238612795e-06</v>
      </c>
      <c r="AG24" t="n">
        <v>10</v>
      </c>
      <c r="AH24" t="n">
        <v>111479.5912797909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13.4761</v>
      </c>
      <c r="E25" t="n">
        <v>7.42</v>
      </c>
      <c r="F25" t="n">
        <v>5.13</v>
      </c>
      <c r="G25" t="n">
        <v>51.35</v>
      </c>
      <c r="H25" t="n">
        <v>0.9</v>
      </c>
      <c r="I25" t="n">
        <v>6</v>
      </c>
      <c r="J25" t="n">
        <v>132.25</v>
      </c>
      <c r="K25" t="n">
        <v>45</v>
      </c>
      <c r="L25" t="n">
        <v>6.75</v>
      </c>
      <c r="M25" t="n">
        <v>4</v>
      </c>
      <c r="N25" t="n">
        <v>20.5</v>
      </c>
      <c r="O25" t="n">
        <v>16544.76</v>
      </c>
      <c r="P25" t="n">
        <v>45.63</v>
      </c>
      <c r="Q25" t="n">
        <v>202.82</v>
      </c>
      <c r="R25" t="n">
        <v>20.66</v>
      </c>
      <c r="S25" t="n">
        <v>13.89</v>
      </c>
      <c r="T25" t="n">
        <v>1697.9</v>
      </c>
      <c r="U25" t="n">
        <v>0.67</v>
      </c>
      <c r="V25" t="n">
        <v>0.75</v>
      </c>
      <c r="W25" t="n">
        <v>0.65</v>
      </c>
      <c r="X25" t="n">
        <v>0.1</v>
      </c>
      <c r="Y25" t="n">
        <v>1</v>
      </c>
      <c r="Z25" t="n">
        <v>10</v>
      </c>
      <c r="AA25" t="n">
        <v>89.65500659811416</v>
      </c>
      <c r="AB25" t="n">
        <v>122.6699353272296</v>
      </c>
      <c r="AC25" t="n">
        <v>110.9624888679665</v>
      </c>
      <c r="AD25" t="n">
        <v>89655.00659811415</v>
      </c>
      <c r="AE25" t="n">
        <v>122669.9353272296</v>
      </c>
      <c r="AF25" t="n">
        <v>4.531393781499171e-06</v>
      </c>
      <c r="AG25" t="n">
        <v>10</v>
      </c>
      <c r="AH25" t="n">
        <v>110962.4888679665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13.4852</v>
      </c>
      <c r="E26" t="n">
        <v>7.42</v>
      </c>
      <c r="F26" t="n">
        <v>5.13</v>
      </c>
      <c r="G26" t="n">
        <v>51.3</v>
      </c>
      <c r="H26" t="n">
        <v>0.93</v>
      </c>
      <c r="I26" t="n">
        <v>6</v>
      </c>
      <c r="J26" t="n">
        <v>132.58</v>
      </c>
      <c r="K26" t="n">
        <v>45</v>
      </c>
      <c r="L26" t="n">
        <v>7</v>
      </c>
      <c r="M26" t="n">
        <v>4</v>
      </c>
      <c r="N26" t="n">
        <v>20.59</v>
      </c>
      <c r="O26" t="n">
        <v>16585.95</v>
      </c>
      <c r="P26" t="n">
        <v>45.4</v>
      </c>
      <c r="Q26" t="n">
        <v>202.81</v>
      </c>
      <c r="R26" t="n">
        <v>20.54</v>
      </c>
      <c r="S26" t="n">
        <v>13.89</v>
      </c>
      <c r="T26" t="n">
        <v>1638.76</v>
      </c>
      <c r="U26" t="n">
        <v>0.68</v>
      </c>
      <c r="V26" t="n">
        <v>0.75</v>
      </c>
      <c r="W26" t="n">
        <v>0.64</v>
      </c>
      <c r="X26" t="n">
        <v>0.09</v>
      </c>
      <c r="Y26" t="n">
        <v>1</v>
      </c>
      <c r="Z26" t="n">
        <v>10</v>
      </c>
      <c r="AA26" t="n">
        <v>89.54814116517565</v>
      </c>
      <c r="AB26" t="n">
        <v>122.523717327313</v>
      </c>
      <c r="AC26" t="n">
        <v>110.8302257087436</v>
      </c>
      <c r="AD26" t="n">
        <v>89548.14116517565</v>
      </c>
      <c r="AE26" t="n">
        <v>122523.717327313</v>
      </c>
      <c r="AF26" t="n">
        <v>4.534453693744674e-06</v>
      </c>
      <c r="AG26" t="n">
        <v>10</v>
      </c>
      <c r="AH26" t="n">
        <v>110830.2257087436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13.4746</v>
      </c>
      <c r="E27" t="n">
        <v>7.42</v>
      </c>
      <c r="F27" t="n">
        <v>5.14</v>
      </c>
      <c r="G27" t="n">
        <v>51.36</v>
      </c>
      <c r="H27" t="n">
        <v>0.96</v>
      </c>
      <c r="I27" t="n">
        <v>6</v>
      </c>
      <c r="J27" t="n">
        <v>132.92</v>
      </c>
      <c r="K27" t="n">
        <v>45</v>
      </c>
      <c r="L27" t="n">
        <v>7.25</v>
      </c>
      <c r="M27" t="n">
        <v>4</v>
      </c>
      <c r="N27" t="n">
        <v>20.67</v>
      </c>
      <c r="O27" t="n">
        <v>16627.17</v>
      </c>
      <c r="P27" t="n">
        <v>45.1</v>
      </c>
      <c r="Q27" t="n">
        <v>202.81</v>
      </c>
      <c r="R27" t="n">
        <v>20.67</v>
      </c>
      <c r="S27" t="n">
        <v>13.89</v>
      </c>
      <c r="T27" t="n">
        <v>1705.12</v>
      </c>
      <c r="U27" t="n">
        <v>0.67</v>
      </c>
      <c r="V27" t="n">
        <v>0.75</v>
      </c>
      <c r="W27" t="n">
        <v>0.65</v>
      </c>
      <c r="X27" t="n">
        <v>0.1</v>
      </c>
      <c r="Y27" t="n">
        <v>1</v>
      </c>
      <c r="Z27" t="n">
        <v>10</v>
      </c>
      <c r="AA27" t="n">
        <v>89.44793819313641</v>
      </c>
      <c r="AB27" t="n">
        <v>122.3866152003258</v>
      </c>
      <c r="AC27" t="n">
        <v>110.7062084163321</v>
      </c>
      <c r="AD27" t="n">
        <v>89447.9381931364</v>
      </c>
      <c r="AE27" t="n">
        <v>122386.6152003258</v>
      </c>
      <c r="AF27" t="n">
        <v>4.530889400359802e-06</v>
      </c>
      <c r="AG27" t="n">
        <v>10</v>
      </c>
      <c r="AH27" t="n">
        <v>110706.2084163321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13.4675</v>
      </c>
      <c r="E28" t="n">
        <v>7.43</v>
      </c>
      <c r="F28" t="n">
        <v>5.14</v>
      </c>
      <c r="G28" t="n">
        <v>51.4</v>
      </c>
      <c r="H28" t="n">
        <v>0.99</v>
      </c>
      <c r="I28" t="n">
        <v>6</v>
      </c>
      <c r="J28" t="n">
        <v>133.25</v>
      </c>
      <c r="K28" t="n">
        <v>45</v>
      </c>
      <c r="L28" t="n">
        <v>7.5</v>
      </c>
      <c r="M28" t="n">
        <v>4</v>
      </c>
      <c r="N28" t="n">
        <v>20.76</v>
      </c>
      <c r="O28" t="n">
        <v>16668.43</v>
      </c>
      <c r="P28" t="n">
        <v>44.92</v>
      </c>
      <c r="Q28" t="n">
        <v>202.81</v>
      </c>
      <c r="R28" t="n">
        <v>20.82</v>
      </c>
      <c r="S28" t="n">
        <v>13.89</v>
      </c>
      <c r="T28" t="n">
        <v>1779.66</v>
      </c>
      <c r="U28" t="n">
        <v>0.67</v>
      </c>
      <c r="V28" t="n">
        <v>0.75</v>
      </c>
      <c r="W28" t="n">
        <v>0.65</v>
      </c>
      <c r="X28" t="n">
        <v>0.1</v>
      </c>
      <c r="Y28" t="n">
        <v>1</v>
      </c>
      <c r="Z28" t="n">
        <v>10</v>
      </c>
      <c r="AA28" t="n">
        <v>89.38607005853721</v>
      </c>
      <c r="AB28" t="n">
        <v>122.3019644891378</v>
      </c>
      <c r="AC28" t="n">
        <v>110.6296366502118</v>
      </c>
      <c r="AD28" t="n">
        <v>89386.07005853721</v>
      </c>
      <c r="AE28" t="n">
        <v>122301.9644891378</v>
      </c>
      <c r="AF28" t="n">
        <v>4.528501996300122e-06</v>
      </c>
      <c r="AG28" t="n">
        <v>10</v>
      </c>
      <c r="AH28" t="n">
        <v>110629.6366502117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13.4635</v>
      </c>
      <c r="E29" t="n">
        <v>7.43</v>
      </c>
      <c r="F29" t="n">
        <v>5.14</v>
      </c>
      <c r="G29" t="n">
        <v>51.42</v>
      </c>
      <c r="H29" t="n">
        <v>1.03</v>
      </c>
      <c r="I29" t="n">
        <v>6</v>
      </c>
      <c r="J29" t="n">
        <v>133.59</v>
      </c>
      <c r="K29" t="n">
        <v>45</v>
      </c>
      <c r="L29" t="n">
        <v>7.75</v>
      </c>
      <c r="M29" t="n">
        <v>4</v>
      </c>
      <c r="N29" t="n">
        <v>20.84</v>
      </c>
      <c r="O29" t="n">
        <v>16709.71</v>
      </c>
      <c r="P29" t="n">
        <v>44.39</v>
      </c>
      <c r="Q29" t="n">
        <v>202.82</v>
      </c>
      <c r="R29" t="n">
        <v>20.81</v>
      </c>
      <c r="S29" t="n">
        <v>13.89</v>
      </c>
      <c r="T29" t="n">
        <v>1773.23</v>
      </c>
      <c r="U29" t="n">
        <v>0.67</v>
      </c>
      <c r="V29" t="n">
        <v>0.75</v>
      </c>
      <c r="W29" t="n">
        <v>0.65</v>
      </c>
      <c r="X29" t="n">
        <v>0.1</v>
      </c>
      <c r="Y29" t="n">
        <v>1</v>
      </c>
      <c r="Z29" t="n">
        <v>10</v>
      </c>
      <c r="AA29" t="n">
        <v>89.17794895295926</v>
      </c>
      <c r="AB29" t="n">
        <v>122.017204010831</v>
      </c>
      <c r="AC29" t="n">
        <v>110.3720533122906</v>
      </c>
      <c r="AD29" t="n">
        <v>89177.94895295925</v>
      </c>
      <c r="AE29" t="n">
        <v>122017.204010831</v>
      </c>
      <c r="AF29" t="n">
        <v>4.527156979928471e-06</v>
      </c>
      <c r="AG29" t="n">
        <v>10</v>
      </c>
      <c r="AH29" t="n">
        <v>110372.0533122906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13.5466</v>
      </c>
      <c r="E30" t="n">
        <v>7.38</v>
      </c>
      <c r="F30" t="n">
        <v>5.12</v>
      </c>
      <c r="G30" t="n">
        <v>61.46</v>
      </c>
      <c r="H30" t="n">
        <v>1.06</v>
      </c>
      <c r="I30" t="n">
        <v>5</v>
      </c>
      <c r="J30" t="n">
        <v>133.92</v>
      </c>
      <c r="K30" t="n">
        <v>45</v>
      </c>
      <c r="L30" t="n">
        <v>8</v>
      </c>
      <c r="M30" t="n">
        <v>3</v>
      </c>
      <c r="N30" t="n">
        <v>20.93</v>
      </c>
      <c r="O30" t="n">
        <v>16751.02</v>
      </c>
      <c r="P30" t="n">
        <v>43.65</v>
      </c>
      <c r="Q30" t="n">
        <v>202.81</v>
      </c>
      <c r="R30" t="n">
        <v>20.3</v>
      </c>
      <c r="S30" t="n">
        <v>13.89</v>
      </c>
      <c r="T30" t="n">
        <v>1527.19</v>
      </c>
      <c r="U30" t="n">
        <v>0.68</v>
      </c>
      <c r="V30" t="n">
        <v>0.76</v>
      </c>
      <c r="W30" t="n">
        <v>0.64</v>
      </c>
      <c r="X30" t="n">
        <v>0.08</v>
      </c>
      <c r="Y30" t="n">
        <v>1</v>
      </c>
      <c r="Z30" t="n">
        <v>10</v>
      </c>
      <c r="AA30" t="n">
        <v>88.74661255956312</v>
      </c>
      <c r="AB30" t="n">
        <v>121.427030528168</v>
      </c>
      <c r="AC30" t="n">
        <v>109.8382051584992</v>
      </c>
      <c r="AD30" t="n">
        <v>88746.61255956312</v>
      </c>
      <c r="AE30" t="n">
        <v>121427.030528168</v>
      </c>
      <c r="AF30" t="n">
        <v>4.555099695049507e-06</v>
      </c>
      <c r="AG30" t="n">
        <v>10</v>
      </c>
      <c r="AH30" t="n">
        <v>109838.2051584992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13.5542</v>
      </c>
      <c r="E31" t="n">
        <v>7.38</v>
      </c>
      <c r="F31" t="n">
        <v>5.12</v>
      </c>
      <c r="G31" t="n">
        <v>61.41</v>
      </c>
      <c r="H31" t="n">
        <v>1.09</v>
      </c>
      <c r="I31" t="n">
        <v>5</v>
      </c>
      <c r="J31" t="n">
        <v>134.26</v>
      </c>
      <c r="K31" t="n">
        <v>45</v>
      </c>
      <c r="L31" t="n">
        <v>8.25</v>
      </c>
      <c r="M31" t="n">
        <v>1</v>
      </c>
      <c r="N31" t="n">
        <v>21.01</v>
      </c>
      <c r="O31" t="n">
        <v>16792.37</v>
      </c>
      <c r="P31" t="n">
        <v>43.31</v>
      </c>
      <c r="Q31" t="n">
        <v>202.81</v>
      </c>
      <c r="R31" t="n">
        <v>20.03</v>
      </c>
      <c r="S31" t="n">
        <v>13.89</v>
      </c>
      <c r="T31" t="n">
        <v>1391.93</v>
      </c>
      <c r="U31" t="n">
        <v>0.6899999999999999</v>
      </c>
      <c r="V31" t="n">
        <v>0.76</v>
      </c>
      <c r="W31" t="n">
        <v>0.65</v>
      </c>
      <c r="X31" t="n">
        <v>0.08</v>
      </c>
      <c r="Y31" t="n">
        <v>1</v>
      </c>
      <c r="Z31" t="n">
        <v>10</v>
      </c>
      <c r="AA31" t="n">
        <v>88.59893987114933</v>
      </c>
      <c r="AB31" t="n">
        <v>121.2249782410212</v>
      </c>
      <c r="AC31" t="n">
        <v>109.6554364580553</v>
      </c>
      <c r="AD31" t="n">
        <v>88598.93987114933</v>
      </c>
      <c r="AE31" t="n">
        <v>121224.9782410212</v>
      </c>
      <c r="AF31" t="n">
        <v>4.557655226155642e-06</v>
      </c>
      <c r="AG31" t="n">
        <v>10</v>
      </c>
      <c r="AH31" t="n">
        <v>109655.4364580554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13.5542</v>
      </c>
      <c r="E32" t="n">
        <v>7.38</v>
      </c>
      <c r="F32" t="n">
        <v>5.12</v>
      </c>
      <c r="G32" t="n">
        <v>61.41</v>
      </c>
      <c r="H32" t="n">
        <v>1.12</v>
      </c>
      <c r="I32" t="n">
        <v>5</v>
      </c>
      <c r="J32" t="n">
        <v>134.59</v>
      </c>
      <c r="K32" t="n">
        <v>45</v>
      </c>
      <c r="L32" t="n">
        <v>8.5</v>
      </c>
      <c r="M32" t="n">
        <v>1</v>
      </c>
      <c r="N32" t="n">
        <v>21.1</v>
      </c>
      <c r="O32" t="n">
        <v>16833.86</v>
      </c>
      <c r="P32" t="n">
        <v>43.33</v>
      </c>
      <c r="Q32" t="n">
        <v>202.81</v>
      </c>
      <c r="R32" t="n">
        <v>20.13</v>
      </c>
      <c r="S32" t="n">
        <v>13.89</v>
      </c>
      <c r="T32" t="n">
        <v>1440.49</v>
      </c>
      <c r="U32" t="n">
        <v>0.6899999999999999</v>
      </c>
      <c r="V32" t="n">
        <v>0.76</v>
      </c>
      <c r="W32" t="n">
        <v>0.65</v>
      </c>
      <c r="X32" t="n">
        <v>0.08</v>
      </c>
      <c r="Y32" t="n">
        <v>1</v>
      </c>
      <c r="Z32" t="n">
        <v>10</v>
      </c>
      <c r="AA32" t="n">
        <v>88.60696979333871</v>
      </c>
      <c r="AB32" t="n">
        <v>121.2359651348158</v>
      </c>
      <c r="AC32" t="n">
        <v>109.6653747781264</v>
      </c>
      <c r="AD32" t="n">
        <v>88606.96979333871</v>
      </c>
      <c r="AE32" t="n">
        <v>121235.9651348158</v>
      </c>
      <c r="AF32" t="n">
        <v>4.557655226155642e-06</v>
      </c>
      <c r="AG32" t="n">
        <v>10</v>
      </c>
      <c r="AH32" t="n">
        <v>109665.3747781265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13.5389</v>
      </c>
      <c r="E33" t="n">
        <v>7.39</v>
      </c>
      <c r="F33" t="n">
        <v>5.13</v>
      </c>
      <c r="G33" t="n">
        <v>61.51</v>
      </c>
      <c r="H33" t="n">
        <v>1.15</v>
      </c>
      <c r="I33" t="n">
        <v>5</v>
      </c>
      <c r="J33" t="n">
        <v>134.93</v>
      </c>
      <c r="K33" t="n">
        <v>45</v>
      </c>
      <c r="L33" t="n">
        <v>8.75</v>
      </c>
      <c r="M33" t="n">
        <v>1</v>
      </c>
      <c r="N33" t="n">
        <v>21.18</v>
      </c>
      <c r="O33" t="n">
        <v>16875.27</v>
      </c>
      <c r="P33" t="n">
        <v>43.44</v>
      </c>
      <c r="Q33" t="n">
        <v>202.81</v>
      </c>
      <c r="R33" t="n">
        <v>20.32</v>
      </c>
      <c r="S33" t="n">
        <v>13.89</v>
      </c>
      <c r="T33" t="n">
        <v>1536.39</v>
      </c>
      <c r="U33" t="n">
        <v>0.68</v>
      </c>
      <c r="V33" t="n">
        <v>0.75</v>
      </c>
      <c r="W33" t="n">
        <v>0.65</v>
      </c>
      <c r="X33" t="n">
        <v>0.09</v>
      </c>
      <c r="Y33" t="n">
        <v>1</v>
      </c>
      <c r="Z33" t="n">
        <v>10</v>
      </c>
      <c r="AA33" t="n">
        <v>88.6781686582305</v>
      </c>
      <c r="AB33" t="n">
        <v>121.333382562833</v>
      </c>
      <c r="AC33" t="n">
        <v>109.7534948235399</v>
      </c>
      <c r="AD33" t="n">
        <v>88678.1686582305</v>
      </c>
      <c r="AE33" t="n">
        <v>121333.382562833</v>
      </c>
      <c r="AF33" t="n">
        <v>4.55251053853408e-06</v>
      </c>
      <c r="AG33" t="n">
        <v>10</v>
      </c>
      <c r="AH33" t="n">
        <v>109753.4948235399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13.545</v>
      </c>
      <c r="E34" t="n">
        <v>7.38</v>
      </c>
      <c r="F34" t="n">
        <v>5.12</v>
      </c>
      <c r="G34" t="n">
        <v>61.47</v>
      </c>
      <c r="H34" t="n">
        <v>1.18</v>
      </c>
      <c r="I34" t="n">
        <v>5</v>
      </c>
      <c r="J34" t="n">
        <v>135.27</v>
      </c>
      <c r="K34" t="n">
        <v>45</v>
      </c>
      <c r="L34" t="n">
        <v>9</v>
      </c>
      <c r="M34" t="n">
        <v>1</v>
      </c>
      <c r="N34" t="n">
        <v>21.27</v>
      </c>
      <c r="O34" t="n">
        <v>16916.71</v>
      </c>
      <c r="P34" t="n">
        <v>43.34</v>
      </c>
      <c r="Q34" t="n">
        <v>202.81</v>
      </c>
      <c r="R34" t="n">
        <v>20.24</v>
      </c>
      <c r="S34" t="n">
        <v>13.89</v>
      </c>
      <c r="T34" t="n">
        <v>1496.09</v>
      </c>
      <c r="U34" t="n">
        <v>0.6899999999999999</v>
      </c>
      <c r="V34" t="n">
        <v>0.76</v>
      </c>
      <c r="W34" t="n">
        <v>0.65</v>
      </c>
      <c r="X34" t="n">
        <v>0.08</v>
      </c>
      <c r="Y34" t="n">
        <v>1</v>
      </c>
      <c r="Z34" t="n">
        <v>10</v>
      </c>
      <c r="AA34" t="n">
        <v>88.6244161421737</v>
      </c>
      <c r="AB34" t="n">
        <v>121.2598359989705</v>
      </c>
      <c r="AC34" t="n">
        <v>109.6869674405091</v>
      </c>
      <c r="AD34" t="n">
        <v>88624.41614217369</v>
      </c>
      <c r="AE34" t="n">
        <v>121259.8359989705</v>
      </c>
      <c r="AF34" t="n">
        <v>4.554561688500847e-06</v>
      </c>
      <c r="AG34" t="n">
        <v>10</v>
      </c>
      <c r="AH34" t="n">
        <v>109686.9674405091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13.5435</v>
      </c>
      <c r="E35" t="n">
        <v>7.38</v>
      </c>
      <c r="F35" t="n">
        <v>5.12</v>
      </c>
      <c r="G35" t="n">
        <v>61.48</v>
      </c>
      <c r="H35" t="n">
        <v>1.21</v>
      </c>
      <c r="I35" t="n">
        <v>5</v>
      </c>
      <c r="J35" t="n">
        <v>135.6</v>
      </c>
      <c r="K35" t="n">
        <v>45</v>
      </c>
      <c r="L35" t="n">
        <v>9.25</v>
      </c>
      <c r="M35" t="n">
        <v>0</v>
      </c>
      <c r="N35" t="n">
        <v>21.35</v>
      </c>
      <c r="O35" t="n">
        <v>16958.17</v>
      </c>
      <c r="P35" t="n">
        <v>43.29</v>
      </c>
      <c r="Q35" t="n">
        <v>202.81</v>
      </c>
      <c r="R35" t="n">
        <v>20.25</v>
      </c>
      <c r="S35" t="n">
        <v>13.89</v>
      </c>
      <c r="T35" t="n">
        <v>1497.85</v>
      </c>
      <c r="U35" t="n">
        <v>0.6899999999999999</v>
      </c>
      <c r="V35" t="n">
        <v>0.76</v>
      </c>
      <c r="W35" t="n">
        <v>0.65</v>
      </c>
      <c r="X35" t="n">
        <v>0.09</v>
      </c>
      <c r="Y35" t="n">
        <v>1</v>
      </c>
      <c r="Z35" t="n">
        <v>10</v>
      </c>
      <c r="AA35" t="n">
        <v>88.60651710696158</v>
      </c>
      <c r="AB35" t="n">
        <v>121.2353457493435</v>
      </c>
      <c r="AC35" t="n">
        <v>109.6648145059343</v>
      </c>
      <c r="AD35" t="n">
        <v>88606.51710696158</v>
      </c>
      <c r="AE35" t="n">
        <v>121235.3457493435</v>
      </c>
      <c r="AF35" t="n">
        <v>4.554057307361478e-06</v>
      </c>
      <c r="AG35" t="n">
        <v>10</v>
      </c>
      <c r="AH35" t="n">
        <v>109664.8145059343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7.2525</v>
      </c>
      <c r="E2" t="n">
        <v>13.79</v>
      </c>
      <c r="F2" t="n">
        <v>6.74</v>
      </c>
      <c r="G2" t="n">
        <v>4.87</v>
      </c>
      <c r="H2" t="n">
        <v>0.07000000000000001</v>
      </c>
      <c r="I2" t="n">
        <v>83</v>
      </c>
      <c r="J2" t="n">
        <v>263.32</v>
      </c>
      <c r="K2" t="n">
        <v>59.89</v>
      </c>
      <c r="L2" t="n">
        <v>1</v>
      </c>
      <c r="M2" t="n">
        <v>81</v>
      </c>
      <c r="N2" t="n">
        <v>67.43000000000001</v>
      </c>
      <c r="O2" t="n">
        <v>32710.1</v>
      </c>
      <c r="P2" t="n">
        <v>113.72</v>
      </c>
      <c r="Q2" t="n">
        <v>202.94</v>
      </c>
      <c r="R2" t="n">
        <v>70.7</v>
      </c>
      <c r="S2" t="n">
        <v>13.89</v>
      </c>
      <c r="T2" t="n">
        <v>26333.95</v>
      </c>
      <c r="U2" t="n">
        <v>0.2</v>
      </c>
      <c r="V2" t="n">
        <v>0.57</v>
      </c>
      <c r="W2" t="n">
        <v>0.77</v>
      </c>
      <c r="X2" t="n">
        <v>1.7</v>
      </c>
      <c r="Y2" t="n">
        <v>1</v>
      </c>
      <c r="Z2" t="n">
        <v>10</v>
      </c>
      <c r="AA2" t="n">
        <v>219.8415909912725</v>
      </c>
      <c r="AB2" t="n">
        <v>300.7969635206122</v>
      </c>
      <c r="AC2" t="n">
        <v>272.0893234934834</v>
      </c>
      <c r="AD2" t="n">
        <v>219841.5909912725</v>
      </c>
      <c r="AE2" t="n">
        <v>300796.9635206122</v>
      </c>
      <c r="AF2" t="n">
        <v>2.33276230731896e-06</v>
      </c>
      <c r="AG2" t="n">
        <v>18</v>
      </c>
      <c r="AH2" t="n">
        <v>272089.3234934835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8.148899999999999</v>
      </c>
      <c r="E3" t="n">
        <v>12.27</v>
      </c>
      <c r="F3" t="n">
        <v>6.28</v>
      </c>
      <c r="G3" t="n">
        <v>6.08</v>
      </c>
      <c r="H3" t="n">
        <v>0.08</v>
      </c>
      <c r="I3" t="n">
        <v>62</v>
      </c>
      <c r="J3" t="n">
        <v>263.79</v>
      </c>
      <c r="K3" t="n">
        <v>59.89</v>
      </c>
      <c r="L3" t="n">
        <v>1.25</v>
      </c>
      <c r="M3" t="n">
        <v>60</v>
      </c>
      <c r="N3" t="n">
        <v>67.65000000000001</v>
      </c>
      <c r="O3" t="n">
        <v>32767.75</v>
      </c>
      <c r="P3" t="n">
        <v>105.91</v>
      </c>
      <c r="Q3" t="n">
        <v>202.94</v>
      </c>
      <c r="R3" t="n">
        <v>56.59</v>
      </c>
      <c r="S3" t="n">
        <v>13.89</v>
      </c>
      <c r="T3" t="n">
        <v>19386.86</v>
      </c>
      <c r="U3" t="n">
        <v>0.25</v>
      </c>
      <c r="V3" t="n">
        <v>0.62</v>
      </c>
      <c r="W3" t="n">
        <v>0.73</v>
      </c>
      <c r="X3" t="n">
        <v>1.24</v>
      </c>
      <c r="Y3" t="n">
        <v>1</v>
      </c>
      <c r="Z3" t="n">
        <v>10</v>
      </c>
      <c r="AA3" t="n">
        <v>189.9731054718453</v>
      </c>
      <c r="AB3" t="n">
        <v>259.9295839283701</v>
      </c>
      <c r="AC3" t="n">
        <v>235.1222692517846</v>
      </c>
      <c r="AD3" t="n">
        <v>189973.1054718453</v>
      </c>
      <c r="AE3" t="n">
        <v>259929.5839283701</v>
      </c>
      <c r="AF3" t="n">
        <v>2.621088833658941e-06</v>
      </c>
      <c r="AG3" t="n">
        <v>16</v>
      </c>
      <c r="AH3" t="n">
        <v>235122.2692517846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8.769399999999999</v>
      </c>
      <c r="E4" t="n">
        <v>11.4</v>
      </c>
      <c r="F4" t="n">
        <v>6.02</v>
      </c>
      <c r="G4" t="n">
        <v>7.23</v>
      </c>
      <c r="H4" t="n">
        <v>0.1</v>
      </c>
      <c r="I4" t="n">
        <v>50</v>
      </c>
      <c r="J4" t="n">
        <v>264.25</v>
      </c>
      <c r="K4" t="n">
        <v>59.89</v>
      </c>
      <c r="L4" t="n">
        <v>1.5</v>
      </c>
      <c r="M4" t="n">
        <v>48</v>
      </c>
      <c r="N4" t="n">
        <v>67.87</v>
      </c>
      <c r="O4" t="n">
        <v>32825.49</v>
      </c>
      <c r="P4" t="n">
        <v>101.37</v>
      </c>
      <c r="Q4" t="n">
        <v>202.85</v>
      </c>
      <c r="R4" t="n">
        <v>48.4</v>
      </c>
      <c r="S4" t="n">
        <v>13.89</v>
      </c>
      <c r="T4" t="n">
        <v>15349</v>
      </c>
      <c r="U4" t="n">
        <v>0.29</v>
      </c>
      <c r="V4" t="n">
        <v>0.64</v>
      </c>
      <c r="W4" t="n">
        <v>0.71</v>
      </c>
      <c r="X4" t="n">
        <v>0.98</v>
      </c>
      <c r="Y4" t="n">
        <v>1</v>
      </c>
      <c r="Z4" t="n">
        <v>10</v>
      </c>
      <c r="AA4" t="n">
        <v>174.4758863648477</v>
      </c>
      <c r="AB4" t="n">
        <v>238.725605057132</v>
      </c>
      <c r="AC4" t="n">
        <v>215.9419683640394</v>
      </c>
      <c r="AD4" t="n">
        <v>174475.8863648477</v>
      </c>
      <c r="AE4" t="n">
        <v>238725.605057132</v>
      </c>
      <c r="AF4" t="n">
        <v>2.82067228925238e-06</v>
      </c>
      <c r="AG4" t="n">
        <v>15</v>
      </c>
      <c r="AH4" t="n">
        <v>215941.9683640394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9.2081</v>
      </c>
      <c r="E5" t="n">
        <v>10.86</v>
      </c>
      <c r="F5" t="n">
        <v>5.88</v>
      </c>
      <c r="G5" t="n">
        <v>8.41</v>
      </c>
      <c r="H5" t="n">
        <v>0.12</v>
      </c>
      <c r="I5" t="n">
        <v>42</v>
      </c>
      <c r="J5" t="n">
        <v>264.72</v>
      </c>
      <c r="K5" t="n">
        <v>59.89</v>
      </c>
      <c r="L5" t="n">
        <v>1.75</v>
      </c>
      <c r="M5" t="n">
        <v>40</v>
      </c>
      <c r="N5" t="n">
        <v>68.09</v>
      </c>
      <c r="O5" t="n">
        <v>32883.31</v>
      </c>
      <c r="P5" t="n">
        <v>98.94</v>
      </c>
      <c r="Q5" t="n">
        <v>202.84</v>
      </c>
      <c r="R5" t="n">
        <v>44.12</v>
      </c>
      <c r="S5" t="n">
        <v>13.89</v>
      </c>
      <c r="T5" t="n">
        <v>13247.8</v>
      </c>
      <c r="U5" t="n">
        <v>0.31</v>
      </c>
      <c r="V5" t="n">
        <v>0.66</v>
      </c>
      <c r="W5" t="n">
        <v>0.7</v>
      </c>
      <c r="X5" t="n">
        <v>0.84</v>
      </c>
      <c r="Y5" t="n">
        <v>1</v>
      </c>
      <c r="Z5" t="n">
        <v>10</v>
      </c>
      <c r="AA5" t="n">
        <v>169.6251144636219</v>
      </c>
      <c r="AB5" t="n">
        <v>232.0885649409253</v>
      </c>
      <c r="AC5" t="n">
        <v>209.9383580413771</v>
      </c>
      <c r="AD5" t="n">
        <v>169625.1144636219</v>
      </c>
      <c r="AE5" t="n">
        <v>232088.5649409253</v>
      </c>
      <c r="AF5" t="n">
        <v>2.961779883078071e-06</v>
      </c>
      <c r="AG5" t="n">
        <v>15</v>
      </c>
      <c r="AH5" t="n">
        <v>209938.3580413771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9.5985</v>
      </c>
      <c r="E6" t="n">
        <v>10.42</v>
      </c>
      <c r="F6" t="n">
        <v>5.75</v>
      </c>
      <c r="G6" t="n">
        <v>9.58</v>
      </c>
      <c r="H6" t="n">
        <v>0.13</v>
      </c>
      <c r="I6" t="n">
        <v>36</v>
      </c>
      <c r="J6" t="n">
        <v>265.19</v>
      </c>
      <c r="K6" t="n">
        <v>59.89</v>
      </c>
      <c r="L6" t="n">
        <v>2</v>
      </c>
      <c r="M6" t="n">
        <v>34</v>
      </c>
      <c r="N6" t="n">
        <v>68.31</v>
      </c>
      <c r="O6" t="n">
        <v>32941.21</v>
      </c>
      <c r="P6" t="n">
        <v>96.48</v>
      </c>
      <c r="Q6" t="n">
        <v>202.83</v>
      </c>
      <c r="R6" t="n">
        <v>39.41</v>
      </c>
      <c r="S6" t="n">
        <v>13.89</v>
      </c>
      <c r="T6" t="n">
        <v>10924.63</v>
      </c>
      <c r="U6" t="n">
        <v>0.35</v>
      </c>
      <c r="V6" t="n">
        <v>0.67</v>
      </c>
      <c r="W6" t="n">
        <v>0.7</v>
      </c>
      <c r="X6" t="n">
        <v>0.71</v>
      </c>
      <c r="Y6" t="n">
        <v>1</v>
      </c>
      <c r="Z6" t="n">
        <v>10</v>
      </c>
      <c r="AA6" t="n">
        <v>158.566096043911</v>
      </c>
      <c r="AB6" t="n">
        <v>216.9571280496253</v>
      </c>
      <c r="AC6" t="n">
        <v>196.2510442498728</v>
      </c>
      <c r="AD6" t="n">
        <v>158566.0960439109</v>
      </c>
      <c r="AE6" t="n">
        <v>216957.1280496253</v>
      </c>
      <c r="AF6" t="n">
        <v>3.087351810658537e-06</v>
      </c>
      <c r="AG6" t="n">
        <v>14</v>
      </c>
      <c r="AH6" t="n">
        <v>196251.0442498729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9.8606</v>
      </c>
      <c r="E7" t="n">
        <v>10.14</v>
      </c>
      <c r="F7" t="n">
        <v>5.67</v>
      </c>
      <c r="G7" t="n">
        <v>10.63</v>
      </c>
      <c r="H7" t="n">
        <v>0.15</v>
      </c>
      <c r="I7" t="n">
        <v>32</v>
      </c>
      <c r="J7" t="n">
        <v>265.66</v>
      </c>
      <c r="K7" t="n">
        <v>59.89</v>
      </c>
      <c r="L7" t="n">
        <v>2.25</v>
      </c>
      <c r="M7" t="n">
        <v>30</v>
      </c>
      <c r="N7" t="n">
        <v>68.53</v>
      </c>
      <c r="O7" t="n">
        <v>32999.19</v>
      </c>
      <c r="P7" t="n">
        <v>95.09999999999999</v>
      </c>
      <c r="Q7" t="n">
        <v>202.81</v>
      </c>
      <c r="R7" t="n">
        <v>37.47</v>
      </c>
      <c r="S7" t="n">
        <v>13.89</v>
      </c>
      <c r="T7" t="n">
        <v>9972.59</v>
      </c>
      <c r="U7" t="n">
        <v>0.37</v>
      </c>
      <c r="V7" t="n">
        <v>0.68</v>
      </c>
      <c r="W7" t="n">
        <v>0.6899999999999999</v>
      </c>
      <c r="X7" t="n">
        <v>0.63</v>
      </c>
      <c r="Y7" t="n">
        <v>1</v>
      </c>
      <c r="Z7" t="n">
        <v>10</v>
      </c>
      <c r="AA7" t="n">
        <v>156.1410135565866</v>
      </c>
      <c r="AB7" t="n">
        <v>213.6390232033812</v>
      </c>
      <c r="AC7" t="n">
        <v>193.2496146731639</v>
      </c>
      <c r="AD7" t="n">
        <v>156141.0135565866</v>
      </c>
      <c r="AE7" t="n">
        <v>213639.0232033812</v>
      </c>
      <c r="AF7" t="n">
        <v>3.171656119620728e-06</v>
      </c>
      <c r="AG7" t="n">
        <v>14</v>
      </c>
      <c r="AH7" t="n">
        <v>193249.6146731639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10.1468</v>
      </c>
      <c r="E8" t="n">
        <v>9.859999999999999</v>
      </c>
      <c r="F8" t="n">
        <v>5.59</v>
      </c>
      <c r="G8" t="n">
        <v>11.97</v>
      </c>
      <c r="H8" t="n">
        <v>0.17</v>
      </c>
      <c r="I8" t="n">
        <v>28</v>
      </c>
      <c r="J8" t="n">
        <v>266.13</v>
      </c>
      <c r="K8" t="n">
        <v>59.89</v>
      </c>
      <c r="L8" t="n">
        <v>2.5</v>
      </c>
      <c r="M8" t="n">
        <v>26</v>
      </c>
      <c r="N8" t="n">
        <v>68.75</v>
      </c>
      <c r="O8" t="n">
        <v>33057.26</v>
      </c>
      <c r="P8" t="n">
        <v>93.56</v>
      </c>
      <c r="Q8" t="n">
        <v>202.85</v>
      </c>
      <c r="R8" t="n">
        <v>34.79</v>
      </c>
      <c r="S8" t="n">
        <v>13.89</v>
      </c>
      <c r="T8" t="n">
        <v>8655.17</v>
      </c>
      <c r="U8" t="n">
        <v>0.4</v>
      </c>
      <c r="V8" t="n">
        <v>0.6899999999999999</v>
      </c>
      <c r="W8" t="n">
        <v>0.68</v>
      </c>
      <c r="X8" t="n">
        <v>0.55</v>
      </c>
      <c r="Y8" t="n">
        <v>1</v>
      </c>
      <c r="Z8" t="n">
        <v>10</v>
      </c>
      <c r="AA8" t="n">
        <v>146.6830325501778</v>
      </c>
      <c r="AB8" t="n">
        <v>200.6981963337456</v>
      </c>
      <c r="AC8" t="n">
        <v>181.5438421573976</v>
      </c>
      <c r="AD8" t="n">
        <v>146683.0325501778</v>
      </c>
      <c r="AE8" t="n">
        <v>200698.1963337456</v>
      </c>
      <c r="AF8" t="n">
        <v>3.263712179235301e-06</v>
      </c>
      <c r="AG8" t="n">
        <v>13</v>
      </c>
      <c r="AH8" t="n">
        <v>181543.8421573976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10.2837</v>
      </c>
      <c r="E9" t="n">
        <v>9.720000000000001</v>
      </c>
      <c r="F9" t="n">
        <v>5.56</v>
      </c>
      <c r="G9" t="n">
        <v>12.82</v>
      </c>
      <c r="H9" t="n">
        <v>0.18</v>
      </c>
      <c r="I9" t="n">
        <v>26</v>
      </c>
      <c r="J9" t="n">
        <v>266.6</v>
      </c>
      <c r="K9" t="n">
        <v>59.89</v>
      </c>
      <c r="L9" t="n">
        <v>2.75</v>
      </c>
      <c r="M9" t="n">
        <v>24</v>
      </c>
      <c r="N9" t="n">
        <v>68.97</v>
      </c>
      <c r="O9" t="n">
        <v>33115.41</v>
      </c>
      <c r="P9" t="n">
        <v>92.98999999999999</v>
      </c>
      <c r="Q9" t="n">
        <v>202.83</v>
      </c>
      <c r="R9" t="n">
        <v>33.85</v>
      </c>
      <c r="S9" t="n">
        <v>13.89</v>
      </c>
      <c r="T9" t="n">
        <v>8194.85</v>
      </c>
      <c r="U9" t="n">
        <v>0.41</v>
      </c>
      <c r="V9" t="n">
        <v>0.7</v>
      </c>
      <c r="W9" t="n">
        <v>0.68</v>
      </c>
      <c r="X9" t="n">
        <v>0.52</v>
      </c>
      <c r="Y9" t="n">
        <v>1</v>
      </c>
      <c r="Z9" t="n">
        <v>10</v>
      </c>
      <c r="AA9" t="n">
        <v>145.6240522559087</v>
      </c>
      <c r="AB9" t="n">
        <v>199.249252776214</v>
      </c>
      <c r="AC9" t="n">
        <v>180.2331837393913</v>
      </c>
      <c r="AD9" t="n">
        <v>145624.0522559087</v>
      </c>
      <c r="AE9" t="n">
        <v>199249.252776214</v>
      </c>
      <c r="AF9" t="n">
        <v>3.307745982733676e-06</v>
      </c>
      <c r="AG9" t="n">
        <v>13</v>
      </c>
      <c r="AH9" t="n">
        <v>180233.1837393913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10.5128</v>
      </c>
      <c r="E10" t="n">
        <v>9.51</v>
      </c>
      <c r="F10" t="n">
        <v>5.5</v>
      </c>
      <c r="G10" t="n">
        <v>14.34</v>
      </c>
      <c r="H10" t="n">
        <v>0.2</v>
      </c>
      <c r="I10" t="n">
        <v>23</v>
      </c>
      <c r="J10" t="n">
        <v>267.08</v>
      </c>
      <c r="K10" t="n">
        <v>59.89</v>
      </c>
      <c r="L10" t="n">
        <v>3</v>
      </c>
      <c r="M10" t="n">
        <v>21</v>
      </c>
      <c r="N10" t="n">
        <v>69.19</v>
      </c>
      <c r="O10" t="n">
        <v>33173.65</v>
      </c>
      <c r="P10" t="n">
        <v>91.86</v>
      </c>
      <c r="Q10" t="n">
        <v>202.93</v>
      </c>
      <c r="R10" t="n">
        <v>31.76</v>
      </c>
      <c r="S10" t="n">
        <v>13.89</v>
      </c>
      <c r="T10" t="n">
        <v>7163.1</v>
      </c>
      <c r="U10" t="n">
        <v>0.44</v>
      </c>
      <c r="V10" t="n">
        <v>0.7</v>
      </c>
      <c r="W10" t="n">
        <v>0.68</v>
      </c>
      <c r="X10" t="n">
        <v>0.46</v>
      </c>
      <c r="Y10" t="n">
        <v>1</v>
      </c>
      <c r="Z10" t="n">
        <v>10</v>
      </c>
      <c r="AA10" t="n">
        <v>143.814276172913</v>
      </c>
      <c r="AB10" t="n">
        <v>196.7730372977747</v>
      </c>
      <c r="AC10" t="n">
        <v>177.9932947908232</v>
      </c>
      <c r="AD10" t="n">
        <v>143814.276172913</v>
      </c>
      <c r="AE10" t="n">
        <v>196773.0372977747</v>
      </c>
      <c r="AF10" t="n">
        <v>3.381435861341987e-06</v>
      </c>
      <c r="AG10" t="n">
        <v>13</v>
      </c>
      <c r="AH10" t="n">
        <v>177993.2947908232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10.5839</v>
      </c>
      <c r="E11" t="n">
        <v>9.449999999999999</v>
      </c>
      <c r="F11" t="n">
        <v>5.48</v>
      </c>
      <c r="G11" t="n">
        <v>14.95</v>
      </c>
      <c r="H11" t="n">
        <v>0.22</v>
      </c>
      <c r="I11" t="n">
        <v>22</v>
      </c>
      <c r="J11" t="n">
        <v>267.55</v>
      </c>
      <c r="K11" t="n">
        <v>59.89</v>
      </c>
      <c r="L11" t="n">
        <v>3.25</v>
      </c>
      <c r="M11" t="n">
        <v>20</v>
      </c>
      <c r="N11" t="n">
        <v>69.41</v>
      </c>
      <c r="O11" t="n">
        <v>33231.97</v>
      </c>
      <c r="P11" t="n">
        <v>91.67</v>
      </c>
      <c r="Q11" t="n">
        <v>202.81</v>
      </c>
      <c r="R11" t="n">
        <v>31.49</v>
      </c>
      <c r="S11" t="n">
        <v>13.89</v>
      </c>
      <c r="T11" t="n">
        <v>7034.52</v>
      </c>
      <c r="U11" t="n">
        <v>0.44</v>
      </c>
      <c r="V11" t="n">
        <v>0.71</v>
      </c>
      <c r="W11" t="n">
        <v>0.68</v>
      </c>
      <c r="X11" t="n">
        <v>0.45</v>
      </c>
      <c r="Y11" t="n">
        <v>1</v>
      </c>
      <c r="Z11" t="n">
        <v>10</v>
      </c>
      <c r="AA11" t="n">
        <v>143.3500385722124</v>
      </c>
      <c r="AB11" t="n">
        <v>196.137846931779</v>
      </c>
      <c r="AC11" t="n">
        <v>177.4187261018626</v>
      </c>
      <c r="AD11" t="n">
        <v>143350.0385722124</v>
      </c>
      <c r="AE11" t="n">
        <v>196137.846931779</v>
      </c>
      <c r="AF11" t="n">
        <v>3.404305134013532e-06</v>
      </c>
      <c r="AG11" t="n">
        <v>13</v>
      </c>
      <c r="AH11" t="n">
        <v>177418.7261018626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10.7801</v>
      </c>
      <c r="E12" t="n">
        <v>9.279999999999999</v>
      </c>
      <c r="F12" t="n">
        <v>5.41</v>
      </c>
      <c r="G12" t="n">
        <v>16.24</v>
      </c>
      <c r="H12" t="n">
        <v>0.23</v>
      </c>
      <c r="I12" t="n">
        <v>20</v>
      </c>
      <c r="J12" t="n">
        <v>268.02</v>
      </c>
      <c r="K12" t="n">
        <v>59.89</v>
      </c>
      <c r="L12" t="n">
        <v>3.5</v>
      </c>
      <c r="M12" t="n">
        <v>18</v>
      </c>
      <c r="N12" t="n">
        <v>69.64</v>
      </c>
      <c r="O12" t="n">
        <v>33290.38</v>
      </c>
      <c r="P12" t="n">
        <v>90.31999999999999</v>
      </c>
      <c r="Q12" t="n">
        <v>202.84</v>
      </c>
      <c r="R12" t="n">
        <v>29.16</v>
      </c>
      <c r="S12" t="n">
        <v>13.89</v>
      </c>
      <c r="T12" t="n">
        <v>5879.18</v>
      </c>
      <c r="U12" t="n">
        <v>0.48</v>
      </c>
      <c r="V12" t="n">
        <v>0.71</v>
      </c>
      <c r="W12" t="n">
        <v>0.67</v>
      </c>
      <c r="X12" t="n">
        <v>0.37</v>
      </c>
      <c r="Y12" t="n">
        <v>1</v>
      </c>
      <c r="Z12" t="n">
        <v>10</v>
      </c>
      <c r="AA12" t="n">
        <v>141.671943410192</v>
      </c>
      <c r="AB12" t="n">
        <v>193.8418030987702</v>
      </c>
      <c r="AC12" t="n">
        <v>175.3418134697577</v>
      </c>
      <c r="AD12" t="n">
        <v>141671.943410192</v>
      </c>
      <c r="AE12" t="n">
        <v>193841.8030987702</v>
      </c>
      <c r="AF12" t="n">
        <v>3.467412747208427e-06</v>
      </c>
      <c r="AG12" t="n">
        <v>13</v>
      </c>
      <c r="AH12" t="n">
        <v>175341.8134697577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10.8502</v>
      </c>
      <c r="E13" t="n">
        <v>9.220000000000001</v>
      </c>
      <c r="F13" t="n">
        <v>5.4</v>
      </c>
      <c r="G13" t="n">
        <v>17.06</v>
      </c>
      <c r="H13" t="n">
        <v>0.25</v>
      </c>
      <c r="I13" t="n">
        <v>19</v>
      </c>
      <c r="J13" t="n">
        <v>268.5</v>
      </c>
      <c r="K13" t="n">
        <v>59.89</v>
      </c>
      <c r="L13" t="n">
        <v>3.75</v>
      </c>
      <c r="M13" t="n">
        <v>17</v>
      </c>
      <c r="N13" t="n">
        <v>69.86</v>
      </c>
      <c r="O13" t="n">
        <v>33348.87</v>
      </c>
      <c r="P13" t="n">
        <v>90.09</v>
      </c>
      <c r="Q13" t="n">
        <v>202.86</v>
      </c>
      <c r="R13" t="n">
        <v>28.84</v>
      </c>
      <c r="S13" t="n">
        <v>13.89</v>
      </c>
      <c r="T13" t="n">
        <v>5726.3</v>
      </c>
      <c r="U13" t="n">
        <v>0.48</v>
      </c>
      <c r="V13" t="n">
        <v>0.72</v>
      </c>
      <c r="W13" t="n">
        <v>0.67</v>
      </c>
      <c r="X13" t="n">
        <v>0.36</v>
      </c>
      <c r="Y13" t="n">
        <v>1</v>
      </c>
      <c r="Z13" t="n">
        <v>10</v>
      </c>
      <c r="AA13" t="n">
        <v>141.2257150035978</v>
      </c>
      <c r="AB13" t="n">
        <v>193.2312537066605</v>
      </c>
      <c r="AC13" t="n">
        <v>174.7895340547193</v>
      </c>
      <c r="AD13" t="n">
        <v>141225.7150035978</v>
      </c>
      <c r="AE13" t="n">
        <v>193231.2537066604</v>
      </c>
      <c r="AF13" t="n">
        <v>3.489960370475308e-06</v>
      </c>
      <c r="AG13" t="n">
        <v>13</v>
      </c>
      <c r="AH13" t="n">
        <v>174789.5340547193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11.0297</v>
      </c>
      <c r="E14" t="n">
        <v>9.07</v>
      </c>
      <c r="F14" t="n">
        <v>5.35</v>
      </c>
      <c r="G14" t="n">
        <v>18.9</v>
      </c>
      <c r="H14" t="n">
        <v>0.26</v>
      </c>
      <c r="I14" t="n">
        <v>17</v>
      </c>
      <c r="J14" t="n">
        <v>268.97</v>
      </c>
      <c r="K14" t="n">
        <v>59.89</v>
      </c>
      <c r="L14" t="n">
        <v>4</v>
      </c>
      <c r="M14" t="n">
        <v>15</v>
      </c>
      <c r="N14" t="n">
        <v>70.09</v>
      </c>
      <c r="O14" t="n">
        <v>33407.45</v>
      </c>
      <c r="P14" t="n">
        <v>88.98</v>
      </c>
      <c r="Q14" t="n">
        <v>202.87</v>
      </c>
      <c r="R14" t="n">
        <v>27.41</v>
      </c>
      <c r="S14" t="n">
        <v>13.89</v>
      </c>
      <c r="T14" t="n">
        <v>5019.08</v>
      </c>
      <c r="U14" t="n">
        <v>0.51</v>
      </c>
      <c r="V14" t="n">
        <v>0.72</v>
      </c>
      <c r="W14" t="n">
        <v>0.67</v>
      </c>
      <c r="X14" t="n">
        <v>0.31</v>
      </c>
      <c r="Y14" t="n">
        <v>1</v>
      </c>
      <c r="Z14" t="n">
        <v>10</v>
      </c>
      <c r="AA14" t="n">
        <v>132.891017457589</v>
      </c>
      <c r="AB14" t="n">
        <v>181.8273528233123</v>
      </c>
      <c r="AC14" t="n">
        <v>164.4740054661988</v>
      </c>
      <c r="AD14" t="n">
        <v>132891.017457589</v>
      </c>
      <c r="AE14" t="n">
        <v>181827.3528233123</v>
      </c>
      <c r="AF14" t="n">
        <v>3.547696438612331e-06</v>
      </c>
      <c r="AG14" t="n">
        <v>12</v>
      </c>
      <c r="AH14" t="n">
        <v>164474.0054661988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11.1097</v>
      </c>
      <c r="E15" t="n">
        <v>9</v>
      </c>
      <c r="F15" t="n">
        <v>5.34</v>
      </c>
      <c r="G15" t="n">
        <v>20.02</v>
      </c>
      <c r="H15" t="n">
        <v>0.28</v>
      </c>
      <c r="I15" t="n">
        <v>16</v>
      </c>
      <c r="J15" t="n">
        <v>269.45</v>
      </c>
      <c r="K15" t="n">
        <v>59.89</v>
      </c>
      <c r="L15" t="n">
        <v>4.25</v>
      </c>
      <c r="M15" t="n">
        <v>14</v>
      </c>
      <c r="N15" t="n">
        <v>70.31</v>
      </c>
      <c r="O15" t="n">
        <v>33466.11</v>
      </c>
      <c r="P15" t="n">
        <v>88.69</v>
      </c>
      <c r="Q15" t="n">
        <v>202.81</v>
      </c>
      <c r="R15" t="n">
        <v>27.03</v>
      </c>
      <c r="S15" t="n">
        <v>13.89</v>
      </c>
      <c r="T15" t="n">
        <v>4833.23</v>
      </c>
      <c r="U15" t="n">
        <v>0.51</v>
      </c>
      <c r="V15" t="n">
        <v>0.72</v>
      </c>
      <c r="W15" t="n">
        <v>0.66</v>
      </c>
      <c r="X15" t="n">
        <v>0.3</v>
      </c>
      <c r="Y15" t="n">
        <v>1</v>
      </c>
      <c r="Z15" t="n">
        <v>10</v>
      </c>
      <c r="AA15" t="n">
        <v>132.3945384512618</v>
      </c>
      <c r="AB15" t="n">
        <v>181.1480483437478</v>
      </c>
      <c r="AC15" t="n">
        <v>163.8595328527539</v>
      </c>
      <c r="AD15" t="n">
        <v>132394.5384512618</v>
      </c>
      <c r="AE15" t="n">
        <v>181148.0483437478</v>
      </c>
      <c r="AF15" t="n">
        <v>3.573428390985377e-06</v>
      </c>
      <c r="AG15" t="n">
        <v>12</v>
      </c>
      <c r="AH15" t="n">
        <v>163859.5328527539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11.0978</v>
      </c>
      <c r="E16" t="n">
        <v>9.01</v>
      </c>
      <c r="F16" t="n">
        <v>5.35</v>
      </c>
      <c r="G16" t="n">
        <v>20.06</v>
      </c>
      <c r="H16" t="n">
        <v>0.3</v>
      </c>
      <c r="I16" t="n">
        <v>16</v>
      </c>
      <c r="J16" t="n">
        <v>269.92</v>
      </c>
      <c r="K16" t="n">
        <v>59.89</v>
      </c>
      <c r="L16" t="n">
        <v>4.5</v>
      </c>
      <c r="M16" t="n">
        <v>14</v>
      </c>
      <c r="N16" t="n">
        <v>70.54000000000001</v>
      </c>
      <c r="O16" t="n">
        <v>33524.86</v>
      </c>
      <c r="P16" t="n">
        <v>88.8</v>
      </c>
      <c r="Q16" t="n">
        <v>202.81</v>
      </c>
      <c r="R16" t="n">
        <v>27.43</v>
      </c>
      <c r="S16" t="n">
        <v>13.89</v>
      </c>
      <c r="T16" t="n">
        <v>5036.93</v>
      </c>
      <c r="U16" t="n">
        <v>0.51</v>
      </c>
      <c r="V16" t="n">
        <v>0.72</v>
      </c>
      <c r="W16" t="n">
        <v>0.66</v>
      </c>
      <c r="X16" t="n">
        <v>0.31</v>
      </c>
      <c r="Y16" t="n">
        <v>1</v>
      </c>
      <c r="Z16" t="n">
        <v>10</v>
      </c>
      <c r="AA16" t="n">
        <v>132.5074094878282</v>
      </c>
      <c r="AB16" t="n">
        <v>181.3024834754966</v>
      </c>
      <c r="AC16" t="n">
        <v>163.9992289122797</v>
      </c>
      <c r="AD16" t="n">
        <v>132507.4094878282</v>
      </c>
      <c r="AE16" t="n">
        <v>181302.4834754966</v>
      </c>
      <c r="AF16" t="n">
        <v>3.569600763069886e-06</v>
      </c>
      <c r="AG16" t="n">
        <v>12</v>
      </c>
      <c r="AH16" t="n">
        <v>163999.2289122797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11.185</v>
      </c>
      <c r="E17" t="n">
        <v>8.94</v>
      </c>
      <c r="F17" t="n">
        <v>5.33</v>
      </c>
      <c r="G17" t="n">
        <v>21.32</v>
      </c>
      <c r="H17" t="n">
        <v>0.31</v>
      </c>
      <c r="I17" t="n">
        <v>15</v>
      </c>
      <c r="J17" t="n">
        <v>270.4</v>
      </c>
      <c r="K17" t="n">
        <v>59.89</v>
      </c>
      <c r="L17" t="n">
        <v>4.75</v>
      </c>
      <c r="M17" t="n">
        <v>13</v>
      </c>
      <c r="N17" t="n">
        <v>70.76000000000001</v>
      </c>
      <c r="O17" t="n">
        <v>33583.7</v>
      </c>
      <c r="P17" t="n">
        <v>88.38</v>
      </c>
      <c r="Q17" t="n">
        <v>202.81</v>
      </c>
      <c r="R17" t="n">
        <v>26.78</v>
      </c>
      <c r="S17" t="n">
        <v>13.89</v>
      </c>
      <c r="T17" t="n">
        <v>4715.21</v>
      </c>
      <c r="U17" t="n">
        <v>0.52</v>
      </c>
      <c r="V17" t="n">
        <v>0.73</v>
      </c>
      <c r="W17" t="n">
        <v>0.66</v>
      </c>
      <c r="X17" t="n">
        <v>0.29</v>
      </c>
      <c r="Y17" t="n">
        <v>1</v>
      </c>
      <c r="Z17" t="n">
        <v>10</v>
      </c>
      <c r="AA17" t="n">
        <v>131.9152379426498</v>
      </c>
      <c r="AB17" t="n">
        <v>180.4922482426191</v>
      </c>
      <c r="AC17" t="n">
        <v>163.2663213928555</v>
      </c>
      <c r="AD17" t="n">
        <v>131915.2379426498</v>
      </c>
      <c r="AE17" t="n">
        <v>180492.2482426191</v>
      </c>
      <c r="AF17" t="n">
        <v>3.597648591156507e-06</v>
      </c>
      <c r="AG17" t="n">
        <v>12</v>
      </c>
      <c r="AH17" t="n">
        <v>163266.3213928555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11.2828</v>
      </c>
      <c r="E18" t="n">
        <v>8.859999999999999</v>
      </c>
      <c r="F18" t="n">
        <v>5.3</v>
      </c>
      <c r="G18" t="n">
        <v>22.72</v>
      </c>
      <c r="H18" t="n">
        <v>0.33</v>
      </c>
      <c r="I18" t="n">
        <v>14</v>
      </c>
      <c r="J18" t="n">
        <v>270.88</v>
      </c>
      <c r="K18" t="n">
        <v>59.89</v>
      </c>
      <c r="L18" t="n">
        <v>5</v>
      </c>
      <c r="M18" t="n">
        <v>12</v>
      </c>
      <c r="N18" t="n">
        <v>70.98999999999999</v>
      </c>
      <c r="O18" t="n">
        <v>33642.62</v>
      </c>
      <c r="P18" t="n">
        <v>87.87</v>
      </c>
      <c r="Q18" t="n">
        <v>202.82</v>
      </c>
      <c r="R18" t="n">
        <v>25.82</v>
      </c>
      <c r="S18" t="n">
        <v>13.89</v>
      </c>
      <c r="T18" t="n">
        <v>4240.23</v>
      </c>
      <c r="U18" t="n">
        <v>0.54</v>
      </c>
      <c r="V18" t="n">
        <v>0.73</v>
      </c>
      <c r="W18" t="n">
        <v>0.66</v>
      </c>
      <c r="X18" t="n">
        <v>0.26</v>
      </c>
      <c r="Y18" t="n">
        <v>1</v>
      </c>
      <c r="Z18" t="n">
        <v>10</v>
      </c>
      <c r="AA18" t="n">
        <v>131.2373407673878</v>
      </c>
      <c r="AB18" t="n">
        <v>179.5647194207134</v>
      </c>
      <c r="AC18" t="n">
        <v>162.4273146199174</v>
      </c>
      <c r="AD18" t="n">
        <v>131237.3407673878</v>
      </c>
      <c r="AE18" t="n">
        <v>179564.7194207134</v>
      </c>
      <c r="AF18" t="n">
        <v>3.629105902932555e-06</v>
      </c>
      <c r="AG18" t="n">
        <v>12</v>
      </c>
      <c r="AH18" t="n">
        <v>162427.3146199174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11.3733</v>
      </c>
      <c r="E19" t="n">
        <v>8.789999999999999</v>
      </c>
      <c r="F19" t="n">
        <v>5.28</v>
      </c>
      <c r="G19" t="n">
        <v>24.38</v>
      </c>
      <c r="H19" t="n">
        <v>0.34</v>
      </c>
      <c r="I19" t="n">
        <v>13</v>
      </c>
      <c r="J19" t="n">
        <v>271.36</v>
      </c>
      <c r="K19" t="n">
        <v>59.89</v>
      </c>
      <c r="L19" t="n">
        <v>5.25</v>
      </c>
      <c r="M19" t="n">
        <v>11</v>
      </c>
      <c r="N19" t="n">
        <v>71.22</v>
      </c>
      <c r="O19" t="n">
        <v>33701.64</v>
      </c>
      <c r="P19" t="n">
        <v>87.45</v>
      </c>
      <c r="Q19" t="n">
        <v>202.85</v>
      </c>
      <c r="R19" t="n">
        <v>25.25</v>
      </c>
      <c r="S19" t="n">
        <v>13.89</v>
      </c>
      <c r="T19" t="n">
        <v>3961.37</v>
      </c>
      <c r="U19" t="n">
        <v>0.55</v>
      </c>
      <c r="V19" t="n">
        <v>0.73</v>
      </c>
      <c r="W19" t="n">
        <v>0.66</v>
      </c>
      <c r="X19" t="n">
        <v>0.24</v>
      </c>
      <c r="Y19" t="n">
        <v>1</v>
      </c>
      <c r="Z19" t="n">
        <v>10</v>
      </c>
      <c r="AA19" t="n">
        <v>130.6512258703814</v>
      </c>
      <c r="AB19" t="n">
        <v>178.7627711610653</v>
      </c>
      <c r="AC19" t="n">
        <v>161.7019031766283</v>
      </c>
      <c r="AD19" t="n">
        <v>130651.2258703813</v>
      </c>
      <c r="AE19" t="n">
        <v>178762.7711610653</v>
      </c>
      <c r="AF19" t="n">
        <v>3.658215174054564e-06</v>
      </c>
      <c r="AG19" t="n">
        <v>12</v>
      </c>
      <c r="AH19" t="n">
        <v>161701.9031766283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11.3827</v>
      </c>
      <c r="E20" t="n">
        <v>8.789999999999999</v>
      </c>
      <c r="F20" t="n">
        <v>5.28</v>
      </c>
      <c r="G20" t="n">
        <v>24.35</v>
      </c>
      <c r="H20" t="n">
        <v>0.36</v>
      </c>
      <c r="I20" t="n">
        <v>13</v>
      </c>
      <c r="J20" t="n">
        <v>271.84</v>
      </c>
      <c r="K20" t="n">
        <v>59.89</v>
      </c>
      <c r="L20" t="n">
        <v>5.5</v>
      </c>
      <c r="M20" t="n">
        <v>11</v>
      </c>
      <c r="N20" t="n">
        <v>71.45</v>
      </c>
      <c r="O20" t="n">
        <v>33760.74</v>
      </c>
      <c r="P20" t="n">
        <v>87.2</v>
      </c>
      <c r="Q20" t="n">
        <v>202.82</v>
      </c>
      <c r="R20" t="n">
        <v>24.8</v>
      </c>
      <c r="S20" t="n">
        <v>13.89</v>
      </c>
      <c r="T20" t="n">
        <v>3734.82</v>
      </c>
      <c r="U20" t="n">
        <v>0.5600000000000001</v>
      </c>
      <c r="V20" t="n">
        <v>0.73</v>
      </c>
      <c r="W20" t="n">
        <v>0.66</v>
      </c>
      <c r="X20" t="n">
        <v>0.24</v>
      </c>
      <c r="Y20" t="n">
        <v>1</v>
      </c>
      <c r="Z20" t="n">
        <v>10</v>
      </c>
      <c r="AA20" t="n">
        <v>130.4938065005759</v>
      </c>
      <c r="AB20" t="n">
        <v>178.5473830344452</v>
      </c>
      <c r="AC20" t="n">
        <v>161.5070713905137</v>
      </c>
      <c r="AD20" t="n">
        <v>130493.806500576</v>
      </c>
      <c r="AE20" t="n">
        <v>178547.3830344452</v>
      </c>
      <c r="AF20" t="n">
        <v>3.661238678458397e-06</v>
      </c>
      <c r="AG20" t="n">
        <v>12</v>
      </c>
      <c r="AH20" t="n">
        <v>161507.0713905137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11.4745</v>
      </c>
      <c r="E21" t="n">
        <v>8.720000000000001</v>
      </c>
      <c r="F21" t="n">
        <v>5.26</v>
      </c>
      <c r="G21" t="n">
        <v>26.28</v>
      </c>
      <c r="H21" t="n">
        <v>0.38</v>
      </c>
      <c r="I21" t="n">
        <v>12</v>
      </c>
      <c r="J21" t="n">
        <v>272.32</v>
      </c>
      <c r="K21" t="n">
        <v>59.89</v>
      </c>
      <c r="L21" t="n">
        <v>5.75</v>
      </c>
      <c r="M21" t="n">
        <v>10</v>
      </c>
      <c r="N21" t="n">
        <v>71.68000000000001</v>
      </c>
      <c r="O21" t="n">
        <v>33820.05</v>
      </c>
      <c r="P21" t="n">
        <v>86.93000000000001</v>
      </c>
      <c r="Q21" t="n">
        <v>202.81</v>
      </c>
      <c r="R21" t="n">
        <v>24.46</v>
      </c>
      <c r="S21" t="n">
        <v>13.89</v>
      </c>
      <c r="T21" t="n">
        <v>3568.77</v>
      </c>
      <c r="U21" t="n">
        <v>0.57</v>
      </c>
      <c r="V21" t="n">
        <v>0.74</v>
      </c>
      <c r="W21" t="n">
        <v>0.65</v>
      </c>
      <c r="X21" t="n">
        <v>0.22</v>
      </c>
      <c r="Y21" t="n">
        <v>1</v>
      </c>
      <c r="Z21" t="n">
        <v>10</v>
      </c>
      <c r="AA21" t="n">
        <v>129.9846837040873</v>
      </c>
      <c r="AB21" t="n">
        <v>177.8507787633772</v>
      </c>
      <c r="AC21" t="n">
        <v>160.8769500533859</v>
      </c>
      <c r="AD21" t="n">
        <v>129984.6837040873</v>
      </c>
      <c r="AE21" t="n">
        <v>177850.7787633772</v>
      </c>
      <c r="AF21" t="n">
        <v>3.690766093806468e-06</v>
      </c>
      <c r="AG21" t="n">
        <v>12</v>
      </c>
      <c r="AH21" t="n">
        <v>160876.9500533859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11.4606</v>
      </c>
      <c r="E22" t="n">
        <v>8.73</v>
      </c>
      <c r="F22" t="n">
        <v>5.27</v>
      </c>
      <c r="G22" t="n">
        <v>26.33</v>
      </c>
      <c r="H22" t="n">
        <v>0.39</v>
      </c>
      <c r="I22" t="n">
        <v>12</v>
      </c>
      <c r="J22" t="n">
        <v>272.8</v>
      </c>
      <c r="K22" t="n">
        <v>59.89</v>
      </c>
      <c r="L22" t="n">
        <v>6</v>
      </c>
      <c r="M22" t="n">
        <v>10</v>
      </c>
      <c r="N22" t="n">
        <v>71.91</v>
      </c>
      <c r="O22" t="n">
        <v>33879.33</v>
      </c>
      <c r="P22" t="n">
        <v>86.95999999999999</v>
      </c>
      <c r="Q22" t="n">
        <v>202.81</v>
      </c>
      <c r="R22" t="n">
        <v>24.57</v>
      </c>
      <c r="S22" t="n">
        <v>13.89</v>
      </c>
      <c r="T22" t="n">
        <v>3622.39</v>
      </c>
      <c r="U22" t="n">
        <v>0.57</v>
      </c>
      <c r="V22" t="n">
        <v>0.73</v>
      </c>
      <c r="W22" t="n">
        <v>0.66</v>
      </c>
      <c r="X22" t="n">
        <v>0.23</v>
      </c>
      <c r="Y22" t="n">
        <v>1</v>
      </c>
      <c r="Z22" t="n">
        <v>10</v>
      </c>
      <c r="AA22" t="n">
        <v>130.0613841853393</v>
      </c>
      <c r="AB22" t="n">
        <v>177.9557237456125</v>
      </c>
      <c r="AC22" t="n">
        <v>160.9718792338079</v>
      </c>
      <c r="AD22" t="n">
        <v>130061.3841853392</v>
      </c>
      <c r="AE22" t="n">
        <v>177955.7237456125</v>
      </c>
      <c r="AF22" t="n">
        <v>3.68629516708165e-06</v>
      </c>
      <c r="AG22" t="n">
        <v>12</v>
      </c>
      <c r="AH22" t="n">
        <v>160971.8792338079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11.5566</v>
      </c>
      <c r="E23" t="n">
        <v>8.65</v>
      </c>
      <c r="F23" t="n">
        <v>5.24</v>
      </c>
      <c r="G23" t="n">
        <v>28.6</v>
      </c>
      <c r="H23" t="n">
        <v>0.41</v>
      </c>
      <c r="I23" t="n">
        <v>11</v>
      </c>
      <c r="J23" t="n">
        <v>273.28</v>
      </c>
      <c r="K23" t="n">
        <v>59.89</v>
      </c>
      <c r="L23" t="n">
        <v>6.25</v>
      </c>
      <c r="M23" t="n">
        <v>9</v>
      </c>
      <c r="N23" t="n">
        <v>72.14</v>
      </c>
      <c r="O23" t="n">
        <v>33938.7</v>
      </c>
      <c r="P23" t="n">
        <v>86.38</v>
      </c>
      <c r="Q23" t="n">
        <v>202.84</v>
      </c>
      <c r="R23" t="n">
        <v>23.99</v>
      </c>
      <c r="S23" t="n">
        <v>13.89</v>
      </c>
      <c r="T23" t="n">
        <v>3340.29</v>
      </c>
      <c r="U23" t="n">
        <v>0.58</v>
      </c>
      <c r="V23" t="n">
        <v>0.74</v>
      </c>
      <c r="W23" t="n">
        <v>0.66</v>
      </c>
      <c r="X23" t="n">
        <v>0.21</v>
      </c>
      <c r="Y23" t="n">
        <v>1</v>
      </c>
      <c r="Z23" t="n">
        <v>10</v>
      </c>
      <c r="AA23" t="n">
        <v>129.3893294444991</v>
      </c>
      <c r="AB23" t="n">
        <v>177.0361888002328</v>
      </c>
      <c r="AC23" t="n">
        <v>160.1401034130396</v>
      </c>
      <c r="AD23" t="n">
        <v>129389.3294444991</v>
      </c>
      <c r="AE23" t="n">
        <v>177036.1888002328</v>
      </c>
      <c r="AF23" t="n">
        <v>3.717173509929306e-06</v>
      </c>
      <c r="AG23" t="n">
        <v>12</v>
      </c>
      <c r="AH23" t="n">
        <v>160140.1034130396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11.5718</v>
      </c>
      <c r="E24" t="n">
        <v>8.640000000000001</v>
      </c>
      <c r="F24" t="n">
        <v>5.23</v>
      </c>
      <c r="G24" t="n">
        <v>28.54</v>
      </c>
      <c r="H24" t="n">
        <v>0.42</v>
      </c>
      <c r="I24" t="n">
        <v>11</v>
      </c>
      <c r="J24" t="n">
        <v>273.76</v>
      </c>
      <c r="K24" t="n">
        <v>59.89</v>
      </c>
      <c r="L24" t="n">
        <v>6.5</v>
      </c>
      <c r="M24" t="n">
        <v>9</v>
      </c>
      <c r="N24" t="n">
        <v>72.37</v>
      </c>
      <c r="O24" t="n">
        <v>33998.16</v>
      </c>
      <c r="P24" t="n">
        <v>86.05</v>
      </c>
      <c r="Q24" t="n">
        <v>202.81</v>
      </c>
      <c r="R24" t="n">
        <v>23.68</v>
      </c>
      <c r="S24" t="n">
        <v>13.89</v>
      </c>
      <c r="T24" t="n">
        <v>3182.62</v>
      </c>
      <c r="U24" t="n">
        <v>0.59</v>
      </c>
      <c r="V24" t="n">
        <v>0.74</v>
      </c>
      <c r="W24" t="n">
        <v>0.65</v>
      </c>
      <c r="X24" t="n">
        <v>0.19</v>
      </c>
      <c r="Y24" t="n">
        <v>1</v>
      </c>
      <c r="Z24" t="n">
        <v>10</v>
      </c>
      <c r="AA24" t="n">
        <v>129.1679842373993</v>
      </c>
      <c r="AB24" t="n">
        <v>176.7333345228177</v>
      </c>
      <c r="AC24" t="n">
        <v>159.8661531228022</v>
      </c>
      <c r="AD24" t="n">
        <v>129167.9842373993</v>
      </c>
      <c r="AE24" t="n">
        <v>176733.3345228177</v>
      </c>
      <c r="AF24" t="n">
        <v>3.722062580880185e-06</v>
      </c>
      <c r="AG24" t="n">
        <v>12</v>
      </c>
      <c r="AH24" t="n">
        <v>159866.1531228022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11.5685</v>
      </c>
      <c r="E25" t="n">
        <v>8.640000000000001</v>
      </c>
      <c r="F25" t="n">
        <v>5.24</v>
      </c>
      <c r="G25" t="n">
        <v>28.55</v>
      </c>
      <c r="H25" t="n">
        <v>0.44</v>
      </c>
      <c r="I25" t="n">
        <v>11</v>
      </c>
      <c r="J25" t="n">
        <v>274.24</v>
      </c>
      <c r="K25" t="n">
        <v>59.89</v>
      </c>
      <c r="L25" t="n">
        <v>6.75</v>
      </c>
      <c r="M25" t="n">
        <v>9</v>
      </c>
      <c r="N25" t="n">
        <v>72.61</v>
      </c>
      <c r="O25" t="n">
        <v>34057.71</v>
      </c>
      <c r="P25" t="n">
        <v>86.05</v>
      </c>
      <c r="Q25" t="n">
        <v>202.83</v>
      </c>
      <c r="R25" t="n">
        <v>23.72</v>
      </c>
      <c r="S25" t="n">
        <v>13.89</v>
      </c>
      <c r="T25" t="n">
        <v>3204.34</v>
      </c>
      <c r="U25" t="n">
        <v>0.59</v>
      </c>
      <c r="V25" t="n">
        <v>0.74</v>
      </c>
      <c r="W25" t="n">
        <v>0.65</v>
      </c>
      <c r="X25" t="n">
        <v>0.2</v>
      </c>
      <c r="Y25" t="n">
        <v>1</v>
      </c>
      <c r="Z25" t="n">
        <v>10</v>
      </c>
      <c r="AA25" t="n">
        <v>129.1881864214335</v>
      </c>
      <c r="AB25" t="n">
        <v>176.7609760422708</v>
      </c>
      <c r="AC25" t="n">
        <v>159.8911565744338</v>
      </c>
      <c r="AD25" t="n">
        <v>129188.1864214335</v>
      </c>
      <c r="AE25" t="n">
        <v>176760.9760422707</v>
      </c>
      <c r="AF25" t="n">
        <v>3.721001137844797e-06</v>
      </c>
      <c r="AG25" t="n">
        <v>12</v>
      </c>
      <c r="AH25" t="n">
        <v>159891.1565744338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11.6573</v>
      </c>
      <c r="E26" t="n">
        <v>8.58</v>
      </c>
      <c r="F26" t="n">
        <v>5.22</v>
      </c>
      <c r="G26" t="n">
        <v>31.32</v>
      </c>
      <c r="H26" t="n">
        <v>0.45</v>
      </c>
      <c r="I26" t="n">
        <v>10</v>
      </c>
      <c r="J26" t="n">
        <v>274.73</v>
      </c>
      <c r="K26" t="n">
        <v>59.89</v>
      </c>
      <c r="L26" t="n">
        <v>7</v>
      </c>
      <c r="M26" t="n">
        <v>8</v>
      </c>
      <c r="N26" t="n">
        <v>72.84</v>
      </c>
      <c r="O26" t="n">
        <v>34117.35</v>
      </c>
      <c r="P26" t="n">
        <v>85.68000000000001</v>
      </c>
      <c r="Q26" t="n">
        <v>202.82</v>
      </c>
      <c r="R26" t="n">
        <v>23.24</v>
      </c>
      <c r="S26" t="n">
        <v>13.89</v>
      </c>
      <c r="T26" t="n">
        <v>2970.05</v>
      </c>
      <c r="U26" t="n">
        <v>0.6</v>
      </c>
      <c r="V26" t="n">
        <v>0.74</v>
      </c>
      <c r="W26" t="n">
        <v>0.65</v>
      </c>
      <c r="X26" t="n">
        <v>0.18</v>
      </c>
      <c r="Y26" t="n">
        <v>1</v>
      </c>
      <c r="Z26" t="n">
        <v>10</v>
      </c>
      <c r="AA26" t="n">
        <v>128.6620793469333</v>
      </c>
      <c r="AB26" t="n">
        <v>176.0411331327338</v>
      </c>
      <c r="AC26" t="n">
        <v>159.2400144618769</v>
      </c>
      <c r="AD26" t="n">
        <v>128662.0793469333</v>
      </c>
      <c r="AE26" t="n">
        <v>176041.1331327338</v>
      </c>
      <c r="AF26" t="n">
        <v>3.749563604978877e-06</v>
      </c>
      <c r="AG26" t="n">
        <v>12</v>
      </c>
      <c r="AH26" t="n">
        <v>159240.0144618769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11.6652</v>
      </c>
      <c r="E27" t="n">
        <v>8.57</v>
      </c>
      <c r="F27" t="n">
        <v>5.21</v>
      </c>
      <c r="G27" t="n">
        <v>31.28</v>
      </c>
      <c r="H27" t="n">
        <v>0.47</v>
      </c>
      <c r="I27" t="n">
        <v>10</v>
      </c>
      <c r="J27" t="n">
        <v>275.21</v>
      </c>
      <c r="K27" t="n">
        <v>59.89</v>
      </c>
      <c r="L27" t="n">
        <v>7.25</v>
      </c>
      <c r="M27" t="n">
        <v>8</v>
      </c>
      <c r="N27" t="n">
        <v>73.08</v>
      </c>
      <c r="O27" t="n">
        <v>34177.09</v>
      </c>
      <c r="P27" t="n">
        <v>85.63</v>
      </c>
      <c r="Q27" t="n">
        <v>202.84</v>
      </c>
      <c r="R27" t="n">
        <v>23.13</v>
      </c>
      <c r="S27" t="n">
        <v>13.89</v>
      </c>
      <c r="T27" t="n">
        <v>2916.22</v>
      </c>
      <c r="U27" t="n">
        <v>0.6</v>
      </c>
      <c r="V27" t="n">
        <v>0.74</v>
      </c>
      <c r="W27" t="n">
        <v>0.65</v>
      </c>
      <c r="X27" t="n">
        <v>0.18</v>
      </c>
      <c r="Y27" t="n">
        <v>1</v>
      </c>
      <c r="Z27" t="n">
        <v>10</v>
      </c>
      <c r="AA27" t="n">
        <v>128.601550404067</v>
      </c>
      <c r="AB27" t="n">
        <v>175.9583147627558</v>
      </c>
      <c r="AC27" t="n">
        <v>159.1651001608933</v>
      </c>
      <c r="AD27" t="n">
        <v>128601.550404067</v>
      </c>
      <c r="AE27" t="n">
        <v>175958.3147627558</v>
      </c>
      <c r="AF27" t="n">
        <v>3.752104635275716e-06</v>
      </c>
      <c r="AG27" t="n">
        <v>12</v>
      </c>
      <c r="AH27" t="n">
        <v>159165.1001608933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11.666</v>
      </c>
      <c r="E28" t="n">
        <v>8.57</v>
      </c>
      <c r="F28" t="n">
        <v>5.21</v>
      </c>
      <c r="G28" t="n">
        <v>31.28</v>
      </c>
      <c r="H28" t="n">
        <v>0.48</v>
      </c>
      <c r="I28" t="n">
        <v>10</v>
      </c>
      <c r="J28" t="n">
        <v>275.7</v>
      </c>
      <c r="K28" t="n">
        <v>59.89</v>
      </c>
      <c r="L28" t="n">
        <v>7.5</v>
      </c>
      <c r="M28" t="n">
        <v>8</v>
      </c>
      <c r="N28" t="n">
        <v>73.31</v>
      </c>
      <c r="O28" t="n">
        <v>34236.91</v>
      </c>
      <c r="P28" t="n">
        <v>85.45999999999999</v>
      </c>
      <c r="Q28" t="n">
        <v>202.81</v>
      </c>
      <c r="R28" t="n">
        <v>23.02</v>
      </c>
      <c r="S28" t="n">
        <v>13.89</v>
      </c>
      <c r="T28" t="n">
        <v>2859.78</v>
      </c>
      <c r="U28" t="n">
        <v>0.6</v>
      </c>
      <c r="V28" t="n">
        <v>0.74</v>
      </c>
      <c r="W28" t="n">
        <v>0.65</v>
      </c>
      <c r="X28" t="n">
        <v>0.18</v>
      </c>
      <c r="Y28" t="n">
        <v>1</v>
      </c>
      <c r="Z28" t="n">
        <v>10</v>
      </c>
      <c r="AA28" t="n">
        <v>128.5192423832532</v>
      </c>
      <c r="AB28" t="n">
        <v>175.8456972975048</v>
      </c>
      <c r="AC28" t="n">
        <v>159.0632307484662</v>
      </c>
      <c r="AD28" t="n">
        <v>128519.2423832533</v>
      </c>
      <c r="AE28" t="n">
        <v>175845.6972975048</v>
      </c>
      <c r="AF28" t="n">
        <v>3.752361954799446e-06</v>
      </c>
      <c r="AG28" t="n">
        <v>12</v>
      </c>
      <c r="AH28" t="n">
        <v>159063.2307484662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11.7547</v>
      </c>
      <c r="E29" t="n">
        <v>8.51</v>
      </c>
      <c r="F29" t="n">
        <v>5.2</v>
      </c>
      <c r="G29" t="n">
        <v>34.66</v>
      </c>
      <c r="H29" t="n">
        <v>0.5</v>
      </c>
      <c r="I29" t="n">
        <v>9</v>
      </c>
      <c r="J29" t="n">
        <v>276.18</v>
      </c>
      <c r="K29" t="n">
        <v>59.89</v>
      </c>
      <c r="L29" t="n">
        <v>7.75</v>
      </c>
      <c r="M29" t="n">
        <v>7</v>
      </c>
      <c r="N29" t="n">
        <v>73.55</v>
      </c>
      <c r="O29" t="n">
        <v>34296.82</v>
      </c>
      <c r="P29" t="n">
        <v>85.03</v>
      </c>
      <c r="Q29" t="n">
        <v>202.9</v>
      </c>
      <c r="R29" t="n">
        <v>22.62</v>
      </c>
      <c r="S29" t="n">
        <v>13.89</v>
      </c>
      <c r="T29" t="n">
        <v>2664.63</v>
      </c>
      <c r="U29" t="n">
        <v>0.61</v>
      </c>
      <c r="V29" t="n">
        <v>0.74</v>
      </c>
      <c r="W29" t="n">
        <v>0.65</v>
      </c>
      <c r="X29" t="n">
        <v>0.16</v>
      </c>
      <c r="Y29" t="n">
        <v>1</v>
      </c>
      <c r="Z29" t="n">
        <v>10</v>
      </c>
      <c r="AA29" t="n">
        <v>127.9825582112051</v>
      </c>
      <c r="AB29" t="n">
        <v>175.1113823364743</v>
      </c>
      <c r="AC29" t="n">
        <v>158.3989977766987</v>
      </c>
      <c r="AD29" t="n">
        <v>127982.5582112051</v>
      </c>
      <c r="AE29" t="n">
        <v>175111.3823364743</v>
      </c>
      <c r="AF29" t="n">
        <v>3.780892256993061e-06</v>
      </c>
      <c r="AG29" t="n">
        <v>12</v>
      </c>
      <c r="AH29" t="n">
        <v>158398.9977766987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11.762</v>
      </c>
      <c r="E30" t="n">
        <v>8.5</v>
      </c>
      <c r="F30" t="n">
        <v>5.19</v>
      </c>
      <c r="G30" t="n">
        <v>34.63</v>
      </c>
      <c r="H30" t="n">
        <v>0.51</v>
      </c>
      <c r="I30" t="n">
        <v>9</v>
      </c>
      <c r="J30" t="n">
        <v>276.67</v>
      </c>
      <c r="K30" t="n">
        <v>59.89</v>
      </c>
      <c r="L30" t="n">
        <v>8</v>
      </c>
      <c r="M30" t="n">
        <v>7</v>
      </c>
      <c r="N30" t="n">
        <v>73.78</v>
      </c>
      <c r="O30" t="n">
        <v>34356.83</v>
      </c>
      <c r="P30" t="n">
        <v>84.84999999999999</v>
      </c>
      <c r="Q30" t="n">
        <v>202.81</v>
      </c>
      <c r="R30" t="n">
        <v>22.47</v>
      </c>
      <c r="S30" t="n">
        <v>13.89</v>
      </c>
      <c r="T30" t="n">
        <v>2589.23</v>
      </c>
      <c r="U30" t="n">
        <v>0.62</v>
      </c>
      <c r="V30" t="n">
        <v>0.74</v>
      </c>
      <c r="W30" t="n">
        <v>0.65</v>
      </c>
      <c r="X30" t="n">
        <v>0.16</v>
      </c>
      <c r="Y30" t="n">
        <v>1</v>
      </c>
      <c r="Z30" t="n">
        <v>10</v>
      </c>
      <c r="AA30" t="n">
        <v>127.8650411473088</v>
      </c>
      <c r="AB30" t="n">
        <v>174.9505903051645</v>
      </c>
      <c r="AC30" t="n">
        <v>158.2535515111841</v>
      </c>
      <c r="AD30" t="n">
        <v>127865.0411473088</v>
      </c>
      <c r="AE30" t="n">
        <v>174950.5903051645</v>
      </c>
      <c r="AF30" t="n">
        <v>3.783240297647102e-06</v>
      </c>
      <c r="AG30" t="n">
        <v>12</v>
      </c>
      <c r="AH30" t="n">
        <v>158253.5515111841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11.7574</v>
      </c>
      <c r="E31" t="n">
        <v>8.51</v>
      </c>
      <c r="F31" t="n">
        <v>5.2</v>
      </c>
      <c r="G31" t="n">
        <v>34.65</v>
      </c>
      <c r="H31" t="n">
        <v>0.53</v>
      </c>
      <c r="I31" t="n">
        <v>9</v>
      </c>
      <c r="J31" t="n">
        <v>277.16</v>
      </c>
      <c r="K31" t="n">
        <v>59.89</v>
      </c>
      <c r="L31" t="n">
        <v>8.25</v>
      </c>
      <c r="M31" t="n">
        <v>7</v>
      </c>
      <c r="N31" t="n">
        <v>74.02</v>
      </c>
      <c r="O31" t="n">
        <v>34416.93</v>
      </c>
      <c r="P31" t="n">
        <v>84.77</v>
      </c>
      <c r="Q31" t="n">
        <v>202.81</v>
      </c>
      <c r="R31" t="n">
        <v>22.59</v>
      </c>
      <c r="S31" t="n">
        <v>13.89</v>
      </c>
      <c r="T31" t="n">
        <v>2649.57</v>
      </c>
      <c r="U31" t="n">
        <v>0.61</v>
      </c>
      <c r="V31" t="n">
        <v>0.74</v>
      </c>
      <c r="W31" t="n">
        <v>0.65</v>
      </c>
      <c r="X31" t="n">
        <v>0.16</v>
      </c>
      <c r="Y31" t="n">
        <v>1</v>
      </c>
      <c r="Z31" t="n">
        <v>10</v>
      </c>
      <c r="AA31" t="n">
        <v>127.8522906905634</v>
      </c>
      <c r="AB31" t="n">
        <v>174.933144567735</v>
      </c>
      <c r="AC31" t="n">
        <v>158.2377707704496</v>
      </c>
      <c r="AD31" t="n">
        <v>127852.2906905634</v>
      </c>
      <c r="AE31" t="n">
        <v>174933.144567735</v>
      </c>
      <c r="AF31" t="n">
        <v>3.781760710385652e-06</v>
      </c>
      <c r="AG31" t="n">
        <v>12</v>
      </c>
      <c r="AH31" t="n">
        <v>158237.7707704496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11.7486</v>
      </c>
      <c r="E32" t="n">
        <v>8.51</v>
      </c>
      <c r="F32" t="n">
        <v>5.2</v>
      </c>
      <c r="G32" t="n">
        <v>34.69</v>
      </c>
      <c r="H32" t="n">
        <v>0.55</v>
      </c>
      <c r="I32" t="n">
        <v>9</v>
      </c>
      <c r="J32" t="n">
        <v>277.65</v>
      </c>
      <c r="K32" t="n">
        <v>59.89</v>
      </c>
      <c r="L32" t="n">
        <v>8.5</v>
      </c>
      <c r="M32" t="n">
        <v>7</v>
      </c>
      <c r="N32" t="n">
        <v>74.26000000000001</v>
      </c>
      <c r="O32" t="n">
        <v>34477.13</v>
      </c>
      <c r="P32" t="n">
        <v>84.81</v>
      </c>
      <c r="Q32" t="n">
        <v>202.81</v>
      </c>
      <c r="R32" t="n">
        <v>22.78</v>
      </c>
      <c r="S32" t="n">
        <v>13.89</v>
      </c>
      <c r="T32" t="n">
        <v>2742.69</v>
      </c>
      <c r="U32" t="n">
        <v>0.61</v>
      </c>
      <c r="V32" t="n">
        <v>0.74</v>
      </c>
      <c r="W32" t="n">
        <v>0.65</v>
      </c>
      <c r="X32" t="n">
        <v>0.17</v>
      </c>
      <c r="Y32" t="n">
        <v>1</v>
      </c>
      <c r="Z32" t="n">
        <v>10</v>
      </c>
      <c r="AA32" t="n">
        <v>127.9030951622399</v>
      </c>
      <c r="AB32" t="n">
        <v>175.0026574872177</v>
      </c>
      <c r="AC32" t="n">
        <v>158.3006494744589</v>
      </c>
      <c r="AD32" t="n">
        <v>127903.0951622399</v>
      </c>
      <c r="AE32" t="n">
        <v>175002.6574872177</v>
      </c>
      <c r="AF32" t="n">
        <v>3.778930195624616e-06</v>
      </c>
      <c r="AG32" t="n">
        <v>12</v>
      </c>
      <c r="AH32" t="n">
        <v>158300.6494744589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11.8441</v>
      </c>
      <c r="E33" t="n">
        <v>8.44</v>
      </c>
      <c r="F33" t="n">
        <v>5.19</v>
      </c>
      <c r="G33" t="n">
        <v>38.89</v>
      </c>
      <c r="H33" t="n">
        <v>0.5600000000000001</v>
      </c>
      <c r="I33" t="n">
        <v>8</v>
      </c>
      <c r="J33" t="n">
        <v>278.13</v>
      </c>
      <c r="K33" t="n">
        <v>59.89</v>
      </c>
      <c r="L33" t="n">
        <v>8.75</v>
      </c>
      <c r="M33" t="n">
        <v>6</v>
      </c>
      <c r="N33" t="n">
        <v>74.5</v>
      </c>
      <c r="O33" t="n">
        <v>34537.41</v>
      </c>
      <c r="P33" t="n">
        <v>84.44</v>
      </c>
      <c r="Q33" t="n">
        <v>202.82</v>
      </c>
      <c r="R33" t="n">
        <v>22.24</v>
      </c>
      <c r="S33" t="n">
        <v>13.89</v>
      </c>
      <c r="T33" t="n">
        <v>2479.09</v>
      </c>
      <c r="U33" t="n">
        <v>0.62</v>
      </c>
      <c r="V33" t="n">
        <v>0.75</v>
      </c>
      <c r="W33" t="n">
        <v>0.65</v>
      </c>
      <c r="X33" t="n">
        <v>0.15</v>
      </c>
      <c r="Y33" t="n">
        <v>1</v>
      </c>
      <c r="Z33" t="n">
        <v>10</v>
      </c>
      <c r="AA33" t="n">
        <v>120.4363074133725</v>
      </c>
      <c r="AB33" t="n">
        <v>164.7862690777958</v>
      </c>
      <c r="AC33" t="n">
        <v>149.0592988360378</v>
      </c>
      <c r="AD33" t="n">
        <v>120436.3074133725</v>
      </c>
      <c r="AE33" t="n">
        <v>164786.2690777958</v>
      </c>
      <c r="AF33" t="n">
        <v>3.80964771376994e-06</v>
      </c>
      <c r="AG33" t="n">
        <v>11</v>
      </c>
      <c r="AH33" t="n">
        <v>149059.2988360378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11.8429</v>
      </c>
      <c r="E34" t="n">
        <v>8.44</v>
      </c>
      <c r="F34" t="n">
        <v>5.19</v>
      </c>
      <c r="G34" t="n">
        <v>38.9</v>
      </c>
      <c r="H34" t="n">
        <v>0.58</v>
      </c>
      <c r="I34" t="n">
        <v>8</v>
      </c>
      <c r="J34" t="n">
        <v>278.62</v>
      </c>
      <c r="K34" t="n">
        <v>59.89</v>
      </c>
      <c r="L34" t="n">
        <v>9</v>
      </c>
      <c r="M34" t="n">
        <v>6</v>
      </c>
      <c r="N34" t="n">
        <v>74.73999999999999</v>
      </c>
      <c r="O34" t="n">
        <v>34597.8</v>
      </c>
      <c r="P34" t="n">
        <v>84.5</v>
      </c>
      <c r="Q34" t="n">
        <v>202.84</v>
      </c>
      <c r="R34" t="n">
        <v>22.18</v>
      </c>
      <c r="S34" t="n">
        <v>13.89</v>
      </c>
      <c r="T34" t="n">
        <v>2450.91</v>
      </c>
      <c r="U34" t="n">
        <v>0.63</v>
      </c>
      <c r="V34" t="n">
        <v>0.75</v>
      </c>
      <c r="W34" t="n">
        <v>0.65</v>
      </c>
      <c r="X34" t="n">
        <v>0.15</v>
      </c>
      <c r="Y34" t="n">
        <v>1</v>
      </c>
      <c r="Z34" t="n">
        <v>10</v>
      </c>
      <c r="AA34" t="n">
        <v>120.4681963700829</v>
      </c>
      <c r="AB34" t="n">
        <v>164.8299009552084</v>
      </c>
      <c r="AC34" t="n">
        <v>149.0987665483079</v>
      </c>
      <c r="AD34" t="n">
        <v>120468.1963700829</v>
      </c>
      <c r="AE34" t="n">
        <v>164829.9009552084</v>
      </c>
      <c r="AF34" t="n">
        <v>3.809261734484344e-06</v>
      </c>
      <c r="AG34" t="n">
        <v>11</v>
      </c>
      <c r="AH34" t="n">
        <v>149098.7665483078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11.8577</v>
      </c>
      <c r="E35" t="n">
        <v>8.43</v>
      </c>
      <c r="F35" t="n">
        <v>5.18</v>
      </c>
      <c r="G35" t="n">
        <v>38.82</v>
      </c>
      <c r="H35" t="n">
        <v>0.59</v>
      </c>
      <c r="I35" t="n">
        <v>8</v>
      </c>
      <c r="J35" t="n">
        <v>279.11</v>
      </c>
      <c r="K35" t="n">
        <v>59.89</v>
      </c>
      <c r="L35" t="n">
        <v>9.25</v>
      </c>
      <c r="M35" t="n">
        <v>6</v>
      </c>
      <c r="N35" t="n">
        <v>74.98</v>
      </c>
      <c r="O35" t="n">
        <v>34658.27</v>
      </c>
      <c r="P35" t="n">
        <v>84.15000000000001</v>
      </c>
      <c r="Q35" t="n">
        <v>202.82</v>
      </c>
      <c r="R35" t="n">
        <v>21.89</v>
      </c>
      <c r="S35" t="n">
        <v>13.89</v>
      </c>
      <c r="T35" t="n">
        <v>2302.69</v>
      </c>
      <c r="U35" t="n">
        <v>0.63</v>
      </c>
      <c r="V35" t="n">
        <v>0.75</v>
      </c>
      <c r="W35" t="n">
        <v>0.65</v>
      </c>
      <c r="X35" t="n">
        <v>0.14</v>
      </c>
      <c r="Y35" t="n">
        <v>1</v>
      </c>
      <c r="Z35" t="n">
        <v>10</v>
      </c>
      <c r="AA35" t="n">
        <v>120.2469854477417</v>
      </c>
      <c r="AB35" t="n">
        <v>164.5272304121243</v>
      </c>
      <c r="AC35" t="n">
        <v>148.8249824570548</v>
      </c>
      <c r="AD35" t="n">
        <v>120246.9854477417</v>
      </c>
      <c r="AE35" t="n">
        <v>164527.2304121242</v>
      </c>
      <c r="AF35" t="n">
        <v>3.814022145673358e-06</v>
      </c>
      <c r="AG35" t="n">
        <v>11</v>
      </c>
      <c r="AH35" t="n">
        <v>148824.9824570548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11.8624</v>
      </c>
      <c r="E36" t="n">
        <v>8.43</v>
      </c>
      <c r="F36" t="n">
        <v>5.17</v>
      </c>
      <c r="G36" t="n">
        <v>38.79</v>
      </c>
      <c r="H36" t="n">
        <v>0.6</v>
      </c>
      <c r="I36" t="n">
        <v>8</v>
      </c>
      <c r="J36" t="n">
        <v>279.61</v>
      </c>
      <c r="K36" t="n">
        <v>59.89</v>
      </c>
      <c r="L36" t="n">
        <v>9.5</v>
      </c>
      <c r="M36" t="n">
        <v>6</v>
      </c>
      <c r="N36" t="n">
        <v>75.22</v>
      </c>
      <c r="O36" t="n">
        <v>34718.84</v>
      </c>
      <c r="P36" t="n">
        <v>83.87</v>
      </c>
      <c r="Q36" t="n">
        <v>202.81</v>
      </c>
      <c r="R36" t="n">
        <v>21.85</v>
      </c>
      <c r="S36" t="n">
        <v>13.89</v>
      </c>
      <c r="T36" t="n">
        <v>2284.43</v>
      </c>
      <c r="U36" t="n">
        <v>0.64</v>
      </c>
      <c r="V36" t="n">
        <v>0.75</v>
      </c>
      <c r="W36" t="n">
        <v>0.65</v>
      </c>
      <c r="X36" t="n">
        <v>0.13</v>
      </c>
      <c r="Y36" t="n">
        <v>1</v>
      </c>
      <c r="Z36" t="n">
        <v>10</v>
      </c>
      <c r="AA36" t="n">
        <v>120.0943752026245</v>
      </c>
      <c r="AB36" t="n">
        <v>164.3184223420661</v>
      </c>
      <c r="AC36" t="n">
        <v>148.6361027361389</v>
      </c>
      <c r="AD36" t="n">
        <v>120094.3752026245</v>
      </c>
      <c r="AE36" t="n">
        <v>164318.4223420661</v>
      </c>
      <c r="AF36" t="n">
        <v>3.815533897875274e-06</v>
      </c>
      <c r="AG36" t="n">
        <v>11</v>
      </c>
      <c r="AH36" t="n">
        <v>148636.1027361389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11.8644</v>
      </c>
      <c r="E37" t="n">
        <v>8.43</v>
      </c>
      <c r="F37" t="n">
        <v>5.17</v>
      </c>
      <c r="G37" t="n">
        <v>38.78</v>
      </c>
      <c r="H37" t="n">
        <v>0.62</v>
      </c>
      <c r="I37" t="n">
        <v>8</v>
      </c>
      <c r="J37" t="n">
        <v>280.1</v>
      </c>
      <c r="K37" t="n">
        <v>59.89</v>
      </c>
      <c r="L37" t="n">
        <v>9.75</v>
      </c>
      <c r="M37" t="n">
        <v>6</v>
      </c>
      <c r="N37" t="n">
        <v>75.45999999999999</v>
      </c>
      <c r="O37" t="n">
        <v>34779.51</v>
      </c>
      <c r="P37" t="n">
        <v>83.81</v>
      </c>
      <c r="Q37" t="n">
        <v>202.82</v>
      </c>
      <c r="R37" t="n">
        <v>21.84</v>
      </c>
      <c r="S37" t="n">
        <v>13.89</v>
      </c>
      <c r="T37" t="n">
        <v>2279.62</v>
      </c>
      <c r="U37" t="n">
        <v>0.64</v>
      </c>
      <c r="V37" t="n">
        <v>0.75</v>
      </c>
      <c r="W37" t="n">
        <v>0.65</v>
      </c>
      <c r="X37" t="n">
        <v>0.13</v>
      </c>
      <c r="Y37" t="n">
        <v>1</v>
      </c>
      <c r="Z37" t="n">
        <v>10</v>
      </c>
      <c r="AA37" t="n">
        <v>120.0597280788529</v>
      </c>
      <c r="AB37" t="n">
        <v>164.2710166187986</v>
      </c>
      <c r="AC37" t="n">
        <v>148.5932213485657</v>
      </c>
      <c r="AD37" t="n">
        <v>120059.7280788529</v>
      </c>
      <c r="AE37" t="n">
        <v>164271.0166187986</v>
      </c>
      <c r="AF37" t="n">
        <v>3.816177196684601e-06</v>
      </c>
      <c r="AG37" t="n">
        <v>11</v>
      </c>
      <c r="AH37" t="n">
        <v>148593.2213485657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11.9574</v>
      </c>
      <c r="E38" t="n">
        <v>8.359999999999999</v>
      </c>
      <c r="F38" t="n">
        <v>5.16</v>
      </c>
      <c r="G38" t="n">
        <v>44.2</v>
      </c>
      <c r="H38" t="n">
        <v>0.63</v>
      </c>
      <c r="I38" t="n">
        <v>7</v>
      </c>
      <c r="J38" t="n">
        <v>280.59</v>
      </c>
      <c r="K38" t="n">
        <v>59.89</v>
      </c>
      <c r="L38" t="n">
        <v>10</v>
      </c>
      <c r="M38" t="n">
        <v>5</v>
      </c>
      <c r="N38" t="n">
        <v>75.7</v>
      </c>
      <c r="O38" t="n">
        <v>34840.27</v>
      </c>
      <c r="P38" t="n">
        <v>83.34999999999999</v>
      </c>
      <c r="Q38" t="n">
        <v>202.81</v>
      </c>
      <c r="R38" t="n">
        <v>21.27</v>
      </c>
      <c r="S38" t="n">
        <v>13.89</v>
      </c>
      <c r="T38" t="n">
        <v>2000.56</v>
      </c>
      <c r="U38" t="n">
        <v>0.65</v>
      </c>
      <c r="V38" t="n">
        <v>0.75</v>
      </c>
      <c r="W38" t="n">
        <v>0.65</v>
      </c>
      <c r="X38" t="n">
        <v>0.12</v>
      </c>
      <c r="Y38" t="n">
        <v>1</v>
      </c>
      <c r="Z38" t="n">
        <v>10</v>
      </c>
      <c r="AA38" t="n">
        <v>119.5145584373253</v>
      </c>
      <c r="AB38" t="n">
        <v>163.5250914640739</v>
      </c>
      <c r="AC38" t="n">
        <v>147.9184862436951</v>
      </c>
      <c r="AD38" t="n">
        <v>119514.5584373254</v>
      </c>
      <c r="AE38" t="n">
        <v>163525.0914640739</v>
      </c>
      <c r="AF38" t="n">
        <v>3.846090591318266e-06</v>
      </c>
      <c r="AG38" t="n">
        <v>11</v>
      </c>
      <c r="AH38" t="n">
        <v>147918.4862436951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11.9518</v>
      </c>
      <c r="E39" t="n">
        <v>8.369999999999999</v>
      </c>
      <c r="F39" t="n">
        <v>5.16</v>
      </c>
      <c r="G39" t="n">
        <v>44.23</v>
      </c>
      <c r="H39" t="n">
        <v>0.65</v>
      </c>
      <c r="I39" t="n">
        <v>7</v>
      </c>
      <c r="J39" t="n">
        <v>281.08</v>
      </c>
      <c r="K39" t="n">
        <v>59.89</v>
      </c>
      <c r="L39" t="n">
        <v>10.25</v>
      </c>
      <c r="M39" t="n">
        <v>5</v>
      </c>
      <c r="N39" t="n">
        <v>75.95</v>
      </c>
      <c r="O39" t="n">
        <v>34901.13</v>
      </c>
      <c r="P39" t="n">
        <v>83.41</v>
      </c>
      <c r="Q39" t="n">
        <v>202.81</v>
      </c>
      <c r="R39" t="n">
        <v>21.43</v>
      </c>
      <c r="S39" t="n">
        <v>13.89</v>
      </c>
      <c r="T39" t="n">
        <v>2078.06</v>
      </c>
      <c r="U39" t="n">
        <v>0.65</v>
      </c>
      <c r="V39" t="n">
        <v>0.75</v>
      </c>
      <c r="W39" t="n">
        <v>0.65</v>
      </c>
      <c r="X39" t="n">
        <v>0.12</v>
      </c>
      <c r="Y39" t="n">
        <v>1</v>
      </c>
      <c r="Z39" t="n">
        <v>10</v>
      </c>
      <c r="AA39" t="n">
        <v>119.5614141443865</v>
      </c>
      <c r="AB39" t="n">
        <v>163.5892015096028</v>
      </c>
      <c r="AC39" t="n">
        <v>147.9764777164579</v>
      </c>
      <c r="AD39" t="n">
        <v>119561.4141443865</v>
      </c>
      <c r="AE39" t="n">
        <v>163589.2015096028</v>
      </c>
      <c r="AF39" t="n">
        <v>3.844289354652153e-06</v>
      </c>
      <c r="AG39" t="n">
        <v>11</v>
      </c>
      <c r="AH39" t="n">
        <v>147976.4777164579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11.9657</v>
      </c>
      <c r="E40" t="n">
        <v>8.359999999999999</v>
      </c>
      <c r="F40" t="n">
        <v>5.15</v>
      </c>
      <c r="G40" t="n">
        <v>44.15</v>
      </c>
      <c r="H40" t="n">
        <v>0.66</v>
      </c>
      <c r="I40" t="n">
        <v>7</v>
      </c>
      <c r="J40" t="n">
        <v>281.58</v>
      </c>
      <c r="K40" t="n">
        <v>59.89</v>
      </c>
      <c r="L40" t="n">
        <v>10.5</v>
      </c>
      <c r="M40" t="n">
        <v>5</v>
      </c>
      <c r="N40" t="n">
        <v>76.19</v>
      </c>
      <c r="O40" t="n">
        <v>34962.08</v>
      </c>
      <c r="P40" t="n">
        <v>83.36</v>
      </c>
      <c r="Q40" t="n">
        <v>202.81</v>
      </c>
      <c r="R40" t="n">
        <v>21.03</v>
      </c>
      <c r="S40" t="n">
        <v>13.89</v>
      </c>
      <c r="T40" t="n">
        <v>1879.32</v>
      </c>
      <c r="U40" t="n">
        <v>0.66</v>
      </c>
      <c r="V40" t="n">
        <v>0.75</v>
      </c>
      <c r="W40" t="n">
        <v>0.65</v>
      </c>
      <c r="X40" t="n">
        <v>0.11</v>
      </c>
      <c r="Y40" t="n">
        <v>1</v>
      </c>
      <c r="Z40" t="n">
        <v>10</v>
      </c>
      <c r="AA40" t="n">
        <v>119.4828999703555</v>
      </c>
      <c r="AB40" t="n">
        <v>163.4817749528927</v>
      </c>
      <c r="AC40" t="n">
        <v>147.879303799546</v>
      </c>
      <c r="AD40" t="n">
        <v>119482.8999703555</v>
      </c>
      <c r="AE40" t="n">
        <v>163481.7749528927</v>
      </c>
      <c r="AF40" t="n">
        <v>3.84876028137697e-06</v>
      </c>
      <c r="AG40" t="n">
        <v>11</v>
      </c>
      <c r="AH40" t="n">
        <v>147879.303799546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11.9502</v>
      </c>
      <c r="E41" t="n">
        <v>8.369999999999999</v>
      </c>
      <c r="F41" t="n">
        <v>5.16</v>
      </c>
      <c r="G41" t="n">
        <v>44.24</v>
      </c>
      <c r="H41" t="n">
        <v>0.68</v>
      </c>
      <c r="I41" t="n">
        <v>7</v>
      </c>
      <c r="J41" t="n">
        <v>282.07</v>
      </c>
      <c r="K41" t="n">
        <v>59.89</v>
      </c>
      <c r="L41" t="n">
        <v>10.75</v>
      </c>
      <c r="M41" t="n">
        <v>5</v>
      </c>
      <c r="N41" t="n">
        <v>76.44</v>
      </c>
      <c r="O41" t="n">
        <v>35023.13</v>
      </c>
      <c r="P41" t="n">
        <v>83.56999999999999</v>
      </c>
      <c r="Q41" t="n">
        <v>202.85</v>
      </c>
      <c r="R41" t="n">
        <v>21.4</v>
      </c>
      <c r="S41" t="n">
        <v>13.89</v>
      </c>
      <c r="T41" t="n">
        <v>2064.12</v>
      </c>
      <c r="U41" t="n">
        <v>0.65</v>
      </c>
      <c r="V41" t="n">
        <v>0.75</v>
      </c>
      <c r="W41" t="n">
        <v>0.65</v>
      </c>
      <c r="X41" t="n">
        <v>0.12</v>
      </c>
      <c r="Y41" t="n">
        <v>1</v>
      </c>
      <c r="Z41" t="n">
        <v>10</v>
      </c>
      <c r="AA41" t="n">
        <v>119.6398647552572</v>
      </c>
      <c r="AB41" t="n">
        <v>163.6965410963927</v>
      </c>
      <c r="AC41" t="n">
        <v>148.0735729637366</v>
      </c>
      <c r="AD41" t="n">
        <v>119639.8647552572</v>
      </c>
      <c r="AE41" t="n">
        <v>163696.5410963927</v>
      </c>
      <c r="AF41" t="n">
        <v>3.843774715604693e-06</v>
      </c>
      <c r="AG41" t="n">
        <v>11</v>
      </c>
      <c r="AH41" t="n">
        <v>148073.5729637366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11.9514</v>
      </c>
      <c r="E42" t="n">
        <v>8.369999999999999</v>
      </c>
      <c r="F42" t="n">
        <v>5.16</v>
      </c>
      <c r="G42" t="n">
        <v>44.23</v>
      </c>
      <c r="H42" t="n">
        <v>0.6899999999999999</v>
      </c>
      <c r="I42" t="n">
        <v>7</v>
      </c>
      <c r="J42" t="n">
        <v>282.57</v>
      </c>
      <c r="K42" t="n">
        <v>59.89</v>
      </c>
      <c r="L42" t="n">
        <v>11</v>
      </c>
      <c r="M42" t="n">
        <v>5</v>
      </c>
      <c r="N42" t="n">
        <v>76.68000000000001</v>
      </c>
      <c r="O42" t="n">
        <v>35084.28</v>
      </c>
      <c r="P42" t="n">
        <v>83.58</v>
      </c>
      <c r="Q42" t="n">
        <v>202.81</v>
      </c>
      <c r="R42" t="n">
        <v>21.43</v>
      </c>
      <c r="S42" t="n">
        <v>13.89</v>
      </c>
      <c r="T42" t="n">
        <v>2081.47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119.640219115872</v>
      </c>
      <c r="AB42" t="n">
        <v>163.6970259482191</v>
      </c>
      <c r="AC42" t="n">
        <v>148.0740115419852</v>
      </c>
      <c r="AD42" t="n">
        <v>119640.219115872</v>
      </c>
      <c r="AE42" t="n">
        <v>163697.0259482191</v>
      </c>
      <c r="AF42" t="n">
        <v>3.844160694890288e-06</v>
      </c>
      <c r="AG42" t="n">
        <v>11</v>
      </c>
      <c r="AH42" t="n">
        <v>148074.0115419852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11.9562</v>
      </c>
      <c r="E43" t="n">
        <v>8.359999999999999</v>
      </c>
      <c r="F43" t="n">
        <v>5.16</v>
      </c>
      <c r="G43" t="n">
        <v>44.2</v>
      </c>
      <c r="H43" t="n">
        <v>0.71</v>
      </c>
      <c r="I43" t="n">
        <v>7</v>
      </c>
      <c r="J43" t="n">
        <v>283.06</v>
      </c>
      <c r="K43" t="n">
        <v>59.89</v>
      </c>
      <c r="L43" t="n">
        <v>11.25</v>
      </c>
      <c r="M43" t="n">
        <v>5</v>
      </c>
      <c r="N43" t="n">
        <v>76.93000000000001</v>
      </c>
      <c r="O43" t="n">
        <v>35145.53</v>
      </c>
      <c r="P43" t="n">
        <v>83.18000000000001</v>
      </c>
      <c r="Q43" t="n">
        <v>202.81</v>
      </c>
      <c r="R43" t="n">
        <v>21.29</v>
      </c>
      <c r="S43" t="n">
        <v>13.89</v>
      </c>
      <c r="T43" t="n">
        <v>2009.79</v>
      </c>
      <c r="U43" t="n">
        <v>0.65</v>
      </c>
      <c r="V43" t="n">
        <v>0.75</v>
      </c>
      <c r="W43" t="n">
        <v>0.65</v>
      </c>
      <c r="X43" t="n">
        <v>0.12</v>
      </c>
      <c r="Y43" t="n">
        <v>1</v>
      </c>
      <c r="Z43" t="n">
        <v>10</v>
      </c>
      <c r="AA43" t="n">
        <v>119.4413663826803</v>
      </c>
      <c r="AB43" t="n">
        <v>163.4249468659031</v>
      </c>
      <c r="AC43" t="n">
        <v>147.8278993054199</v>
      </c>
      <c r="AD43" t="n">
        <v>119441.3663826803</v>
      </c>
      <c r="AE43" t="n">
        <v>163424.946865903</v>
      </c>
      <c r="AF43" t="n">
        <v>3.845704612032671e-06</v>
      </c>
      <c r="AG43" t="n">
        <v>11</v>
      </c>
      <c r="AH43" t="n">
        <v>147827.8993054199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11.9423</v>
      </c>
      <c r="E44" t="n">
        <v>8.369999999999999</v>
      </c>
      <c r="F44" t="n">
        <v>5.17</v>
      </c>
      <c r="G44" t="n">
        <v>44.29</v>
      </c>
      <c r="H44" t="n">
        <v>0.72</v>
      </c>
      <c r="I44" t="n">
        <v>7</v>
      </c>
      <c r="J44" t="n">
        <v>283.56</v>
      </c>
      <c r="K44" t="n">
        <v>59.89</v>
      </c>
      <c r="L44" t="n">
        <v>11.5</v>
      </c>
      <c r="M44" t="n">
        <v>5</v>
      </c>
      <c r="N44" t="n">
        <v>77.18000000000001</v>
      </c>
      <c r="O44" t="n">
        <v>35206.88</v>
      </c>
      <c r="P44" t="n">
        <v>83.18000000000001</v>
      </c>
      <c r="Q44" t="n">
        <v>202.81</v>
      </c>
      <c r="R44" t="n">
        <v>21.63</v>
      </c>
      <c r="S44" t="n">
        <v>13.89</v>
      </c>
      <c r="T44" t="n">
        <v>2179.37</v>
      </c>
      <c r="U44" t="n">
        <v>0.64</v>
      </c>
      <c r="V44" t="n">
        <v>0.75</v>
      </c>
      <c r="W44" t="n">
        <v>0.65</v>
      </c>
      <c r="X44" t="n">
        <v>0.13</v>
      </c>
      <c r="Y44" t="n">
        <v>1</v>
      </c>
      <c r="Z44" t="n">
        <v>10</v>
      </c>
      <c r="AA44" t="n">
        <v>119.4971102896302</v>
      </c>
      <c r="AB44" t="n">
        <v>163.5012181386395</v>
      </c>
      <c r="AC44" t="n">
        <v>147.8968913549338</v>
      </c>
      <c r="AD44" t="n">
        <v>119497.1102896302</v>
      </c>
      <c r="AE44" t="n">
        <v>163501.2181386395</v>
      </c>
      <c r="AF44" t="n">
        <v>3.841233685307854e-06</v>
      </c>
      <c r="AG44" t="n">
        <v>11</v>
      </c>
      <c r="AH44" t="n">
        <v>147896.8913549338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11.9431</v>
      </c>
      <c r="E45" t="n">
        <v>8.369999999999999</v>
      </c>
      <c r="F45" t="n">
        <v>5.17</v>
      </c>
      <c r="G45" t="n">
        <v>44.28</v>
      </c>
      <c r="H45" t="n">
        <v>0.74</v>
      </c>
      <c r="I45" t="n">
        <v>7</v>
      </c>
      <c r="J45" t="n">
        <v>284.06</v>
      </c>
      <c r="K45" t="n">
        <v>59.89</v>
      </c>
      <c r="L45" t="n">
        <v>11.75</v>
      </c>
      <c r="M45" t="n">
        <v>5</v>
      </c>
      <c r="N45" t="n">
        <v>77.42</v>
      </c>
      <c r="O45" t="n">
        <v>35268.32</v>
      </c>
      <c r="P45" t="n">
        <v>82.98</v>
      </c>
      <c r="Q45" t="n">
        <v>202.81</v>
      </c>
      <c r="R45" t="n">
        <v>21.7</v>
      </c>
      <c r="S45" t="n">
        <v>13.89</v>
      </c>
      <c r="T45" t="n">
        <v>2216.38</v>
      </c>
      <c r="U45" t="n">
        <v>0.64</v>
      </c>
      <c r="V45" t="n">
        <v>0.75</v>
      </c>
      <c r="W45" t="n">
        <v>0.65</v>
      </c>
      <c r="X45" t="n">
        <v>0.13</v>
      </c>
      <c r="Y45" t="n">
        <v>1</v>
      </c>
      <c r="Z45" t="n">
        <v>10</v>
      </c>
      <c r="AA45" t="n">
        <v>119.4031871180948</v>
      </c>
      <c r="AB45" t="n">
        <v>163.3727083117469</v>
      </c>
      <c r="AC45" t="n">
        <v>147.7806463255551</v>
      </c>
      <c r="AD45" t="n">
        <v>119403.1871180949</v>
      </c>
      <c r="AE45" t="n">
        <v>163372.7083117469</v>
      </c>
      <c r="AF45" t="n">
        <v>3.841491004831584e-06</v>
      </c>
      <c r="AG45" t="n">
        <v>11</v>
      </c>
      <c r="AH45" t="n">
        <v>147780.6463255551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12.0599</v>
      </c>
      <c r="E46" t="n">
        <v>8.289999999999999</v>
      </c>
      <c r="F46" t="n">
        <v>5.14</v>
      </c>
      <c r="G46" t="n">
        <v>51.36</v>
      </c>
      <c r="H46" t="n">
        <v>0.75</v>
      </c>
      <c r="I46" t="n">
        <v>6</v>
      </c>
      <c r="J46" t="n">
        <v>284.56</v>
      </c>
      <c r="K46" t="n">
        <v>59.89</v>
      </c>
      <c r="L46" t="n">
        <v>12</v>
      </c>
      <c r="M46" t="n">
        <v>4</v>
      </c>
      <c r="N46" t="n">
        <v>77.67</v>
      </c>
      <c r="O46" t="n">
        <v>35329.87</v>
      </c>
      <c r="P46" t="n">
        <v>82.42</v>
      </c>
      <c r="Q46" t="n">
        <v>202.81</v>
      </c>
      <c r="R46" t="n">
        <v>20.65</v>
      </c>
      <c r="S46" t="n">
        <v>13.89</v>
      </c>
      <c r="T46" t="n">
        <v>1694.03</v>
      </c>
      <c r="U46" t="n">
        <v>0.67</v>
      </c>
      <c r="V46" t="n">
        <v>0.75</v>
      </c>
      <c r="W46" t="n">
        <v>0.65</v>
      </c>
      <c r="X46" t="n">
        <v>0.1</v>
      </c>
      <c r="Y46" t="n">
        <v>1</v>
      </c>
      <c r="Z46" t="n">
        <v>10</v>
      </c>
      <c r="AA46" t="n">
        <v>118.7260692593109</v>
      </c>
      <c r="AB46" t="n">
        <v>162.4462457850275</v>
      </c>
      <c r="AC46" t="n">
        <v>146.9426040820872</v>
      </c>
      <c r="AD46" t="n">
        <v>118726.0692593109</v>
      </c>
      <c r="AE46" t="n">
        <v>162446.2457850275</v>
      </c>
      <c r="AF46" t="n">
        <v>3.879059655296233e-06</v>
      </c>
      <c r="AG46" t="n">
        <v>11</v>
      </c>
      <c r="AH46" t="n">
        <v>146942.6040820872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12.0587</v>
      </c>
      <c r="E47" t="n">
        <v>8.289999999999999</v>
      </c>
      <c r="F47" t="n">
        <v>5.14</v>
      </c>
      <c r="G47" t="n">
        <v>51.36</v>
      </c>
      <c r="H47" t="n">
        <v>0.77</v>
      </c>
      <c r="I47" t="n">
        <v>6</v>
      </c>
      <c r="J47" t="n">
        <v>285.06</v>
      </c>
      <c r="K47" t="n">
        <v>59.89</v>
      </c>
      <c r="L47" t="n">
        <v>12.25</v>
      </c>
      <c r="M47" t="n">
        <v>4</v>
      </c>
      <c r="N47" t="n">
        <v>77.92</v>
      </c>
      <c r="O47" t="n">
        <v>35391.51</v>
      </c>
      <c r="P47" t="n">
        <v>82.40000000000001</v>
      </c>
      <c r="Q47" t="n">
        <v>202.81</v>
      </c>
      <c r="R47" t="n">
        <v>20.69</v>
      </c>
      <c r="S47" t="n">
        <v>13.89</v>
      </c>
      <c r="T47" t="n">
        <v>1713.1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118.7211142271999</v>
      </c>
      <c r="AB47" t="n">
        <v>162.4394660914927</v>
      </c>
      <c r="AC47" t="n">
        <v>146.936471432988</v>
      </c>
      <c r="AD47" t="n">
        <v>118721.1142271999</v>
      </c>
      <c r="AE47" t="n">
        <v>162439.4660914927</v>
      </c>
      <c r="AF47" t="n">
        <v>3.878673676010637e-06</v>
      </c>
      <c r="AG47" t="n">
        <v>11</v>
      </c>
      <c r="AH47" t="n">
        <v>146936.471432988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12.0518</v>
      </c>
      <c r="E48" t="n">
        <v>8.300000000000001</v>
      </c>
      <c r="F48" t="n">
        <v>5.14</v>
      </c>
      <c r="G48" t="n">
        <v>51.41</v>
      </c>
      <c r="H48" t="n">
        <v>0.78</v>
      </c>
      <c r="I48" t="n">
        <v>6</v>
      </c>
      <c r="J48" t="n">
        <v>285.56</v>
      </c>
      <c r="K48" t="n">
        <v>59.89</v>
      </c>
      <c r="L48" t="n">
        <v>12.5</v>
      </c>
      <c r="M48" t="n">
        <v>4</v>
      </c>
      <c r="N48" t="n">
        <v>78.17</v>
      </c>
      <c r="O48" t="n">
        <v>35453.26</v>
      </c>
      <c r="P48" t="n">
        <v>82.42</v>
      </c>
      <c r="Q48" t="n">
        <v>202.81</v>
      </c>
      <c r="R48" t="n">
        <v>20.79</v>
      </c>
      <c r="S48" t="n">
        <v>13.89</v>
      </c>
      <c r="T48" t="n">
        <v>1765.52</v>
      </c>
      <c r="U48" t="n">
        <v>0.67</v>
      </c>
      <c r="V48" t="n">
        <v>0.75</v>
      </c>
      <c r="W48" t="n">
        <v>0.65</v>
      </c>
      <c r="X48" t="n">
        <v>0.1</v>
      </c>
      <c r="Y48" t="n">
        <v>1</v>
      </c>
      <c r="Z48" t="n">
        <v>10</v>
      </c>
      <c r="AA48" t="n">
        <v>118.7535625381533</v>
      </c>
      <c r="AB48" t="n">
        <v>162.4838633020576</v>
      </c>
      <c r="AC48" t="n">
        <v>146.9766314360884</v>
      </c>
      <c r="AD48" t="n">
        <v>118753.5625381533</v>
      </c>
      <c r="AE48" t="n">
        <v>162483.8633020576</v>
      </c>
      <c r="AF48" t="n">
        <v>3.876454295118461e-06</v>
      </c>
      <c r="AG48" t="n">
        <v>11</v>
      </c>
      <c r="AH48" t="n">
        <v>146976.6314360884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12.0627</v>
      </c>
      <c r="E49" t="n">
        <v>8.289999999999999</v>
      </c>
      <c r="F49" t="n">
        <v>5.13</v>
      </c>
      <c r="G49" t="n">
        <v>51.34</v>
      </c>
      <c r="H49" t="n">
        <v>0.79</v>
      </c>
      <c r="I49" t="n">
        <v>6</v>
      </c>
      <c r="J49" t="n">
        <v>286.06</v>
      </c>
      <c r="K49" t="n">
        <v>59.89</v>
      </c>
      <c r="L49" t="n">
        <v>12.75</v>
      </c>
      <c r="M49" t="n">
        <v>4</v>
      </c>
      <c r="N49" t="n">
        <v>78.42</v>
      </c>
      <c r="O49" t="n">
        <v>35515.1</v>
      </c>
      <c r="P49" t="n">
        <v>82.41</v>
      </c>
      <c r="Q49" t="n">
        <v>202.84</v>
      </c>
      <c r="R49" t="n">
        <v>20.68</v>
      </c>
      <c r="S49" t="n">
        <v>13.89</v>
      </c>
      <c r="T49" t="n">
        <v>1708</v>
      </c>
      <c r="U49" t="n">
        <v>0.67</v>
      </c>
      <c r="V49" t="n">
        <v>0.75</v>
      </c>
      <c r="W49" t="n">
        <v>0.64</v>
      </c>
      <c r="X49" t="n">
        <v>0.1</v>
      </c>
      <c r="Y49" t="n">
        <v>1</v>
      </c>
      <c r="Z49" t="n">
        <v>10</v>
      </c>
      <c r="AA49" t="n">
        <v>118.7048365250464</v>
      </c>
      <c r="AB49" t="n">
        <v>162.4171942212847</v>
      </c>
      <c r="AC49" t="n">
        <v>146.9163251588139</v>
      </c>
      <c r="AD49" t="n">
        <v>118704.8365250464</v>
      </c>
      <c r="AE49" t="n">
        <v>162417.1942212847</v>
      </c>
      <c r="AF49" t="n">
        <v>3.879960273629288e-06</v>
      </c>
      <c r="AG49" t="n">
        <v>11</v>
      </c>
      <c r="AH49" t="n">
        <v>146916.3251588139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12.068</v>
      </c>
      <c r="E50" t="n">
        <v>8.289999999999999</v>
      </c>
      <c r="F50" t="n">
        <v>5.13</v>
      </c>
      <c r="G50" t="n">
        <v>51.3</v>
      </c>
      <c r="H50" t="n">
        <v>0.8100000000000001</v>
      </c>
      <c r="I50" t="n">
        <v>6</v>
      </c>
      <c r="J50" t="n">
        <v>286.56</v>
      </c>
      <c r="K50" t="n">
        <v>59.89</v>
      </c>
      <c r="L50" t="n">
        <v>13</v>
      </c>
      <c r="M50" t="n">
        <v>4</v>
      </c>
      <c r="N50" t="n">
        <v>78.68000000000001</v>
      </c>
      <c r="O50" t="n">
        <v>35577.18</v>
      </c>
      <c r="P50" t="n">
        <v>82.18000000000001</v>
      </c>
      <c r="Q50" t="n">
        <v>202.81</v>
      </c>
      <c r="R50" t="n">
        <v>20.53</v>
      </c>
      <c r="S50" t="n">
        <v>13.89</v>
      </c>
      <c r="T50" t="n">
        <v>1635.81</v>
      </c>
      <c r="U50" t="n">
        <v>0.68</v>
      </c>
      <c r="V50" t="n">
        <v>0.75</v>
      </c>
      <c r="W50" t="n">
        <v>0.65</v>
      </c>
      <c r="X50" t="n">
        <v>0.09</v>
      </c>
      <c r="Y50" t="n">
        <v>1</v>
      </c>
      <c r="Z50" t="n">
        <v>10</v>
      </c>
      <c r="AA50" t="n">
        <v>118.5831640903644</v>
      </c>
      <c r="AB50" t="n">
        <v>162.2507166283439</v>
      </c>
      <c r="AC50" t="n">
        <v>146.7657359536905</v>
      </c>
      <c r="AD50" t="n">
        <v>118583.1640903644</v>
      </c>
      <c r="AE50" t="n">
        <v>162250.7166283439</v>
      </c>
      <c r="AF50" t="n">
        <v>3.881665015474002e-06</v>
      </c>
      <c r="AG50" t="n">
        <v>11</v>
      </c>
      <c r="AH50" t="n">
        <v>146765.7359536905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12.0546</v>
      </c>
      <c r="E51" t="n">
        <v>8.300000000000001</v>
      </c>
      <c r="F51" t="n">
        <v>5.14</v>
      </c>
      <c r="G51" t="n">
        <v>51.39</v>
      </c>
      <c r="H51" t="n">
        <v>0.82</v>
      </c>
      <c r="I51" t="n">
        <v>6</v>
      </c>
      <c r="J51" t="n">
        <v>287.07</v>
      </c>
      <c r="K51" t="n">
        <v>59.89</v>
      </c>
      <c r="L51" t="n">
        <v>13.25</v>
      </c>
      <c r="M51" t="n">
        <v>4</v>
      </c>
      <c r="N51" t="n">
        <v>78.93000000000001</v>
      </c>
      <c r="O51" t="n">
        <v>35639.23</v>
      </c>
      <c r="P51" t="n">
        <v>82.23999999999999</v>
      </c>
      <c r="Q51" t="n">
        <v>202.83</v>
      </c>
      <c r="R51" t="n">
        <v>20.72</v>
      </c>
      <c r="S51" t="n">
        <v>13.89</v>
      </c>
      <c r="T51" t="n">
        <v>1732.03</v>
      </c>
      <c r="U51" t="n">
        <v>0.67</v>
      </c>
      <c r="V51" t="n">
        <v>0.75</v>
      </c>
      <c r="W51" t="n">
        <v>0.65</v>
      </c>
      <c r="X51" t="n">
        <v>0.1</v>
      </c>
      <c r="Y51" t="n">
        <v>1</v>
      </c>
      <c r="Z51" t="n">
        <v>10</v>
      </c>
      <c r="AA51" t="n">
        <v>118.6627948630456</v>
      </c>
      <c r="AB51" t="n">
        <v>162.359670964588</v>
      </c>
      <c r="AC51" t="n">
        <v>146.8642918410019</v>
      </c>
      <c r="AD51" t="n">
        <v>118662.7948630456</v>
      </c>
      <c r="AE51" t="n">
        <v>162359.6709645881</v>
      </c>
      <c r="AF51" t="n">
        <v>3.877354913451518e-06</v>
      </c>
      <c r="AG51" t="n">
        <v>11</v>
      </c>
      <c r="AH51" t="n">
        <v>146864.2918410019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12.0563</v>
      </c>
      <c r="E52" t="n">
        <v>8.289999999999999</v>
      </c>
      <c r="F52" t="n">
        <v>5.14</v>
      </c>
      <c r="G52" t="n">
        <v>51.38</v>
      </c>
      <c r="H52" t="n">
        <v>0.84</v>
      </c>
      <c r="I52" t="n">
        <v>6</v>
      </c>
      <c r="J52" t="n">
        <v>287.57</v>
      </c>
      <c r="K52" t="n">
        <v>59.89</v>
      </c>
      <c r="L52" t="n">
        <v>13.5</v>
      </c>
      <c r="M52" t="n">
        <v>4</v>
      </c>
      <c r="N52" t="n">
        <v>79.18000000000001</v>
      </c>
      <c r="O52" t="n">
        <v>35701.38</v>
      </c>
      <c r="P52" t="n">
        <v>82.17</v>
      </c>
      <c r="Q52" t="n">
        <v>202.81</v>
      </c>
      <c r="R52" t="n">
        <v>20.72</v>
      </c>
      <c r="S52" t="n">
        <v>13.89</v>
      </c>
      <c r="T52" t="n">
        <v>1731.28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118.6254392264756</v>
      </c>
      <c r="AB52" t="n">
        <v>162.3085593346186</v>
      </c>
      <c r="AC52" t="n">
        <v>146.8180582332612</v>
      </c>
      <c r="AD52" t="n">
        <v>118625.4392264756</v>
      </c>
      <c r="AE52" t="n">
        <v>162308.5593346187</v>
      </c>
      <c r="AF52" t="n">
        <v>3.877901717439445e-06</v>
      </c>
      <c r="AG52" t="n">
        <v>11</v>
      </c>
      <c r="AH52" t="n">
        <v>146818.0582332612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12.0575</v>
      </c>
      <c r="E53" t="n">
        <v>8.289999999999999</v>
      </c>
      <c r="F53" t="n">
        <v>5.14</v>
      </c>
      <c r="G53" t="n">
        <v>51.37</v>
      </c>
      <c r="H53" t="n">
        <v>0.85</v>
      </c>
      <c r="I53" t="n">
        <v>6</v>
      </c>
      <c r="J53" t="n">
        <v>288.08</v>
      </c>
      <c r="K53" t="n">
        <v>59.89</v>
      </c>
      <c r="L53" t="n">
        <v>13.75</v>
      </c>
      <c r="M53" t="n">
        <v>4</v>
      </c>
      <c r="N53" t="n">
        <v>79.44</v>
      </c>
      <c r="O53" t="n">
        <v>35763.64</v>
      </c>
      <c r="P53" t="n">
        <v>82.08</v>
      </c>
      <c r="Q53" t="n">
        <v>202.81</v>
      </c>
      <c r="R53" t="n">
        <v>20.69</v>
      </c>
      <c r="S53" t="n">
        <v>13.89</v>
      </c>
      <c r="T53" t="n">
        <v>1715.28</v>
      </c>
      <c r="U53" t="n">
        <v>0.67</v>
      </c>
      <c r="V53" t="n">
        <v>0.75</v>
      </c>
      <c r="W53" t="n">
        <v>0.65</v>
      </c>
      <c r="X53" t="n">
        <v>0.1</v>
      </c>
      <c r="Y53" t="n">
        <v>1</v>
      </c>
      <c r="Z53" t="n">
        <v>10</v>
      </c>
      <c r="AA53" t="n">
        <v>118.5807580371238</v>
      </c>
      <c r="AB53" t="n">
        <v>162.2474245601526</v>
      </c>
      <c r="AC53" t="n">
        <v>146.7627580758669</v>
      </c>
      <c r="AD53" t="n">
        <v>118580.7580371238</v>
      </c>
      <c r="AE53" t="n">
        <v>162247.4245601526</v>
      </c>
      <c r="AF53" t="n">
        <v>3.878287696725041e-06</v>
      </c>
      <c r="AG53" t="n">
        <v>11</v>
      </c>
      <c r="AH53" t="n">
        <v>146762.7580758669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12.0551</v>
      </c>
      <c r="E54" t="n">
        <v>8.300000000000001</v>
      </c>
      <c r="F54" t="n">
        <v>5.14</v>
      </c>
      <c r="G54" t="n">
        <v>51.39</v>
      </c>
      <c r="H54" t="n">
        <v>0.86</v>
      </c>
      <c r="I54" t="n">
        <v>6</v>
      </c>
      <c r="J54" t="n">
        <v>288.58</v>
      </c>
      <c r="K54" t="n">
        <v>59.89</v>
      </c>
      <c r="L54" t="n">
        <v>14</v>
      </c>
      <c r="M54" t="n">
        <v>4</v>
      </c>
      <c r="N54" t="n">
        <v>79.69</v>
      </c>
      <c r="O54" t="n">
        <v>35826</v>
      </c>
      <c r="P54" t="n">
        <v>82.01000000000001</v>
      </c>
      <c r="Q54" t="n">
        <v>202.82</v>
      </c>
      <c r="R54" t="n">
        <v>20.75</v>
      </c>
      <c r="S54" t="n">
        <v>13.89</v>
      </c>
      <c r="T54" t="n">
        <v>1743.38</v>
      </c>
      <c r="U54" t="n">
        <v>0.67</v>
      </c>
      <c r="V54" t="n">
        <v>0.75</v>
      </c>
      <c r="W54" t="n">
        <v>0.65</v>
      </c>
      <c r="X54" t="n">
        <v>0.1</v>
      </c>
      <c r="Y54" t="n">
        <v>1</v>
      </c>
      <c r="Z54" t="n">
        <v>10</v>
      </c>
      <c r="AA54" t="n">
        <v>118.5572733712666</v>
      </c>
      <c r="AB54" t="n">
        <v>162.2152918042565</v>
      </c>
      <c r="AC54" t="n">
        <v>146.7336920250949</v>
      </c>
      <c r="AD54" t="n">
        <v>118557.2733712666</v>
      </c>
      <c r="AE54" t="n">
        <v>162215.2918042564</v>
      </c>
      <c r="AF54" t="n">
        <v>3.877515738153849e-06</v>
      </c>
      <c r="AG54" t="n">
        <v>11</v>
      </c>
      <c r="AH54" t="n">
        <v>146733.6920250949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12.0591</v>
      </c>
      <c r="E55" t="n">
        <v>8.289999999999999</v>
      </c>
      <c r="F55" t="n">
        <v>5.14</v>
      </c>
      <c r="G55" t="n">
        <v>51.36</v>
      </c>
      <c r="H55" t="n">
        <v>0.88</v>
      </c>
      <c r="I55" t="n">
        <v>6</v>
      </c>
      <c r="J55" t="n">
        <v>289.09</v>
      </c>
      <c r="K55" t="n">
        <v>59.89</v>
      </c>
      <c r="L55" t="n">
        <v>14.25</v>
      </c>
      <c r="M55" t="n">
        <v>4</v>
      </c>
      <c r="N55" t="n">
        <v>79.95</v>
      </c>
      <c r="O55" t="n">
        <v>35888.47</v>
      </c>
      <c r="P55" t="n">
        <v>81.73</v>
      </c>
      <c r="Q55" t="n">
        <v>202.83</v>
      </c>
      <c r="R55" t="n">
        <v>20.74</v>
      </c>
      <c r="S55" t="n">
        <v>13.89</v>
      </c>
      <c r="T55" t="n">
        <v>1738.8</v>
      </c>
      <c r="U55" t="n">
        <v>0.67</v>
      </c>
      <c r="V55" t="n">
        <v>0.75</v>
      </c>
      <c r="W55" t="n">
        <v>0.64</v>
      </c>
      <c r="X55" t="n">
        <v>0.1</v>
      </c>
      <c r="Y55" t="n">
        <v>1</v>
      </c>
      <c r="Z55" t="n">
        <v>10</v>
      </c>
      <c r="AA55" t="n">
        <v>118.417403925459</v>
      </c>
      <c r="AB55" t="n">
        <v>162.0239162578981</v>
      </c>
      <c r="AC55" t="n">
        <v>146.5605810922837</v>
      </c>
      <c r="AD55" t="n">
        <v>118417.403925459</v>
      </c>
      <c r="AE55" t="n">
        <v>162023.9162578981</v>
      </c>
      <c r="AF55" t="n">
        <v>3.878802335772502e-06</v>
      </c>
      <c r="AG55" t="n">
        <v>11</v>
      </c>
      <c r="AH55" t="n">
        <v>146560.5810922837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12.045</v>
      </c>
      <c r="E56" t="n">
        <v>8.300000000000001</v>
      </c>
      <c r="F56" t="n">
        <v>5.15</v>
      </c>
      <c r="G56" t="n">
        <v>51.46</v>
      </c>
      <c r="H56" t="n">
        <v>0.89</v>
      </c>
      <c r="I56" t="n">
        <v>6</v>
      </c>
      <c r="J56" t="n">
        <v>289.6</v>
      </c>
      <c r="K56" t="n">
        <v>59.89</v>
      </c>
      <c r="L56" t="n">
        <v>14.5</v>
      </c>
      <c r="M56" t="n">
        <v>4</v>
      </c>
      <c r="N56" t="n">
        <v>80.20999999999999</v>
      </c>
      <c r="O56" t="n">
        <v>35951.04</v>
      </c>
      <c r="P56" t="n">
        <v>81.79000000000001</v>
      </c>
      <c r="Q56" t="n">
        <v>202.81</v>
      </c>
      <c r="R56" t="n">
        <v>20.96</v>
      </c>
      <c r="S56" t="n">
        <v>13.89</v>
      </c>
      <c r="T56" t="n">
        <v>1849.79</v>
      </c>
      <c r="U56" t="n">
        <v>0.66</v>
      </c>
      <c r="V56" t="n">
        <v>0.75</v>
      </c>
      <c r="W56" t="n">
        <v>0.65</v>
      </c>
      <c r="X56" t="n">
        <v>0.11</v>
      </c>
      <c r="Y56" t="n">
        <v>1</v>
      </c>
      <c r="Z56" t="n">
        <v>10</v>
      </c>
      <c r="AA56" t="n">
        <v>118.4992731229434</v>
      </c>
      <c r="AB56" t="n">
        <v>162.1359333057104</v>
      </c>
      <c r="AC56" t="n">
        <v>146.6619073902697</v>
      </c>
      <c r="AD56" t="n">
        <v>118499.2731229434</v>
      </c>
      <c r="AE56" t="n">
        <v>162135.9333057104</v>
      </c>
      <c r="AF56" t="n">
        <v>3.874267079166752e-06</v>
      </c>
      <c r="AG56" t="n">
        <v>11</v>
      </c>
      <c r="AH56" t="n">
        <v>146661.9073902697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12.1519</v>
      </c>
      <c r="E57" t="n">
        <v>8.23</v>
      </c>
      <c r="F57" t="n">
        <v>5.12</v>
      </c>
      <c r="G57" t="n">
        <v>61.48</v>
      </c>
      <c r="H57" t="n">
        <v>0.91</v>
      </c>
      <c r="I57" t="n">
        <v>5</v>
      </c>
      <c r="J57" t="n">
        <v>290.1</v>
      </c>
      <c r="K57" t="n">
        <v>59.89</v>
      </c>
      <c r="L57" t="n">
        <v>14.75</v>
      </c>
      <c r="M57" t="n">
        <v>3</v>
      </c>
      <c r="N57" t="n">
        <v>80.47</v>
      </c>
      <c r="O57" t="n">
        <v>36013.72</v>
      </c>
      <c r="P57" t="n">
        <v>81.31999999999999</v>
      </c>
      <c r="Q57" t="n">
        <v>202.82</v>
      </c>
      <c r="R57" t="n">
        <v>20.28</v>
      </c>
      <c r="S57" t="n">
        <v>13.89</v>
      </c>
      <c r="T57" t="n">
        <v>1514.03</v>
      </c>
      <c r="U57" t="n">
        <v>0.6899999999999999</v>
      </c>
      <c r="V57" t="n">
        <v>0.76</v>
      </c>
      <c r="W57" t="n">
        <v>0.65</v>
      </c>
      <c r="X57" t="n">
        <v>0.09</v>
      </c>
      <c r="Y57" t="n">
        <v>1</v>
      </c>
      <c r="Z57" t="n">
        <v>10</v>
      </c>
      <c r="AA57" t="n">
        <v>117.9094155587064</v>
      </c>
      <c r="AB57" t="n">
        <v>161.3288641636425</v>
      </c>
      <c r="AC57" t="n">
        <v>145.9318637943919</v>
      </c>
      <c r="AD57" t="n">
        <v>117909.4155587064</v>
      </c>
      <c r="AE57" t="n">
        <v>161328.8641636425</v>
      </c>
      <c r="AF57" t="n">
        <v>3.908651400525235e-06</v>
      </c>
      <c r="AG57" t="n">
        <v>11</v>
      </c>
      <c r="AH57" t="n">
        <v>145931.8637943919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12.1535</v>
      </c>
      <c r="E58" t="n">
        <v>8.23</v>
      </c>
      <c r="F58" t="n">
        <v>5.12</v>
      </c>
      <c r="G58" t="n">
        <v>61.47</v>
      </c>
      <c r="H58" t="n">
        <v>0.92</v>
      </c>
      <c r="I58" t="n">
        <v>5</v>
      </c>
      <c r="J58" t="n">
        <v>290.61</v>
      </c>
      <c r="K58" t="n">
        <v>59.89</v>
      </c>
      <c r="L58" t="n">
        <v>15</v>
      </c>
      <c r="M58" t="n">
        <v>3</v>
      </c>
      <c r="N58" t="n">
        <v>80.73</v>
      </c>
      <c r="O58" t="n">
        <v>36076.5</v>
      </c>
      <c r="P58" t="n">
        <v>81.23999999999999</v>
      </c>
      <c r="Q58" t="n">
        <v>202.82</v>
      </c>
      <c r="R58" t="n">
        <v>20.28</v>
      </c>
      <c r="S58" t="n">
        <v>13.89</v>
      </c>
      <c r="T58" t="n">
        <v>1516.98</v>
      </c>
      <c r="U58" t="n">
        <v>0.68</v>
      </c>
      <c r="V58" t="n">
        <v>0.76</v>
      </c>
      <c r="W58" t="n">
        <v>0.64</v>
      </c>
      <c r="X58" t="n">
        <v>0.08</v>
      </c>
      <c r="Y58" t="n">
        <v>1</v>
      </c>
      <c r="Z58" t="n">
        <v>10</v>
      </c>
      <c r="AA58" t="n">
        <v>117.8683162369529</v>
      </c>
      <c r="AB58" t="n">
        <v>161.2726302584452</v>
      </c>
      <c r="AC58" t="n">
        <v>145.8809967741818</v>
      </c>
      <c r="AD58" t="n">
        <v>117868.3162369528</v>
      </c>
      <c r="AE58" t="n">
        <v>161272.6302584452</v>
      </c>
      <c r="AF58" t="n">
        <v>3.909166039572696e-06</v>
      </c>
      <c r="AG58" t="n">
        <v>11</v>
      </c>
      <c r="AH58" t="n">
        <v>145880.9967741818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12.1535</v>
      </c>
      <c r="E59" t="n">
        <v>8.23</v>
      </c>
      <c r="F59" t="n">
        <v>5.12</v>
      </c>
      <c r="G59" t="n">
        <v>61.47</v>
      </c>
      <c r="H59" t="n">
        <v>0.93</v>
      </c>
      <c r="I59" t="n">
        <v>5</v>
      </c>
      <c r="J59" t="n">
        <v>291.12</v>
      </c>
      <c r="K59" t="n">
        <v>59.89</v>
      </c>
      <c r="L59" t="n">
        <v>15.25</v>
      </c>
      <c r="M59" t="n">
        <v>3</v>
      </c>
      <c r="N59" t="n">
        <v>80.98999999999999</v>
      </c>
      <c r="O59" t="n">
        <v>36139.39</v>
      </c>
      <c r="P59" t="n">
        <v>81.23</v>
      </c>
      <c r="Q59" t="n">
        <v>202.81</v>
      </c>
      <c r="R59" t="n">
        <v>20.27</v>
      </c>
      <c r="S59" t="n">
        <v>13.89</v>
      </c>
      <c r="T59" t="n">
        <v>1507.98</v>
      </c>
      <c r="U59" t="n">
        <v>0.6899999999999999</v>
      </c>
      <c r="V59" t="n">
        <v>0.76</v>
      </c>
      <c r="W59" t="n">
        <v>0.65</v>
      </c>
      <c r="X59" t="n">
        <v>0.08</v>
      </c>
      <c r="Y59" t="n">
        <v>1</v>
      </c>
      <c r="Z59" t="n">
        <v>10</v>
      </c>
      <c r="AA59" t="n">
        <v>117.8638385485775</v>
      </c>
      <c r="AB59" t="n">
        <v>161.2665036876684</v>
      </c>
      <c r="AC59" t="n">
        <v>145.8754549147212</v>
      </c>
      <c r="AD59" t="n">
        <v>117863.8385485775</v>
      </c>
      <c r="AE59" t="n">
        <v>161266.5036876684</v>
      </c>
      <c r="AF59" t="n">
        <v>3.909166039572696e-06</v>
      </c>
      <c r="AG59" t="n">
        <v>11</v>
      </c>
      <c r="AH59" t="n">
        <v>145875.4549147213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12.1613</v>
      </c>
      <c r="E60" t="n">
        <v>8.220000000000001</v>
      </c>
      <c r="F60" t="n">
        <v>5.12</v>
      </c>
      <c r="G60" t="n">
        <v>61.4</v>
      </c>
      <c r="H60" t="n">
        <v>0.95</v>
      </c>
      <c r="I60" t="n">
        <v>5</v>
      </c>
      <c r="J60" t="n">
        <v>291.63</v>
      </c>
      <c r="K60" t="n">
        <v>59.89</v>
      </c>
      <c r="L60" t="n">
        <v>15.5</v>
      </c>
      <c r="M60" t="n">
        <v>3</v>
      </c>
      <c r="N60" t="n">
        <v>81.25</v>
      </c>
      <c r="O60" t="n">
        <v>36202.38</v>
      </c>
      <c r="P60" t="n">
        <v>81.04000000000001</v>
      </c>
      <c r="Q60" t="n">
        <v>202.81</v>
      </c>
      <c r="R60" t="n">
        <v>20.11</v>
      </c>
      <c r="S60" t="n">
        <v>13.89</v>
      </c>
      <c r="T60" t="n">
        <v>1431.06</v>
      </c>
      <c r="U60" t="n">
        <v>0.6899999999999999</v>
      </c>
      <c r="V60" t="n">
        <v>0.76</v>
      </c>
      <c r="W60" t="n">
        <v>0.64</v>
      </c>
      <c r="X60" t="n">
        <v>0.08</v>
      </c>
      <c r="Y60" t="n">
        <v>1</v>
      </c>
      <c r="Z60" t="n">
        <v>10</v>
      </c>
      <c r="AA60" t="n">
        <v>117.7531334229144</v>
      </c>
      <c r="AB60" t="n">
        <v>161.1150320507708</v>
      </c>
      <c r="AC60" t="n">
        <v>145.7384395182573</v>
      </c>
      <c r="AD60" t="n">
        <v>117753.1334229144</v>
      </c>
      <c r="AE60" t="n">
        <v>161115.0320507708</v>
      </c>
      <c r="AF60" t="n">
        <v>3.911674904929068e-06</v>
      </c>
      <c r="AG60" t="n">
        <v>11</v>
      </c>
      <c r="AH60" t="n">
        <v>145738.4395182573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12.1601</v>
      </c>
      <c r="E61" t="n">
        <v>8.220000000000001</v>
      </c>
      <c r="F61" t="n">
        <v>5.12</v>
      </c>
      <c r="G61" t="n">
        <v>61.41</v>
      </c>
      <c r="H61" t="n">
        <v>0.96</v>
      </c>
      <c r="I61" t="n">
        <v>5</v>
      </c>
      <c r="J61" t="n">
        <v>292.15</v>
      </c>
      <c r="K61" t="n">
        <v>59.89</v>
      </c>
      <c r="L61" t="n">
        <v>15.75</v>
      </c>
      <c r="M61" t="n">
        <v>3</v>
      </c>
      <c r="N61" t="n">
        <v>81.51000000000001</v>
      </c>
      <c r="O61" t="n">
        <v>36265.48</v>
      </c>
      <c r="P61" t="n">
        <v>81.09999999999999</v>
      </c>
      <c r="Q61" t="n">
        <v>202.81</v>
      </c>
      <c r="R61" t="n">
        <v>20.16</v>
      </c>
      <c r="S61" t="n">
        <v>13.89</v>
      </c>
      <c r="T61" t="n">
        <v>1455.68</v>
      </c>
      <c r="U61" t="n">
        <v>0.6899999999999999</v>
      </c>
      <c r="V61" t="n">
        <v>0.76</v>
      </c>
      <c r="W61" t="n">
        <v>0.64</v>
      </c>
      <c r="X61" t="n">
        <v>0.08</v>
      </c>
      <c r="Y61" t="n">
        <v>1</v>
      </c>
      <c r="Z61" t="n">
        <v>10</v>
      </c>
      <c r="AA61" t="n">
        <v>117.7839257615166</v>
      </c>
      <c r="AB61" t="n">
        <v>161.1571634869084</v>
      </c>
      <c r="AC61" t="n">
        <v>145.7765499892618</v>
      </c>
      <c r="AD61" t="n">
        <v>117783.9257615166</v>
      </c>
      <c r="AE61" t="n">
        <v>161157.1634869084</v>
      </c>
      <c r="AF61" t="n">
        <v>3.911288925643472e-06</v>
      </c>
      <c r="AG61" t="n">
        <v>11</v>
      </c>
      <c r="AH61" t="n">
        <v>145776.5499892618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12.1572</v>
      </c>
      <c r="E62" t="n">
        <v>8.23</v>
      </c>
      <c r="F62" t="n">
        <v>5.12</v>
      </c>
      <c r="G62" t="n">
        <v>61.44</v>
      </c>
      <c r="H62" t="n">
        <v>0.97</v>
      </c>
      <c r="I62" t="n">
        <v>5</v>
      </c>
      <c r="J62" t="n">
        <v>292.66</v>
      </c>
      <c r="K62" t="n">
        <v>59.89</v>
      </c>
      <c r="L62" t="n">
        <v>16</v>
      </c>
      <c r="M62" t="n">
        <v>3</v>
      </c>
      <c r="N62" t="n">
        <v>81.77</v>
      </c>
      <c r="O62" t="n">
        <v>36328.69</v>
      </c>
      <c r="P62" t="n">
        <v>81.33</v>
      </c>
      <c r="Q62" t="n">
        <v>202.81</v>
      </c>
      <c r="R62" t="n">
        <v>20.16</v>
      </c>
      <c r="S62" t="n">
        <v>13.89</v>
      </c>
      <c r="T62" t="n">
        <v>1452.47</v>
      </c>
      <c r="U62" t="n">
        <v>0.6899999999999999</v>
      </c>
      <c r="V62" t="n">
        <v>0.76</v>
      </c>
      <c r="W62" t="n">
        <v>0.65</v>
      </c>
      <c r="X62" t="n">
        <v>0.08</v>
      </c>
      <c r="Y62" t="n">
        <v>1</v>
      </c>
      <c r="Z62" t="n">
        <v>10</v>
      </c>
      <c r="AA62" t="n">
        <v>117.8964144437663</v>
      </c>
      <c r="AB62" t="n">
        <v>161.3110754646127</v>
      </c>
      <c r="AC62" t="n">
        <v>145.9157728238309</v>
      </c>
      <c r="AD62" t="n">
        <v>117896.4144437663</v>
      </c>
      <c r="AE62" t="n">
        <v>161311.0754646127</v>
      </c>
      <c r="AF62" t="n">
        <v>3.910356142369949e-06</v>
      </c>
      <c r="AG62" t="n">
        <v>11</v>
      </c>
      <c r="AH62" t="n">
        <v>145915.7728238309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12.1437</v>
      </c>
      <c r="E63" t="n">
        <v>8.23</v>
      </c>
      <c r="F63" t="n">
        <v>5.13</v>
      </c>
      <c r="G63" t="n">
        <v>61.55</v>
      </c>
      <c r="H63" t="n">
        <v>0.99</v>
      </c>
      <c r="I63" t="n">
        <v>5</v>
      </c>
      <c r="J63" t="n">
        <v>293.17</v>
      </c>
      <c r="K63" t="n">
        <v>59.89</v>
      </c>
      <c r="L63" t="n">
        <v>16.25</v>
      </c>
      <c r="M63" t="n">
        <v>3</v>
      </c>
      <c r="N63" t="n">
        <v>82.03</v>
      </c>
      <c r="O63" t="n">
        <v>36392.01</v>
      </c>
      <c r="P63" t="n">
        <v>81.43000000000001</v>
      </c>
      <c r="Q63" t="n">
        <v>202.81</v>
      </c>
      <c r="R63" t="n">
        <v>20.39</v>
      </c>
      <c r="S63" t="n">
        <v>13.89</v>
      </c>
      <c r="T63" t="n">
        <v>1571.52</v>
      </c>
      <c r="U63" t="n">
        <v>0.68</v>
      </c>
      <c r="V63" t="n">
        <v>0.75</v>
      </c>
      <c r="W63" t="n">
        <v>0.65</v>
      </c>
      <c r="X63" t="n">
        <v>0.09</v>
      </c>
      <c r="Y63" t="n">
        <v>1</v>
      </c>
      <c r="Z63" t="n">
        <v>10</v>
      </c>
      <c r="AA63" t="n">
        <v>117.9929583887554</v>
      </c>
      <c r="AB63" t="n">
        <v>161.443171149365</v>
      </c>
      <c r="AC63" t="n">
        <v>146.0352614818279</v>
      </c>
      <c r="AD63" t="n">
        <v>117992.9583887554</v>
      </c>
      <c r="AE63" t="n">
        <v>161443.171149365</v>
      </c>
      <c r="AF63" t="n">
        <v>3.906013875406998e-06</v>
      </c>
      <c r="AG63" t="n">
        <v>11</v>
      </c>
      <c r="AH63" t="n">
        <v>146035.2614818279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12.1564</v>
      </c>
      <c r="E64" t="n">
        <v>8.23</v>
      </c>
      <c r="F64" t="n">
        <v>5.12</v>
      </c>
      <c r="G64" t="n">
        <v>61.44</v>
      </c>
      <c r="H64" t="n">
        <v>1</v>
      </c>
      <c r="I64" t="n">
        <v>5</v>
      </c>
      <c r="J64" t="n">
        <v>293.69</v>
      </c>
      <c r="K64" t="n">
        <v>59.89</v>
      </c>
      <c r="L64" t="n">
        <v>16.5</v>
      </c>
      <c r="M64" t="n">
        <v>3</v>
      </c>
      <c r="N64" t="n">
        <v>82.3</v>
      </c>
      <c r="O64" t="n">
        <v>36455.44</v>
      </c>
      <c r="P64" t="n">
        <v>81.14</v>
      </c>
      <c r="Q64" t="n">
        <v>202.81</v>
      </c>
      <c r="R64" t="n">
        <v>20.29</v>
      </c>
      <c r="S64" t="n">
        <v>13.89</v>
      </c>
      <c r="T64" t="n">
        <v>1520.99</v>
      </c>
      <c r="U64" t="n">
        <v>0.68</v>
      </c>
      <c r="V64" t="n">
        <v>0.76</v>
      </c>
      <c r="W64" t="n">
        <v>0.64</v>
      </c>
      <c r="X64" t="n">
        <v>0.08</v>
      </c>
      <c r="Y64" t="n">
        <v>1</v>
      </c>
      <c r="Z64" t="n">
        <v>10</v>
      </c>
      <c r="AA64" t="n">
        <v>117.8139960824236</v>
      </c>
      <c r="AB64" t="n">
        <v>161.1983070265823</v>
      </c>
      <c r="AC64" t="n">
        <v>145.8137668472545</v>
      </c>
      <c r="AD64" t="n">
        <v>117813.9960824236</v>
      </c>
      <c r="AE64" t="n">
        <v>161198.3070265822</v>
      </c>
      <c r="AF64" t="n">
        <v>3.910098822846219e-06</v>
      </c>
      <c r="AG64" t="n">
        <v>11</v>
      </c>
      <c r="AH64" t="n">
        <v>145813.7668472545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12.147</v>
      </c>
      <c r="E65" t="n">
        <v>8.23</v>
      </c>
      <c r="F65" t="n">
        <v>5.13</v>
      </c>
      <c r="G65" t="n">
        <v>61.52</v>
      </c>
      <c r="H65" t="n">
        <v>1.01</v>
      </c>
      <c r="I65" t="n">
        <v>5</v>
      </c>
      <c r="J65" t="n">
        <v>294.2</v>
      </c>
      <c r="K65" t="n">
        <v>59.89</v>
      </c>
      <c r="L65" t="n">
        <v>16.75</v>
      </c>
      <c r="M65" t="n">
        <v>3</v>
      </c>
      <c r="N65" t="n">
        <v>82.56</v>
      </c>
      <c r="O65" t="n">
        <v>36518.97</v>
      </c>
      <c r="P65" t="n">
        <v>81.06</v>
      </c>
      <c r="Q65" t="n">
        <v>202.81</v>
      </c>
      <c r="R65" t="n">
        <v>20.36</v>
      </c>
      <c r="S65" t="n">
        <v>13.89</v>
      </c>
      <c r="T65" t="n">
        <v>1556.49</v>
      </c>
      <c r="U65" t="n">
        <v>0.68</v>
      </c>
      <c r="V65" t="n">
        <v>0.75</v>
      </c>
      <c r="W65" t="n">
        <v>0.65</v>
      </c>
      <c r="X65" t="n">
        <v>0.09</v>
      </c>
      <c r="Y65" t="n">
        <v>1</v>
      </c>
      <c r="Z65" t="n">
        <v>10</v>
      </c>
      <c r="AA65" t="n">
        <v>117.8162812504196</v>
      </c>
      <c r="AB65" t="n">
        <v>161.2014336942489</v>
      </c>
      <c r="AC65" t="n">
        <v>145.8165951101474</v>
      </c>
      <c r="AD65" t="n">
        <v>117816.2812504196</v>
      </c>
      <c r="AE65" t="n">
        <v>161201.4336942489</v>
      </c>
      <c r="AF65" t="n">
        <v>3.907075318442387e-06</v>
      </c>
      <c r="AG65" t="n">
        <v>11</v>
      </c>
      <c r="AH65" t="n">
        <v>145816.5951101474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12.154</v>
      </c>
      <c r="E66" t="n">
        <v>8.23</v>
      </c>
      <c r="F66" t="n">
        <v>5.12</v>
      </c>
      <c r="G66" t="n">
        <v>61.46</v>
      </c>
      <c r="H66" t="n">
        <v>1.03</v>
      </c>
      <c r="I66" t="n">
        <v>5</v>
      </c>
      <c r="J66" t="n">
        <v>294.72</v>
      </c>
      <c r="K66" t="n">
        <v>59.89</v>
      </c>
      <c r="L66" t="n">
        <v>17</v>
      </c>
      <c r="M66" t="n">
        <v>3</v>
      </c>
      <c r="N66" t="n">
        <v>82.83</v>
      </c>
      <c r="O66" t="n">
        <v>36582.62</v>
      </c>
      <c r="P66" t="n">
        <v>80.83</v>
      </c>
      <c r="Q66" t="n">
        <v>202.81</v>
      </c>
      <c r="R66" t="n">
        <v>20.28</v>
      </c>
      <c r="S66" t="n">
        <v>13.89</v>
      </c>
      <c r="T66" t="n">
        <v>1515.57</v>
      </c>
      <c r="U66" t="n">
        <v>0.68</v>
      </c>
      <c r="V66" t="n">
        <v>0.76</v>
      </c>
      <c r="W66" t="n">
        <v>0.64</v>
      </c>
      <c r="X66" t="n">
        <v>0.08</v>
      </c>
      <c r="Y66" t="n">
        <v>1</v>
      </c>
      <c r="Z66" t="n">
        <v>10</v>
      </c>
      <c r="AA66" t="n">
        <v>117.6830910075399</v>
      </c>
      <c r="AB66" t="n">
        <v>161.0191969280022</v>
      </c>
      <c r="AC66" t="n">
        <v>145.6517507651002</v>
      </c>
      <c r="AD66" t="n">
        <v>117683.0910075399</v>
      </c>
      <c r="AE66" t="n">
        <v>161019.1969280022</v>
      </c>
      <c r="AF66" t="n">
        <v>3.909326864275027e-06</v>
      </c>
      <c r="AG66" t="n">
        <v>11</v>
      </c>
      <c r="AH66" t="n">
        <v>145651.7507651002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12.1589</v>
      </c>
      <c r="E67" t="n">
        <v>8.220000000000001</v>
      </c>
      <c r="F67" t="n">
        <v>5.12</v>
      </c>
      <c r="G67" t="n">
        <v>61.42</v>
      </c>
      <c r="H67" t="n">
        <v>1.04</v>
      </c>
      <c r="I67" t="n">
        <v>5</v>
      </c>
      <c r="J67" t="n">
        <v>295.23</v>
      </c>
      <c r="K67" t="n">
        <v>59.89</v>
      </c>
      <c r="L67" t="n">
        <v>17.25</v>
      </c>
      <c r="M67" t="n">
        <v>3</v>
      </c>
      <c r="N67" t="n">
        <v>83.09999999999999</v>
      </c>
      <c r="O67" t="n">
        <v>36646.38</v>
      </c>
      <c r="P67" t="n">
        <v>80.63</v>
      </c>
      <c r="Q67" t="n">
        <v>202.81</v>
      </c>
      <c r="R67" t="n">
        <v>20.19</v>
      </c>
      <c r="S67" t="n">
        <v>13.89</v>
      </c>
      <c r="T67" t="n">
        <v>1469.97</v>
      </c>
      <c r="U67" t="n">
        <v>0.6899999999999999</v>
      </c>
      <c r="V67" t="n">
        <v>0.76</v>
      </c>
      <c r="W67" t="n">
        <v>0.64</v>
      </c>
      <c r="X67" t="n">
        <v>0.08</v>
      </c>
      <c r="Y67" t="n">
        <v>1</v>
      </c>
      <c r="Z67" t="n">
        <v>10</v>
      </c>
      <c r="AA67" t="n">
        <v>117.5775120914441</v>
      </c>
      <c r="AB67" t="n">
        <v>160.8747391971869</v>
      </c>
      <c r="AC67" t="n">
        <v>145.5210798773662</v>
      </c>
      <c r="AD67" t="n">
        <v>117577.5120914441</v>
      </c>
      <c r="AE67" t="n">
        <v>160874.7391971869</v>
      </c>
      <c r="AF67" t="n">
        <v>3.910902946357876e-06</v>
      </c>
      <c r="AG67" t="n">
        <v>11</v>
      </c>
      <c r="AH67" t="n">
        <v>145521.0798773663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12.1659</v>
      </c>
      <c r="E68" t="n">
        <v>8.220000000000001</v>
      </c>
      <c r="F68" t="n">
        <v>5.11</v>
      </c>
      <c r="G68" t="n">
        <v>61.37</v>
      </c>
      <c r="H68" t="n">
        <v>1.05</v>
      </c>
      <c r="I68" t="n">
        <v>5</v>
      </c>
      <c r="J68" t="n">
        <v>295.75</v>
      </c>
      <c r="K68" t="n">
        <v>59.89</v>
      </c>
      <c r="L68" t="n">
        <v>17.5</v>
      </c>
      <c r="M68" t="n">
        <v>3</v>
      </c>
      <c r="N68" t="n">
        <v>83.36</v>
      </c>
      <c r="O68" t="n">
        <v>36710.24</v>
      </c>
      <c r="P68" t="n">
        <v>80.23</v>
      </c>
      <c r="Q68" t="n">
        <v>202.81</v>
      </c>
      <c r="R68" t="n">
        <v>19.99</v>
      </c>
      <c r="S68" t="n">
        <v>13.89</v>
      </c>
      <c r="T68" t="n">
        <v>1368.98</v>
      </c>
      <c r="U68" t="n">
        <v>0.6899999999999999</v>
      </c>
      <c r="V68" t="n">
        <v>0.76</v>
      </c>
      <c r="W68" t="n">
        <v>0.65</v>
      </c>
      <c r="X68" t="n">
        <v>0.08</v>
      </c>
      <c r="Y68" t="n">
        <v>1</v>
      </c>
      <c r="Z68" t="n">
        <v>10</v>
      </c>
      <c r="AA68" t="n">
        <v>117.3685463935319</v>
      </c>
      <c r="AB68" t="n">
        <v>160.5888231103876</v>
      </c>
      <c r="AC68" t="n">
        <v>145.2624512206052</v>
      </c>
      <c r="AD68" t="n">
        <v>117368.5463935319</v>
      </c>
      <c r="AE68" t="n">
        <v>160588.8231103875</v>
      </c>
      <c r="AF68" t="n">
        <v>3.913154492190518e-06</v>
      </c>
      <c r="AG68" t="n">
        <v>11</v>
      </c>
      <c r="AH68" t="n">
        <v>145262.4512206052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12.1667</v>
      </c>
      <c r="E69" t="n">
        <v>8.220000000000001</v>
      </c>
      <c r="F69" t="n">
        <v>5.11</v>
      </c>
      <c r="G69" t="n">
        <v>61.36</v>
      </c>
      <c r="H69" t="n">
        <v>1.07</v>
      </c>
      <c r="I69" t="n">
        <v>5</v>
      </c>
      <c r="J69" t="n">
        <v>296.27</v>
      </c>
      <c r="K69" t="n">
        <v>59.89</v>
      </c>
      <c r="L69" t="n">
        <v>17.75</v>
      </c>
      <c r="M69" t="n">
        <v>3</v>
      </c>
      <c r="N69" t="n">
        <v>83.63</v>
      </c>
      <c r="O69" t="n">
        <v>36774.22</v>
      </c>
      <c r="P69" t="n">
        <v>79.84</v>
      </c>
      <c r="Q69" t="n">
        <v>202.81</v>
      </c>
      <c r="R69" t="n">
        <v>19.96</v>
      </c>
      <c r="S69" t="n">
        <v>13.89</v>
      </c>
      <c r="T69" t="n">
        <v>1353.07</v>
      </c>
      <c r="U69" t="n">
        <v>0.7</v>
      </c>
      <c r="V69" t="n">
        <v>0.76</v>
      </c>
      <c r="W69" t="n">
        <v>0.65</v>
      </c>
      <c r="X69" t="n">
        <v>0.08</v>
      </c>
      <c r="Y69" t="n">
        <v>1</v>
      </c>
      <c r="Z69" t="n">
        <v>10</v>
      </c>
      <c r="AA69" t="n">
        <v>117.1915055273504</v>
      </c>
      <c r="AB69" t="n">
        <v>160.3465879867864</v>
      </c>
      <c r="AC69" t="n">
        <v>145.0433346772214</v>
      </c>
      <c r="AD69" t="n">
        <v>117191.5055273504</v>
      </c>
      <c r="AE69" t="n">
        <v>160346.5879867864</v>
      </c>
      <c r="AF69" t="n">
        <v>3.913411811714249e-06</v>
      </c>
      <c r="AG69" t="n">
        <v>11</v>
      </c>
      <c r="AH69" t="n">
        <v>145043.3346772214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12.1679</v>
      </c>
      <c r="E70" t="n">
        <v>8.220000000000001</v>
      </c>
      <c r="F70" t="n">
        <v>5.11</v>
      </c>
      <c r="G70" t="n">
        <v>61.35</v>
      </c>
      <c r="H70" t="n">
        <v>1.08</v>
      </c>
      <c r="I70" t="n">
        <v>5</v>
      </c>
      <c r="J70" t="n">
        <v>296.79</v>
      </c>
      <c r="K70" t="n">
        <v>59.89</v>
      </c>
      <c r="L70" t="n">
        <v>18</v>
      </c>
      <c r="M70" t="n">
        <v>3</v>
      </c>
      <c r="N70" t="n">
        <v>83.90000000000001</v>
      </c>
      <c r="O70" t="n">
        <v>36838.32</v>
      </c>
      <c r="P70" t="n">
        <v>79.66</v>
      </c>
      <c r="Q70" t="n">
        <v>202.81</v>
      </c>
      <c r="R70" t="n">
        <v>19.95</v>
      </c>
      <c r="S70" t="n">
        <v>13.89</v>
      </c>
      <c r="T70" t="n">
        <v>1348.22</v>
      </c>
      <c r="U70" t="n">
        <v>0.7</v>
      </c>
      <c r="V70" t="n">
        <v>0.76</v>
      </c>
      <c r="W70" t="n">
        <v>0.64</v>
      </c>
      <c r="X70" t="n">
        <v>0.07000000000000001</v>
      </c>
      <c r="Y70" t="n">
        <v>1</v>
      </c>
      <c r="Z70" t="n">
        <v>10</v>
      </c>
      <c r="AA70" t="n">
        <v>117.1071196439032</v>
      </c>
      <c r="AB70" t="n">
        <v>160.2311274982116</v>
      </c>
      <c r="AC70" t="n">
        <v>144.9388935756263</v>
      </c>
      <c r="AD70" t="n">
        <v>117107.1196439033</v>
      </c>
      <c r="AE70" t="n">
        <v>160231.1274982116</v>
      </c>
      <c r="AF70" t="n">
        <v>3.913797790999844e-06</v>
      </c>
      <c r="AG70" t="n">
        <v>11</v>
      </c>
      <c r="AH70" t="n">
        <v>144938.8935756263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12.1552</v>
      </c>
      <c r="E71" t="n">
        <v>8.23</v>
      </c>
      <c r="F71" t="n">
        <v>5.12</v>
      </c>
      <c r="G71" t="n">
        <v>61.45</v>
      </c>
      <c r="H71" t="n">
        <v>1.09</v>
      </c>
      <c r="I71" t="n">
        <v>5</v>
      </c>
      <c r="J71" t="n">
        <v>297.31</v>
      </c>
      <c r="K71" t="n">
        <v>59.89</v>
      </c>
      <c r="L71" t="n">
        <v>18.25</v>
      </c>
      <c r="M71" t="n">
        <v>3</v>
      </c>
      <c r="N71" t="n">
        <v>84.17</v>
      </c>
      <c r="O71" t="n">
        <v>36902.52</v>
      </c>
      <c r="P71" t="n">
        <v>79.73999999999999</v>
      </c>
      <c r="Q71" t="n">
        <v>202.81</v>
      </c>
      <c r="R71" t="n">
        <v>20.17</v>
      </c>
      <c r="S71" t="n">
        <v>13.89</v>
      </c>
      <c r="T71" t="n">
        <v>1461.77</v>
      </c>
      <c r="U71" t="n">
        <v>0.6899999999999999</v>
      </c>
      <c r="V71" t="n">
        <v>0.76</v>
      </c>
      <c r="W71" t="n">
        <v>0.65</v>
      </c>
      <c r="X71" t="n">
        <v>0.08</v>
      </c>
      <c r="Y71" t="n">
        <v>1</v>
      </c>
      <c r="Z71" t="n">
        <v>10</v>
      </c>
      <c r="AA71" t="n">
        <v>117.191155770793</v>
      </c>
      <c r="AB71" t="n">
        <v>160.3461094344345</v>
      </c>
      <c r="AC71" t="n">
        <v>145.0429017972342</v>
      </c>
      <c r="AD71" t="n">
        <v>117191.155770793</v>
      </c>
      <c r="AE71" t="n">
        <v>160346.1094344345</v>
      </c>
      <c r="AF71" t="n">
        <v>3.909712843560623e-06</v>
      </c>
      <c r="AG71" t="n">
        <v>11</v>
      </c>
      <c r="AH71" t="n">
        <v>145042.9017972342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12.1556</v>
      </c>
      <c r="E72" t="n">
        <v>8.23</v>
      </c>
      <c r="F72" t="n">
        <v>5.12</v>
      </c>
      <c r="G72" t="n">
        <v>61.45</v>
      </c>
      <c r="H72" t="n">
        <v>1.11</v>
      </c>
      <c r="I72" t="n">
        <v>5</v>
      </c>
      <c r="J72" t="n">
        <v>297.83</v>
      </c>
      <c r="K72" t="n">
        <v>59.89</v>
      </c>
      <c r="L72" t="n">
        <v>18.5</v>
      </c>
      <c r="M72" t="n">
        <v>3</v>
      </c>
      <c r="N72" t="n">
        <v>84.45</v>
      </c>
      <c r="O72" t="n">
        <v>36966.84</v>
      </c>
      <c r="P72" t="n">
        <v>79.69</v>
      </c>
      <c r="Q72" t="n">
        <v>202.81</v>
      </c>
      <c r="R72" t="n">
        <v>20.28</v>
      </c>
      <c r="S72" t="n">
        <v>13.89</v>
      </c>
      <c r="T72" t="n">
        <v>1515.62</v>
      </c>
      <c r="U72" t="n">
        <v>0.68</v>
      </c>
      <c r="V72" t="n">
        <v>0.76</v>
      </c>
      <c r="W72" t="n">
        <v>0.64</v>
      </c>
      <c r="X72" t="n">
        <v>0.08</v>
      </c>
      <c r="Y72" t="n">
        <v>1</v>
      </c>
      <c r="Z72" t="n">
        <v>10</v>
      </c>
      <c r="AA72" t="n">
        <v>117.1674756065209</v>
      </c>
      <c r="AB72" t="n">
        <v>160.3137091889822</v>
      </c>
      <c r="AC72" t="n">
        <v>145.0135937857339</v>
      </c>
      <c r="AD72" t="n">
        <v>117167.4756065209</v>
      </c>
      <c r="AE72" t="n">
        <v>160313.7091889822</v>
      </c>
      <c r="AF72" t="n">
        <v>3.909841503322488e-06</v>
      </c>
      <c r="AG72" t="n">
        <v>11</v>
      </c>
      <c r="AH72" t="n">
        <v>145013.5937857339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12.1564</v>
      </c>
      <c r="E73" t="n">
        <v>8.23</v>
      </c>
      <c r="F73" t="n">
        <v>5.12</v>
      </c>
      <c r="G73" t="n">
        <v>61.44</v>
      </c>
      <c r="H73" t="n">
        <v>1.12</v>
      </c>
      <c r="I73" t="n">
        <v>5</v>
      </c>
      <c r="J73" t="n">
        <v>298.35</v>
      </c>
      <c r="K73" t="n">
        <v>59.89</v>
      </c>
      <c r="L73" t="n">
        <v>18.75</v>
      </c>
      <c r="M73" t="n">
        <v>3</v>
      </c>
      <c r="N73" t="n">
        <v>84.72</v>
      </c>
      <c r="O73" t="n">
        <v>37031.27</v>
      </c>
      <c r="P73" t="n">
        <v>79.31</v>
      </c>
      <c r="Q73" t="n">
        <v>202.81</v>
      </c>
      <c r="R73" t="n">
        <v>20.16</v>
      </c>
      <c r="S73" t="n">
        <v>13.89</v>
      </c>
      <c r="T73" t="n">
        <v>1453.78</v>
      </c>
      <c r="U73" t="n">
        <v>0.6899999999999999</v>
      </c>
      <c r="V73" t="n">
        <v>0.76</v>
      </c>
      <c r="W73" t="n">
        <v>0.65</v>
      </c>
      <c r="X73" t="n">
        <v>0.08</v>
      </c>
      <c r="Y73" t="n">
        <v>1</v>
      </c>
      <c r="Z73" t="n">
        <v>10</v>
      </c>
      <c r="AA73" t="n">
        <v>116.994774587776</v>
      </c>
      <c r="AB73" t="n">
        <v>160.0774120361043</v>
      </c>
      <c r="AC73" t="n">
        <v>144.7998485014815</v>
      </c>
      <c r="AD73" t="n">
        <v>116994.774587776</v>
      </c>
      <c r="AE73" t="n">
        <v>160077.4120361043</v>
      </c>
      <c r="AF73" t="n">
        <v>3.910098822846219e-06</v>
      </c>
      <c r="AG73" t="n">
        <v>11</v>
      </c>
      <c r="AH73" t="n">
        <v>144799.8485014815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12.2662</v>
      </c>
      <c r="E74" t="n">
        <v>8.15</v>
      </c>
      <c r="F74" t="n">
        <v>5.1</v>
      </c>
      <c r="G74" t="n">
        <v>76.45999999999999</v>
      </c>
      <c r="H74" t="n">
        <v>1.13</v>
      </c>
      <c r="I74" t="n">
        <v>4</v>
      </c>
      <c r="J74" t="n">
        <v>298.88</v>
      </c>
      <c r="K74" t="n">
        <v>59.89</v>
      </c>
      <c r="L74" t="n">
        <v>19</v>
      </c>
      <c r="M74" t="n">
        <v>2</v>
      </c>
      <c r="N74" t="n">
        <v>84.98999999999999</v>
      </c>
      <c r="O74" t="n">
        <v>37095.82</v>
      </c>
      <c r="P74" t="n">
        <v>78.87</v>
      </c>
      <c r="Q74" t="n">
        <v>202.81</v>
      </c>
      <c r="R74" t="n">
        <v>19.34</v>
      </c>
      <c r="S74" t="n">
        <v>13.89</v>
      </c>
      <c r="T74" t="n">
        <v>1048.2</v>
      </c>
      <c r="U74" t="n">
        <v>0.72</v>
      </c>
      <c r="V74" t="n">
        <v>0.76</v>
      </c>
      <c r="W74" t="n">
        <v>0.65</v>
      </c>
      <c r="X74" t="n">
        <v>0.06</v>
      </c>
      <c r="Y74" t="n">
        <v>1</v>
      </c>
      <c r="Z74" t="n">
        <v>10</v>
      </c>
      <c r="AA74" t="n">
        <v>116.4346791337111</v>
      </c>
      <c r="AB74" t="n">
        <v>159.3110647261856</v>
      </c>
      <c r="AC74" t="n">
        <v>144.1066403032459</v>
      </c>
      <c r="AD74" t="n">
        <v>116434.6791337111</v>
      </c>
      <c r="AE74" t="n">
        <v>159311.0647261856</v>
      </c>
      <c r="AF74" t="n">
        <v>3.945415927478224e-06</v>
      </c>
      <c r="AG74" t="n">
        <v>11</v>
      </c>
      <c r="AH74" t="n">
        <v>144106.6403032459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12.2649</v>
      </c>
      <c r="E75" t="n">
        <v>8.15</v>
      </c>
      <c r="F75" t="n">
        <v>5.1</v>
      </c>
      <c r="G75" t="n">
        <v>76.47</v>
      </c>
      <c r="H75" t="n">
        <v>1.15</v>
      </c>
      <c r="I75" t="n">
        <v>4</v>
      </c>
      <c r="J75" t="n">
        <v>299.4</v>
      </c>
      <c r="K75" t="n">
        <v>59.89</v>
      </c>
      <c r="L75" t="n">
        <v>19.25</v>
      </c>
      <c r="M75" t="n">
        <v>2</v>
      </c>
      <c r="N75" t="n">
        <v>85.27</v>
      </c>
      <c r="O75" t="n">
        <v>37160.49</v>
      </c>
      <c r="P75" t="n">
        <v>78.92</v>
      </c>
      <c r="Q75" t="n">
        <v>202.82</v>
      </c>
      <c r="R75" t="n">
        <v>19.43</v>
      </c>
      <c r="S75" t="n">
        <v>13.89</v>
      </c>
      <c r="T75" t="n">
        <v>1097.17</v>
      </c>
      <c r="U75" t="n">
        <v>0.71</v>
      </c>
      <c r="V75" t="n">
        <v>0.76</v>
      </c>
      <c r="W75" t="n">
        <v>0.65</v>
      </c>
      <c r="X75" t="n">
        <v>0.06</v>
      </c>
      <c r="Y75" t="n">
        <v>1</v>
      </c>
      <c r="Z75" t="n">
        <v>10</v>
      </c>
      <c r="AA75" t="n">
        <v>116.460957187937</v>
      </c>
      <c r="AB75" t="n">
        <v>159.3470195192834</v>
      </c>
      <c r="AC75" t="n">
        <v>144.1391636213534</v>
      </c>
      <c r="AD75" t="n">
        <v>116460.957187937</v>
      </c>
      <c r="AE75" t="n">
        <v>159347.0195192834</v>
      </c>
      <c r="AF75" t="n">
        <v>3.944997783252163e-06</v>
      </c>
      <c r="AG75" t="n">
        <v>11</v>
      </c>
      <c r="AH75" t="n">
        <v>144139.1636213534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12.2637</v>
      </c>
      <c r="E76" t="n">
        <v>8.15</v>
      </c>
      <c r="F76" t="n">
        <v>5.1</v>
      </c>
      <c r="G76" t="n">
        <v>76.48</v>
      </c>
      <c r="H76" t="n">
        <v>1.16</v>
      </c>
      <c r="I76" t="n">
        <v>4</v>
      </c>
      <c r="J76" t="n">
        <v>299.93</v>
      </c>
      <c r="K76" t="n">
        <v>59.89</v>
      </c>
      <c r="L76" t="n">
        <v>19.5</v>
      </c>
      <c r="M76" t="n">
        <v>2</v>
      </c>
      <c r="N76" t="n">
        <v>85.54000000000001</v>
      </c>
      <c r="O76" t="n">
        <v>37225.39</v>
      </c>
      <c r="P76" t="n">
        <v>79.08</v>
      </c>
      <c r="Q76" t="n">
        <v>202.81</v>
      </c>
      <c r="R76" t="n">
        <v>19.59</v>
      </c>
      <c r="S76" t="n">
        <v>13.89</v>
      </c>
      <c r="T76" t="n">
        <v>1174.09</v>
      </c>
      <c r="U76" t="n">
        <v>0.71</v>
      </c>
      <c r="V76" t="n">
        <v>0.76</v>
      </c>
      <c r="W76" t="n">
        <v>0.64</v>
      </c>
      <c r="X76" t="n">
        <v>0.06</v>
      </c>
      <c r="Y76" t="n">
        <v>1</v>
      </c>
      <c r="Z76" t="n">
        <v>10</v>
      </c>
      <c r="AA76" t="n">
        <v>116.5357374876712</v>
      </c>
      <c r="AB76" t="n">
        <v>159.4493372244537</v>
      </c>
      <c r="AC76" t="n">
        <v>144.2317162683461</v>
      </c>
      <c r="AD76" t="n">
        <v>116535.7374876712</v>
      </c>
      <c r="AE76" t="n">
        <v>159449.3372244537</v>
      </c>
      <c r="AF76" t="n">
        <v>3.944611803966567e-06</v>
      </c>
      <c r="AG76" t="n">
        <v>11</v>
      </c>
      <c r="AH76" t="n">
        <v>144231.7162683461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12.2674</v>
      </c>
      <c r="E77" t="n">
        <v>8.15</v>
      </c>
      <c r="F77" t="n">
        <v>5.1</v>
      </c>
      <c r="G77" t="n">
        <v>76.45</v>
      </c>
      <c r="H77" t="n">
        <v>1.17</v>
      </c>
      <c r="I77" t="n">
        <v>4</v>
      </c>
      <c r="J77" t="n">
        <v>300.45</v>
      </c>
      <c r="K77" t="n">
        <v>59.89</v>
      </c>
      <c r="L77" t="n">
        <v>19.75</v>
      </c>
      <c r="M77" t="n">
        <v>2</v>
      </c>
      <c r="N77" t="n">
        <v>85.81999999999999</v>
      </c>
      <c r="O77" t="n">
        <v>37290.29</v>
      </c>
      <c r="P77" t="n">
        <v>79.3</v>
      </c>
      <c r="Q77" t="n">
        <v>202.81</v>
      </c>
      <c r="R77" t="n">
        <v>19.43</v>
      </c>
      <c r="S77" t="n">
        <v>13.89</v>
      </c>
      <c r="T77" t="n">
        <v>1095.99</v>
      </c>
      <c r="U77" t="n">
        <v>0.71</v>
      </c>
      <c r="V77" t="n">
        <v>0.76</v>
      </c>
      <c r="W77" t="n">
        <v>0.64</v>
      </c>
      <c r="X77" t="n">
        <v>0.06</v>
      </c>
      <c r="Y77" t="n">
        <v>1</v>
      </c>
      <c r="Z77" t="n">
        <v>10</v>
      </c>
      <c r="AA77" t="n">
        <v>116.6216546889485</v>
      </c>
      <c r="AB77" t="n">
        <v>159.5668929296407</v>
      </c>
      <c r="AC77" t="n">
        <v>144.3380526220205</v>
      </c>
      <c r="AD77" t="n">
        <v>116621.6546889485</v>
      </c>
      <c r="AE77" t="n">
        <v>159566.8929296407</v>
      </c>
      <c r="AF77" t="n">
        <v>3.945801906763821e-06</v>
      </c>
      <c r="AG77" t="n">
        <v>11</v>
      </c>
      <c r="AH77" t="n">
        <v>144338.0526220205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12.2616</v>
      </c>
      <c r="E78" t="n">
        <v>8.16</v>
      </c>
      <c r="F78" t="n">
        <v>5.1</v>
      </c>
      <c r="G78" t="n">
        <v>76.5</v>
      </c>
      <c r="H78" t="n">
        <v>1.18</v>
      </c>
      <c r="I78" t="n">
        <v>4</v>
      </c>
      <c r="J78" t="n">
        <v>300.98</v>
      </c>
      <c r="K78" t="n">
        <v>59.89</v>
      </c>
      <c r="L78" t="n">
        <v>20</v>
      </c>
      <c r="M78" t="n">
        <v>2</v>
      </c>
      <c r="N78" t="n">
        <v>86.09</v>
      </c>
      <c r="O78" t="n">
        <v>37355.31</v>
      </c>
      <c r="P78" t="n">
        <v>79.40000000000001</v>
      </c>
      <c r="Q78" t="n">
        <v>202.83</v>
      </c>
      <c r="R78" t="n">
        <v>19.55</v>
      </c>
      <c r="S78" t="n">
        <v>13.89</v>
      </c>
      <c r="T78" t="n">
        <v>1155.39</v>
      </c>
      <c r="U78" t="n">
        <v>0.71</v>
      </c>
      <c r="V78" t="n">
        <v>0.76</v>
      </c>
      <c r="W78" t="n">
        <v>0.64</v>
      </c>
      <c r="X78" t="n">
        <v>0.06</v>
      </c>
      <c r="Y78" t="n">
        <v>1</v>
      </c>
      <c r="Z78" t="n">
        <v>10</v>
      </c>
      <c r="AA78" t="n">
        <v>116.6843910821896</v>
      </c>
      <c r="AB78" t="n">
        <v>159.6527316306073</v>
      </c>
      <c r="AC78" t="n">
        <v>144.4156989978423</v>
      </c>
      <c r="AD78" t="n">
        <v>116684.3910821896</v>
      </c>
      <c r="AE78" t="n">
        <v>159652.7316306074</v>
      </c>
      <c r="AF78" t="n">
        <v>3.943936340216774e-06</v>
      </c>
      <c r="AG78" t="n">
        <v>11</v>
      </c>
      <c r="AH78" t="n">
        <v>144415.6989978423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12.2587</v>
      </c>
      <c r="E79" t="n">
        <v>8.16</v>
      </c>
      <c r="F79" t="n">
        <v>5.1</v>
      </c>
      <c r="G79" t="n">
        <v>76.53</v>
      </c>
      <c r="H79" t="n">
        <v>1.2</v>
      </c>
      <c r="I79" t="n">
        <v>4</v>
      </c>
      <c r="J79" t="n">
        <v>301.51</v>
      </c>
      <c r="K79" t="n">
        <v>59.89</v>
      </c>
      <c r="L79" t="n">
        <v>20.25</v>
      </c>
      <c r="M79" t="n">
        <v>2</v>
      </c>
      <c r="N79" t="n">
        <v>86.37</v>
      </c>
      <c r="O79" t="n">
        <v>37420.44</v>
      </c>
      <c r="P79" t="n">
        <v>79.56</v>
      </c>
      <c r="Q79" t="n">
        <v>202.82</v>
      </c>
      <c r="R79" t="n">
        <v>19.64</v>
      </c>
      <c r="S79" t="n">
        <v>13.89</v>
      </c>
      <c r="T79" t="n">
        <v>1200.27</v>
      </c>
      <c r="U79" t="n">
        <v>0.71</v>
      </c>
      <c r="V79" t="n">
        <v>0.76</v>
      </c>
      <c r="W79" t="n">
        <v>0.64</v>
      </c>
      <c r="X79" t="n">
        <v>0.06</v>
      </c>
      <c r="Y79" t="n">
        <v>1</v>
      </c>
      <c r="Z79" t="n">
        <v>10</v>
      </c>
      <c r="AA79" t="n">
        <v>116.7646134269397</v>
      </c>
      <c r="AB79" t="n">
        <v>159.7624953818544</v>
      </c>
      <c r="AC79" t="n">
        <v>144.5149870507248</v>
      </c>
      <c r="AD79" t="n">
        <v>116764.6134269397</v>
      </c>
      <c r="AE79" t="n">
        <v>159762.4953818544</v>
      </c>
      <c r="AF79" t="n">
        <v>3.943003556943252e-06</v>
      </c>
      <c r="AG79" t="n">
        <v>11</v>
      </c>
      <c r="AH79" t="n">
        <v>144514.9870507248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12.2607</v>
      </c>
      <c r="E80" t="n">
        <v>8.16</v>
      </c>
      <c r="F80" t="n">
        <v>5.1</v>
      </c>
      <c r="G80" t="n">
        <v>76.51000000000001</v>
      </c>
      <c r="H80" t="n">
        <v>1.21</v>
      </c>
      <c r="I80" t="n">
        <v>4</v>
      </c>
      <c r="J80" t="n">
        <v>302.04</v>
      </c>
      <c r="K80" t="n">
        <v>59.89</v>
      </c>
      <c r="L80" t="n">
        <v>20.5</v>
      </c>
      <c r="M80" t="n">
        <v>2</v>
      </c>
      <c r="N80" t="n">
        <v>86.65000000000001</v>
      </c>
      <c r="O80" t="n">
        <v>37485.7</v>
      </c>
      <c r="P80" t="n">
        <v>79.52</v>
      </c>
      <c r="Q80" t="n">
        <v>202.81</v>
      </c>
      <c r="R80" t="n">
        <v>19.58</v>
      </c>
      <c r="S80" t="n">
        <v>13.89</v>
      </c>
      <c r="T80" t="n">
        <v>1168.41</v>
      </c>
      <c r="U80" t="n">
        <v>0.71</v>
      </c>
      <c r="V80" t="n">
        <v>0.76</v>
      </c>
      <c r="W80" t="n">
        <v>0.64</v>
      </c>
      <c r="X80" t="n">
        <v>0.06</v>
      </c>
      <c r="Y80" t="n">
        <v>1</v>
      </c>
      <c r="Z80" t="n">
        <v>10</v>
      </c>
      <c r="AA80" t="n">
        <v>116.740506431386</v>
      </c>
      <c r="AB80" t="n">
        <v>159.7295111270124</v>
      </c>
      <c r="AC80" t="n">
        <v>144.4851507668711</v>
      </c>
      <c r="AD80" t="n">
        <v>116740.506431386</v>
      </c>
      <c r="AE80" t="n">
        <v>159729.5111270123</v>
      </c>
      <c r="AF80" t="n">
        <v>3.943646855752578e-06</v>
      </c>
      <c r="AG80" t="n">
        <v>11</v>
      </c>
      <c r="AH80" t="n">
        <v>144485.1507668711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12.2587</v>
      </c>
      <c r="E81" t="n">
        <v>8.16</v>
      </c>
      <c r="F81" t="n">
        <v>5.1</v>
      </c>
      <c r="G81" t="n">
        <v>76.53</v>
      </c>
      <c r="H81" t="n">
        <v>1.22</v>
      </c>
      <c r="I81" t="n">
        <v>4</v>
      </c>
      <c r="J81" t="n">
        <v>302.57</v>
      </c>
      <c r="K81" t="n">
        <v>59.89</v>
      </c>
      <c r="L81" t="n">
        <v>20.75</v>
      </c>
      <c r="M81" t="n">
        <v>2</v>
      </c>
      <c r="N81" t="n">
        <v>86.93000000000001</v>
      </c>
      <c r="O81" t="n">
        <v>37551.07</v>
      </c>
      <c r="P81" t="n">
        <v>79.47</v>
      </c>
      <c r="Q81" t="n">
        <v>202.81</v>
      </c>
      <c r="R81" t="n">
        <v>19.69</v>
      </c>
      <c r="S81" t="n">
        <v>13.89</v>
      </c>
      <c r="T81" t="n">
        <v>1227</v>
      </c>
      <c r="U81" t="n">
        <v>0.71</v>
      </c>
      <c r="V81" t="n">
        <v>0.76</v>
      </c>
      <c r="W81" t="n">
        <v>0.64</v>
      </c>
      <c r="X81" t="n">
        <v>0.06</v>
      </c>
      <c r="Y81" t="n">
        <v>1</v>
      </c>
      <c r="Z81" t="n">
        <v>10</v>
      </c>
      <c r="AA81" t="n">
        <v>116.7246600655697</v>
      </c>
      <c r="AB81" t="n">
        <v>159.7078294302102</v>
      </c>
      <c r="AC81" t="n">
        <v>144.4655383407813</v>
      </c>
      <c r="AD81" t="n">
        <v>116724.6600655697</v>
      </c>
      <c r="AE81" t="n">
        <v>159707.8294302101</v>
      </c>
      <c r="AF81" t="n">
        <v>3.943003556943252e-06</v>
      </c>
      <c r="AG81" t="n">
        <v>11</v>
      </c>
      <c r="AH81" t="n">
        <v>144465.5383407813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12.2624</v>
      </c>
      <c r="E82" t="n">
        <v>8.15</v>
      </c>
      <c r="F82" t="n">
        <v>5.1</v>
      </c>
      <c r="G82" t="n">
        <v>76.5</v>
      </c>
      <c r="H82" t="n">
        <v>1.23</v>
      </c>
      <c r="I82" t="n">
        <v>4</v>
      </c>
      <c r="J82" t="n">
        <v>303.1</v>
      </c>
      <c r="K82" t="n">
        <v>59.89</v>
      </c>
      <c r="L82" t="n">
        <v>21</v>
      </c>
      <c r="M82" t="n">
        <v>2</v>
      </c>
      <c r="N82" t="n">
        <v>87.20999999999999</v>
      </c>
      <c r="O82" t="n">
        <v>37616.56</v>
      </c>
      <c r="P82" t="n">
        <v>79.31</v>
      </c>
      <c r="Q82" t="n">
        <v>202.81</v>
      </c>
      <c r="R82" t="n">
        <v>19.59</v>
      </c>
      <c r="S82" t="n">
        <v>13.89</v>
      </c>
      <c r="T82" t="n">
        <v>1173.87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116.6419142251116</v>
      </c>
      <c r="AB82" t="n">
        <v>159.5946129208066</v>
      </c>
      <c r="AC82" t="n">
        <v>144.3631270561348</v>
      </c>
      <c r="AD82" t="n">
        <v>116641.9142251116</v>
      </c>
      <c r="AE82" t="n">
        <v>159594.6129208066</v>
      </c>
      <c r="AF82" t="n">
        <v>3.944193659740504e-06</v>
      </c>
      <c r="AG82" t="n">
        <v>11</v>
      </c>
      <c r="AH82" t="n">
        <v>144363.1270561348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12.2699</v>
      </c>
      <c r="E83" t="n">
        <v>8.15</v>
      </c>
      <c r="F83" t="n">
        <v>5.09</v>
      </c>
      <c r="G83" t="n">
        <v>76.42</v>
      </c>
      <c r="H83" t="n">
        <v>1.25</v>
      </c>
      <c r="I83" t="n">
        <v>4</v>
      </c>
      <c r="J83" t="n">
        <v>303.63</v>
      </c>
      <c r="K83" t="n">
        <v>59.89</v>
      </c>
      <c r="L83" t="n">
        <v>21.25</v>
      </c>
      <c r="M83" t="n">
        <v>2</v>
      </c>
      <c r="N83" t="n">
        <v>87.48999999999999</v>
      </c>
      <c r="O83" t="n">
        <v>37682.17</v>
      </c>
      <c r="P83" t="n">
        <v>79.37</v>
      </c>
      <c r="Q83" t="n">
        <v>202.81</v>
      </c>
      <c r="R83" t="n">
        <v>19.35</v>
      </c>
      <c r="S83" t="n">
        <v>13.89</v>
      </c>
      <c r="T83" t="n">
        <v>1054.38</v>
      </c>
      <c r="U83" t="n">
        <v>0.72</v>
      </c>
      <c r="V83" t="n">
        <v>0.76</v>
      </c>
      <c r="W83" t="n">
        <v>0.64</v>
      </c>
      <c r="X83" t="n">
        <v>0.06</v>
      </c>
      <c r="Y83" t="n">
        <v>1</v>
      </c>
      <c r="Z83" t="n">
        <v>10</v>
      </c>
      <c r="AA83" t="n">
        <v>116.6376911358288</v>
      </c>
      <c r="AB83" t="n">
        <v>159.5888347037403</v>
      </c>
      <c r="AC83" t="n">
        <v>144.3579003039955</v>
      </c>
      <c r="AD83" t="n">
        <v>116637.6911358288</v>
      </c>
      <c r="AE83" t="n">
        <v>159588.8347037403</v>
      </c>
      <c r="AF83" t="n">
        <v>3.946606030275478e-06</v>
      </c>
      <c r="AG83" t="n">
        <v>11</v>
      </c>
      <c r="AH83" t="n">
        <v>144357.9003039955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12.2616</v>
      </c>
      <c r="E84" t="n">
        <v>8.16</v>
      </c>
      <c r="F84" t="n">
        <v>5.1</v>
      </c>
      <c r="G84" t="n">
        <v>76.5</v>
      </c>
      <c r="H84" t="n">
        <v>1.26</v>
      </c>
      <c r="I84" t="n">
        <v>4</v>
      </c>
      <c r="J84" t="n">
        <v>304.16</v>
      </c>
      <c r="K84" t="n">
        <v>59.89</v>
      </c>
      <c r="L84" t="n">
        <v>21.5</v>
      </c>
      <c r="M84" t="n">
        <v>2</v>
      </c>
      <c r="N84" t="n">
        <v>87.78</v>
      </c>
      <c r="O84" t="n">
        <v>37747.91</v>
      </c>
      <c r="P84" t="n">
        <v>79.33</v>
      </c>
      <c r="Q84" t="n">
        <v>202.81</v>
      </c>
      <c r="R84" t="n">
        <v>19.51</v>
      </c>
      <c r="S84" t="n">
        <v>13.89</v>
      </c>
      <c r="T84" t="n">
        <v>1135.99</v>
      </c>
      <c r="U84" t="n">
        <v>0.71</v>
      </c>
      <c r="V84" t="n">
        <v>0.76</v>
      </c>
      <c r="W84" t="n">
        <v>0.65</v>
      </c>
      <c r="X84" t="n">
        <v>0.06</v>
      </c>
      <c r="Y84" t="n">
        <v>1</v>
      </c>
      <c r="Z84" t="n">
        <v>10</v>
      </c>
      <c r="AA84" t="n">
        <v>116.6533235951008</v>
      </c>
      <c r="AB84" t="n">
        <v>159.6102237241718</v>
      </c>
      <c r="AC84" t="n">
        <v>144.3772479863367</v>
      </c>
      <c r="AD84" t="n">
        <v>116653.3235951008</v>
      </c>
      <c r="AE84" t="n">
        <v>159610.2237241718</v>
      </c>
      <c r="AF84" t="n">
        <v>3.943936340216774e-06</v>
      </c>
      <c r="AG84" t="n">
        <v>11</v>
      </c>
      <c r="AH84" t="n">
        <v>144377.2479863367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12.2674</v>
      </c>
      <c r="E85" t="n">
        <v>8.15</v>
      </c>
      <c r="F85" t="n">
        <v>5.1</v>
      </c>
      <c r="G85" t="n">
        <v>76.45</v>
      </c>
      <c r="H85" t="n">
        <v>1.27</v>
      </c>
      <c r="I85" t="n">
        <v>4</v>
      </c>
      <c r="J85" t="n">
        <v>304.7</v>
      </c>
      <c r="K85" t="n">
        <v>59.89</v>
      </c>
      <c r="L85" t="n">
        <v>21.75</v>
      </c>
      <c r="M85" t="n">
        <v>2</v>
      </c>
      <c r="N85" t="n">
        <v>88.06</v>
      </c>
      <c r="O85" t="n">
        <v>37813.76</v>
      </c>
      <c r="P85" t="n">
        <v>79.12</v>
      </c>
      <c r="Q85" t="n">
        <v>202.81</v>
      </c>
      <c r="R85" t="n">
        <v>19.47</v>
      </c>
      <c r="S85" t="n">
        <v>13.89</v>
      </c>
      <c r="T85" t="n">
        <v>1117.05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116.5418046357953</v>
      </c>
      <c r="AB85" t="n">
        <v>159.4576385641807</v>
      </c>
      <c r="AC85" t="n">
        <v>144.2392253398605</v>
      </c>
      <c r="AD85" t="n">
        <v>116541.8046357953</v>
      </c>
      <c r="AE85" t="n">
        <v>159457.6385641807</v>
      </c>
      <c r="AF85" t="n">
        <v>3.945801906763821e-06</v>
      </c>
      <c r="AG85" t="n">
        <v>11</v>
      </c>
      <c r="AH85" t="n">
        <v>144239.2253398605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12.2633</v>
      </c>
      <c r="E86" t="n">
        <v>8.15</v>
      </c>
      <c r="F86" t="n">
        <v>5.1</v>
      </c>
      <c r="G86" t="n">
        <v>76.48999999999999</v>
      </c>
      <c r="H86" t="n">
        <v>1.28</v>
      </c>
      <c r="I86" t="n">
        <v>4</v>
      </c>
      <c r="J86" t="n">
        <v>305.23</v>
      </c>
      <c r="K86" t="n">
        <v>59.89</v>
      </c>
      <c r="L86" t="n">
        <v>22</v>
      </c>
      <c r="M86" t="n">
        <v>2</v>
      </c>
      <c r="N86" t="n">
        <v>88.34999999999999</v>
      </c>
      <c r="O86" t="n">
        <v>37879.74</v>
      </c>
      <c r="P86" t="n">
        <v>79.09</v>
      </c>
      <c r="Q86" t="n">
        <v>202.81</v>
      </c>
      <c r="R86" t="n">
        <v>19.51</v>
      </c>
      <c r="S86" t="n">
        <v>13.89</v>
      </c>
      <c r="T86" t="n">
        <v>1133.2</v>
      </c>
      <c r="U86" t="n">
        <v>0.71</v>
      </c>
      <c r="V86" t="n">
        <v>0.76</v>
      </c>
      <c r="W86" t="n">
        <v>0.64</v>
      </c>
      <c r="X86" t="n">
        <v>0.06</v>
      </c>
      <c r="Y86" t="n">
        <v>1</v>
      </c>
      <c r="Z86" t="n">
        <v>10</v>
      </c>
      <c r="AA86" t="n">
        <v>116.5414379186185</v>
      </c>
      <c r="AB86" t="n">
        <v>159.457136805561</v>
      </c>
      <c r="AC86" t="n">
        <v>144.2387714683792</v>
      </c>
      <c r="AD86" t="n">
        <v>116541.4379186185</v>
      </c>
      <c r="AE86" t="n">
        <v>159457.136805561</v>
      </c>
      <c r="AF86" t="n">
        <v>3.944483144204702e-06</v>
      </c>
      <c r="AG86" t="n">
        <v>11</v>
      </c>
      <c r="AH86" t="n">
        <v>144238.7714683792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12.2716</v>
      </c>
      <c r="E87" t="n">
        <v>8.15</v>
      </c>
      <c r="F87" t="n">
        <v>5.09</v>
      </c>
      <c r="G87" t="n">
        <v>76.40000000000001</v>
      </c>
      <c r="H87" t="n">
        <v>1.3</v>
      </c>
      <c r="I87" t="n">
        <v>4</v>
      </c>
      <c r="J87" t="n">
        <v>305.77</v>
      </c>
      <c r="K87" t="n">
        <v>59.89</v>
      </c>
      <c r="L87" t="n">
        <v>22.25</v>
      </c>
      <c r="M87" t="n">
        <v>2</v>
      </c>
      <c r="N87" t="n">
        <v>88.63</v>
      </c>
      <c r="O87" t="n">
        <v>37945.85</v>
      </c>
      <c r="P87" t="n">
        <v>78.83</v>
      </c>
      <c r="Q87" t="n">
        <v>202.81</v>
      </c>
      <c r="R87" t="n">
        <v>19.36</v>
      </c>
      <c r="S87" t="n">
        <v>13.89</v>
      </c>
      <c r="T87" t="n">
        <v>1057.82</v>
      </c>
      <c r="U87" t="n">
        <v>0.72</v>
      </c>
      <c r="V87" t="n">
        <v>0.76</v>
      </c>
      <c r="W87" t="n">
        <v>0.64</v>
      </c>
      <c r="X87" t="n">
        <v>0.06</v>
      </c>
      <c r="Y87" t="n">
        <v>1</v>
      </c>
      <c r="Z87" t="n">
        <v>10</v>
      </c>
      <c r="AA87" t="n">
        <v>116.3928454261159</v>
      </c>
      <c r="AB87" t="n">
        <v>159.2538260018809</v>
      </c>
      <c r="AC87" t="n">
        <v>144.0548643624538</v>
      </c>
      <c r="AD87" t="n">
        <v>116392.8454261159</v>
      </c>
      <c r="AE87" t="n">
        <v>159253.8260018809</v>
      </c>
      <c r="AF87" t="n">
        <v>3.947152834263405e-06</v>
      </c>
      <c r="AG87" t="n">
        <v>11</v>
      </c>
      <c r="AH87" t="n">
        <v>144054.8643624538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12.2658</v>
      </c>
      <c r="E88" t="n">
        <v>8.15</v>
      </c>
      <c r="F88" t="n">
        <v>5.1</v>
      </c>
      <c r="G88" t="n">
        <v>76.45999999999999</v>
      </c>
      <c r="H88" t="n">
        <v>1.31</v>
      </c>
      <c r="I88" t="n">
        <v>4</v>
      </c>
      <c r="J88" t="n">
        <v>306.31</v>
      </c>
      <c r="K88" t="n">
        <v>59.89</v>
      </c>
      <c r="L88" t="n">
        <v>22.5</v>
      </c>
      <c r="M88" t="n">
        <v>2</v>
      </c>
      <c r="N88" t="n">
        <v>88.92</v>
      </c>
      <c r="O88" t="n">
        <v>38012.07</v>
      </c>
      <c r="P88" t="n">
        <v>78.75</v>
      </c>
      <c r="Q88" t="n">
        <v>202.82</v>
      </c>
      <c r="R88" t="n">
        <v>19.41</v>
      </c>
      <c r="S88" t="n">
        <v>13.89</v>
      </c>
      <c r="T88" t="n">
        <v>1087.05</v>
      </c>
      <c r="U88" t="n">
        <v>0.72</v>
      </c>
      <c r="V88" t="n">
        <v>0.76</v>
      </c>
      <c r="W88" t="n">
        <v>0.65</v>
      </c>
      <c r="X88" t="n">
        <v>0.06</v>
      </c>
      <c r="Y88" t="n">
        <v>1</v>
      </c>
      <c r="Z88" t="n">
        <v>10</v>
      </c>
      <c r="AA88" t="n">
        <v>116.3826981017188</v>
      </c>
      <c r="AB88" t="n">
        <v>159.2399419849725</v>
      </c>
      <c r="AC88" t="n">
        <v>144.0423054166328</v>
      </c>
      <c r="AD88" t="n">
        <v>116382.6981017188</v>
      </c>
      <c r="AE88" t="n">
        <v>159239.9419849725</v>
      </c>
      <c r="AF88" t="n">
        <v>3.945287267716359e-06</v>
      </c>
      <c r="AG88" t="n">
        <v>11</v>
      </c>
      <c r="AH88" t="n">
        <v>144042.3054166328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12.2733</v>
      </c>
      <c r="E89" t="n">
        <v>8.15</v>
      </c>
      <c r="F89" t="n">
        <v>5.09</v>
      </c>
      <c r="G89" t="n">
        <v>76.39</v>
      </c>
      <c r="H89" t="n">
        <v>1.32</v>
      </c>
      <c r="I89" t="n">
        <v>4</v>
      </c>
      <c r="J89" t="n">
        <v>306.84</v>
      </c>
      <c r="K89" t="n">
        <v>59.89</v>
      </c>
      <c r="L89" t="n">
        <v>22.75</v>
      </c>
      <c r="M89" t="n">
        <v>2</v>
      </c>
      <c r="N89" t="n">
        <v>89.20999999999999</v>
      </c>
      <c r="O89" t="n">
        <v>38078.42</v>
      </c>
      <c r="P89" t="n">
        <v>78.56999999999999</v>
      </c>
      <c r="Q89" t="n">
        <v>202.81</v>
      </c>
      <c r="R89" t="n">
        <v>19.36</v>
      </c>
      <c r="S89" t="n">
        <v>13.89</v>
      </c>
      <c r="T89" t="n">
        <v>1059.72</v>
      </c>
      <c r="U89" t="n">
        <v>0.72</v>
      </c>
      <c r="V89" t="n">
        <v>0.76</v>
      </c>
      <c r="W89" t="n">
        <v>0.64</v>
      </c>
      <c r="X89" t="n">
        <v>0.05</v>
      </c>
      <c r="Y89" t="n">
        <v>1</v>
      </c>
      <c r="Z89" t="n">
        <v>10</v>
      </c>
      <c r="AA89" t="n">
        <v>116.2722190277667</v>
      </c>
      <c r="AB89" t="n">
        <v>159.0887796419986</v>
      </c>
      <c r="AC89" t="n">
        <v>143.9055697955146</v>
      </c>
      <c r="AD89" t="n">
        <v>116272.2190277667</v>
      </c>
      <c r="AE89" t="n">
        <v>159088.7796419986</v>
      </c>
      <c r="AF89" t="n">
        <v>3.947699638251333e-06</v>
      </c>
      <c r="AG89" t="n">
        <v>11</v>
      </c>
      <c r="AH89" t="n">
        <v>143905.5697955146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12.275</v>
      </c>
      <c r="E90" t="n">
        <v>8.15</v>
      </c>
      <c r="F90" t="n">
        <v>5.09</v>
      </c>
      <c r="G90" t="n">
        <v>76.37</v>
      </c>
      <c r="H90" t="n">
        <v>1.33</v>
      </c>
      <c r="I90" t="n">
        <v>4</v>
      </c>
      <c r="J90" t="n">
        <v>307.38</v>
      </c>
      <c r="K90" t="n">
        <v>59.89</v>
      </c>
      <c r="L90" t="n">
        <v>23</v>
      </c>
      <c r="M90" t="n">
        <v>2</v>
      </c>
      <c r="N90" t="n">
        <v>89.5</v>
      </c>
      <c r="O90" t="n">
        <v>38144.9</v>
      </c>
      <c r="P90" t="n">
        <v>78.39</v>
      </c>
      <c r="Q90" t="n">
        <v>202.82</v>
      </c>
      <c r="R90" t="n">
        <v>19.27</v>
      </c>
      <c r="S90" t="n">
        <v>13.89</v>
      </c>
      <c r="T90" t="n">
        <v>1015.59</v>
      </c>
      <c r="U90" t="n">
        <v>0.72</v>
      </c>
      <c r="V90" t="n">
        <v>0.76</v>
      </c>
      <c r="W90" t="n">
        <v>0.64</v>
      </c>
      <c r="X90" t="n">
        <v>0.05</v>
      </c>
      <c r="Y90" t="n">
        <v>1</v>
      </c>
      <c r="Z90" t="n">
        <v>10</v>
      </c>
      <c r="AA90" t="n">
        <v>116.1870929809542</v>
      </c>
      <c r="AB90" t="n">
        <v>158.9723064292536</v>
      </c>
      <c r="AC90" t="n">
        <v>143.8002126227227</v>
      </c>
      <c r="AD90" t="n">
        <v>116187.0929809542</v>
      </c>
      <c r="AE90" t="n">
        <v>158972.3064292536</v>
      </c>
      <c r="AF90" t="n">
        <v>3.94824644223926e-06</v>
      </c>
      <c r="AG90" t="n">
        <v>11</v>
      </c>
      <c r="AH90" t="n">
        <v>143800.2126227227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12.2649</v>
      </c>
      <c r="E91" t="n">
        <v>8.15</v>
      </c>
      <c r="F91" t="n">
        <v>5.1</v>
      </c>
      <c r="G91" t="n">
        <v>76.47</v>
      </c>
      <c r="H91" t="n">
        <v>1.35</v>
      </c>
      <c r="I91" t="n">
        <v>4</v>
      </c>
      <c r="J91" t="n">
        <v>307.92</v>
      </c>
      <c r="K91" t="n">
        <v>59.89</v>
      </c>
      <c r="L91" t="n">
        <v>23.25</v>
      </c>
      <c r="M91" t="n">
        <v>2</v>
      </c>
      <c r="N91" t="n">
        <v>89.79000000000001</v>
      </c>
      <c r="O91" t="n">
        <v>38211.5</v>
      </c>
      <c r="P91" t="n">
        <v>78.36</v>
      </c>
      <c r="Q91" t="n">
        <v>202.81</v>
      </c>
      <c r="R91" t="n">
        <v>19.45</v>
      </c>
      <c r="S91" t="n">
        <v>13.89</v>
      </c>
      <c r="T91" t="n">
        <v>1107.01</v>
      </c>
      <c r="U91" t="n">
        <v>0.71</v>
      </c>
      <c r="V91" t="n">
        <v>0.76</v>
      </c>
      <c r="W91" t="n">
        <v>0.64</v>
      </c>
      <c r="X91" t="n">
        <v>0.06</v>
      </c>
      <c r="Y91" t="n">
        <v>1</v>
      </c>
      <c r="Z91" t="n">
        <v>10</v>
      </c>
      <c r="AA91" t="n">
        <v>116.2124841634936</v>
      </c>
      <c r="AB91" t="n">
        <v>159.0070477653839</v>
      </c>
      <c r="AC91" t="n">
        <v>143.8316382944925</v>
      </c>
      <c r="AD91" t="n">
        <v>116212.4841634936</v>
      </c>
      <c r="AE91" t="n">
        <v>159007.0477653839</v>
      </c>
      <c r="AF91" t="n">
        <v>3.944997783252163e-06</v>
      </c>
      <c r="AG91" t="n">
        <v>11</v>
      </c>
      <c r="AH91" t="n">
        <v>143831.6382944925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12.2733</v>
      </c>
      <c r="E92" t="n">
        <v>8.15</v>
      </c>
      <c r="F92" t="n">
        <v>5.09</v>
      </c>
      <c r="G92" t="n">
        <v>76.39</v>
      </c>
      <c r="H92" t="n">
        <v>1.36</v>
      </c>
      <c r="I92" t="n">
        <v>4</v>
      </c>
      <c r="J92" t="n">
        <v>308.46</v>
      </c>
      <c r="K92" t="n">
        <v>59.89</v>
      </c>
      <c r="L92" t="n">
        <v>23.5</v>
      </c>
      <c r="M92" t="n">
        <v>2</v>
      </c>
      <c r="N92" t="n">
        <v>90.08</v>
      </c>
      <c r="O92" t="n">
        <v>38278.23</v>
      </c>
      <c r="P92" t="n">
        <v>78.03</v>
      </c>
      <c r="Q92" t="n">
        <v>202.81</v>
      </c>
      <c r="R92" t="n">
        <v>19.39</v>
      </c>
      <c r="S92" t="n">
        <v>13.89</v>
      </c>
      <c r="T92" t="n">
        <v>1073.31</v>
      </c>
      <c r="U92" t="n">
        <v>0.72</v>
      </c>
      <c r="V92" t="n">
        <v>0.76</v>
      </c>
      <c r="W92" t="n">
        <v>0.64</v>
      </c>
      <c r="X92" t="n">
        <v>0.05</v>
      </c>
      <c r="Y92" t="n">
        <v>1</v>
      </c>
      <c r="Z92" t="n">
        <v>10</v>
      </c>
      <c r="AA92" t="n">
        <v>116.0327840244541</v>
      </c>
      <c r="AB92" t="n">
        <v>158.7611741073395</v>
      </c>
      <c r="AC92" t="n">
        <v>143.609230473286</v>
      </c>
      <c r="AD92" t="n">
        <v>116032.7840244541</v>
      </c>
      <c r="AE92" t="n">
        <v>158761.1741073395</v>
      </c>
      <c r="AF92" t="n">
        <v>3.947699638251333e-06</v>
      </c>
      <c r="AG92" t="n">
        <v>11</v>
      </c>
      <c r="AH92" t="n">
        <v>143609.230473286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12.28</v>
      </c>
      <c r="E93" t="n">
        <v>8.140000000000001</v>
      </c>
      <c r="F93" t="n">
        <v>5.09</v>
      </c>
      <c r="G93" t="n">
        <v>76.31999999999999</v>
      </c>
      <c r="H93" t="n">
        <v>1.37</v>
      </c>
      <c r="I93" t="n">
        <v>4</v>
      </c>
      <c r="J93" t="n">
        <v>309.01</v>
      </c>
      <c r="K93" t="n">
        <v>59.89</v>
      </c>
      <c r="L93" t="n">
        <v>23.75</v>
      </c>
      <c r="M93" t="n">
        <v>2</v>
      </c>
      <c r="N93" t="n">
        <v>90.37</v>
      </c>
      <c r="O93" t="n">
        <v>38345.09</v>
      </c>
      <c r="P93" t="n">
        <v>77.66</v>
      </c>
      <c r="Q93" t="n">
        <v>202.81</v>
      </c>
      <c r="R93" t="n">
        <v>19.21</v>
      </c>
      <c r="S93" t="n">
        <v>13.89</v>
      </c>
      <c r="T93" t="n">
        <v>986.14</v>
      </c>
      <c r="U93" t="n">
        <v>0.72</v>
      </c>
      <c r="V93" t="n">
        <v>0.76</v>
      </c>
      <c r="W93" t="n">
        <v>0.64</v>
      </c>
      <c r="X93" t="n">
        <v>0.05</v>
      </c>
      <c r="Y93" t="n">
        <v>1</v>
      </c>
      <c r="Z93" t="n">
        <v>10</v>
      </c>
      <c r="AA93" t="n">
        <v>115.8479669307982</v>
      </c>
      <c r="AB93" t="n">
        <v>158.5082992062449</v>
      </c>
      <c r="AC93" t="n">
        <v>143.3804895978396</v>
      </c>
      <c r="AD93" t="n">
        <v>115847.9669307982</v>
      </c>
      <c r="AE93" t="n">
        <v>158508.2992062449</v>
      </c>
      <c r="AF93" t="n">
        <v>3.949854689262575e-06</v>
      </c>
      <c r="AG93" t="n">
        <v>11</v>
      </c>
      <c r="AH93" t="n">
        <v>143380.4895978397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12.2829</v>
      </c>
      <c r="E94" t="n">
        <v>8.140000000000001</v>
      </c>
      <c r="F94" t="n">
        <v>5.09</v>
      </c>
      <c r="G94" t="n">
        <v>76.29000000000001</v>
      </c>
      <c r="H94" t="n">
        <v>1.38</v>
      </c>
      <c r="I94" t="n">
        <v>4</v>
      </c>
      <c r="J94" t="n">
        <v>309.55</v>
      </c>
      <c r="K94" t="n">
        <v>59.89</v>
      </c>
      <c r="L94" t="n">
        <v>24</v>
      </c>
      <c r="M94" t="n">
        <v>2</v>
      </c>
      <c r="N94" t="n">
        <v>90.66</v>
      </c>
      <c r="O94" t="n">
        <v>38412.07</v>
      </c>
      <c r="P94" t="n">
        <v>77.31</v>
      </c>
      <c r="Q94" t="n">
        <v>202.81</v>
      </c>
      <c r="R94" t="n">
        <v>19.11</v>
      </c>
      <c r="S94" t="n">
        <v>13.89</v>
      </c>
      <c r="T94" t="n">
        <v>935.17</v>
      </c>
      <c r="U94" t="n">
        <v>0.73</v>
      </c>
      <c r="V94" t="n">
        <v>0.76</v>
      </c>
      <c r="W94" t="n">
        <v>0.64</v>
      </c>
      <c r="X94" t="n">
        <v>0.05</v>
      </c>
      <c r="Y94" t="n">
        <v>1</v>
      </c>
      <c r="Z94" t="n">
        <v>10</v>
      </c>
      <c r="AA94" t="n">
        <v>115.6839203167843</v>
      </c>
      <c r="AB94" t="n">
        <v>158.2838433917254</v>
      </c>
      <c r="AC94" t="n">
        <v>143.1774555312321</v>
      </c>
      <c r="AD94" t="n">
        <v>115683.9203167843</v>
      </c>
      <c r="AE94" t="n">
        <v>158283.8433917254</v>
      </c>
      <c r="AF94" t="n">
        <v>3.950787472536098e-06</v>
      </c>
      <c r="AG94" t="n">
        <v>11</v>
      </c>
      <c r="AH94" t="n">
        <v>143177.4555312321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12.2808</v>
      </c>
      <c r="E95" t="n">
        <v>8.140000000000001</v>
      </c>
      <c r="F95" t="n">
        <v>5.09</v>
      </c>
      <c r="G95" t="n">
        <v>76.31</v>
      </c>
      <c r="H95" t="n">
        <v>1.39</v>
      </c>
      <c r="I95" t="n">
        <v>4</v>
      </c>
      <c r="J95" t="n">
        <v>310.09</v>
      </c>
      <c r="K95" t="n">
        <v>59.89</v>
      </c>
      <c r="L95" t="n">
        <v>24.25</v>
      </c>
      <c r="M95" t="n">
        <v>2</v>
      </c>
      <c r="N95" t="n">
        <v>90.95999999999999</v>
      </c>
      <c r="O95" t="n">
        <v>38479.19</v>
      </c>
      <c r="P95" t="n">
        <v>77.23999999999999</v>
      </c>
      <c r="Q95" t="n">
        <v>202.81</v>
      </c>
      <c r="R95" t="n">
        <v>19.19</v>
      </c>
      <c r="S95" t="n">
        <v>13.89</v>
      </c>
      <c r="T95" t="n">
        <v>976.26</v>
      </c>
      <c r="U95" t="n">
        <v>0.72</v>
      </c>
      <c r="V95" t="n">
        <v>0.76</v>
      </c>
      <c r="W95" t="n">
        <v>0.64</v>
      </c>
      <c r="X95" t="n">
        <v>0.05</v>
      </c>
      <c r="Y95" t="n">
        <v>1</v>
      </c>
      <c r="Z95" t="n">
        <v>10</v>
      </c>
      <c r="AA95" t="n">
        <v>115.6593761712379</v>
      </c>
      <c r="AB95" t="n">
        <v>158.2502610089775</v>
      </c>
      <c r="AC95" t="n">
        <v>143.1470782039605</v>
      </c>
      <c r="AD95" t="n">
        <v>115659.3761712378</v>
      </c>
      <c r="AE95" t="n">
        <v>158250.2610089775</v>
      </c>
      <c r="AF95" t="n">
        <v>3.950112008786306e-06</v>
      </c>
      <c r="AG95" t="n">
        <v>11</v>
      </c>
      <c r="AH95" t="n">
        <v>143147.0782039605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12.2812</v>
      </c>
      <c r="E96" t="n">
        <v>8.140000000000001</v>
      </c>
      <c r="F96" t="n">
        <v>5.09</v>
      </c>
      <c r="G96" t="n">
        <v>76.31</v>
      </c>
      <c r="H96" t="n">
        <v>1.41</v>
      </c>
      <c r="I96" t="n">
        <v>4</v>
      </c>
      <c r="J96" t="n">
        <v>310.64</v>
      </c>
      <c r="K96" t="n">
        <v>59.89</v>
      </c>
      <c r="L96" t="n">
        <v>24.5</v>
      </c>
      <c r="M96" t="n">
        <v>2</v>
      </c>
      <c r="N96" t="n">
        <v>91.25</v>
      </c>
      <c r="O96" t="n">
        <v>38546.43</v>
      </c>
      <c r="P96" t="n">
        <v>77.12</v>
      </c>
      <c r="Q96" t="n">
        <v>202.81</v>
      </c>
      <c r="R96" t="n">
        <v>19.17</v>
      </c>
      <c r="S96" t="n">
        <v>13.89</v>
      </c>
      <c r="T96" t="n">
        <v>965.6</v>
      </c>
      <c r="U96" t="n">
        <v>0.72</v>
      </c>
      <c r="V96" t="n">
        <v>0.76</v>
      </c>
      <c r="W96" t="n">
        <v>0.64</v>
      </c>
      <c r="X96" t="n">
        <v>0.05</v>
      </c>
      <c r="Y96" t="n">
        <v>1</v>
      </c>
      <c r="Z96" t="n">
        <v>10</v>
      </c>
      <c r="AA96" t="n">
        <v>115.6049701691636</v>
      </c>
      <c r="AB96" t="n">
        <v>158.1758203167162</v>
      </c>
      <c r="AC96" t="n">
        <v>143.0797420268904</v>
      </c>
      <c r="AD96" t="n">
        <v>115604.9701691636</v>
      </c>
      <c r="AE96" t="n">
        <v>158175.8203167162</v>
      </c>
      <c r="AF96" t="n">
        <v>3.950240668548171e-06</v>
      </c>
      <c r="AG96" t="n">
        <v>11</v>
      </c>
      <c r="AH96" t="n">
        <v>143079.7420268904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12.2787</v>
      </c>
      <c r="E97" t="n">
        <v>8.140000000000001</v>
      </c>
      <c r="F97" t="n">
        <v>5.09</v>
      </c>
      <c r="G97" t="n">
        <v>76.33</v>
      </c>
      <c r="H97" t="n">
        <v>1.42</v>
      </c>
      <c r="I97" t="n">
        <v>4</v>
      </c>
      <c r="J97" t="n">
        <v>311.19</v>
      </c>
      <c r="K97" t="n">
        <v>59.89</v>
      </c>
      <c r="L97" t="n">
        <v>24.75</v>
      </c>
      <c r="M97" t="n">
        <v>2</v>
      </c>
      <c r="N97" t="n">
        <v>91.55</v>
      </c>
      <c r="O97" t="n">
        <v>38613.8</v>
      </c>
      <c r="P97" t="n">
        <v>76.98</v>
      </c>
      <c r="Q97" t="n">
        <v>202.81</v>
      </c>
      <c r="R97" t="n">
        <v>19.18</v>
      </c>
      <c r="S97" t="n">
        <v>13.89</v>
      </c>
      <c r="T97" t="n">
        <v>972.08</v>
      </c>
      <c r="U97" t="n">
        <v>0.72</v>
      </c>
      <c r="V97" t="n">
        <v>0.76</v>
      </c>
      <c r="W97" t="n">
        <v>0.64</v>
      </c>
      <c r="X97" t="n">
        <v>0.05</v>
      </c>
      <c r="Y97" t="n">
        <v>1</v>
      </c>
      <c r="Z97" t="n">
        <v>10</v>
      </c>
      <c r="AA97" t="n">
        <v>115.5506150309661</v>
      </c>
      <c r="AB97" t="n">
        <v>158.101449218655</v>
      </c>
      <c r="AC97" t="n">
        <v>143.0124688020476</v>
      </c>
      <c r="AD97" t="n">
        <v>115550.6150309661</v>
      </c>
      <c r="AE97" t="n">
        <v>158101.449218655</v>
      </c>
      <c r="AF97" t="n">
        <v>3.949436545036514e-06</v>
      </c>
      <c r="AG97" t="n">
        <v>11</v>
      </c>
      <c r="AH97" t="n">
        <v>143012.4688020476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12.2821</v>
      </c>
      <c r="E98" t="n">
        <v>8.140000000000001</v>
      </c>
      <c r="F98" t="n">
        <v>5.09</v>
      </c>
      <c r="G98" t="n">
        <v>76.3</v>
      </c>
      <c r="H98" t="n">
        <v>1.43</v>
      </c>
      <c r="I98" t="n">
        <v>4</v>
      </c>
      <c r="J98" t="n">
        <v>311.73</v>
      </c>
      <c r="K98" t="n">
        <v>59.89</v>
      </c>
      <c r="L98" t="n">
        <v>25</v>
      </c>
      <c r="M98" t="n">
        <v>2</v>
      </c>
      <c r="N98" t="n">
        <v>91.84999999999999</v>
      </c>
      <c r="O98" t="n">
        <v>38681.31</v>
      </c>
      <c r="P98" t="n">
        <v>76.76000000000001</v>
      </c>
      <c r="Q98" t="n">
        <v>202.81</v>
      </c>
      <c r="R98" t="n">
        <v>19.12</v>
      </c>
      <c r="S98" t="n">
        <v>13.89</v>
      </c>
      <c r="T98" t="n">
        <v>940.5700000000001</v>
      </c>
      <c r="U98" t="n">
        <v>0.73</v>
      </c>
      <c r="V98" t="n">
        <v>0.76</v>
      </c>
      <c r="W98" t="n">
        <v>0.64</v>
      </c>
      <c r="X98" t="n">
        <v>0.05</v>
      </c>
      <c r="Y98" t="n">
        <v>1</v>
      </c>
      <c r="Z98" t="n">
        <v>10</v>
      </c>
      <c r="AA98" t="n">
        <v>115.4426923796048</v>
      </c>
      <c r="AB98" t="n">
        <v>157.9537846858511</v>
      </c>
      <c r="AC98" t="n">
        <v>142.878897165006</v>
      </c>
      <c r="AD98" t="n">
        <v>115442.6923796047</v>
      </c>
      <c r="AE98" t="n">
        <v>157953.7846858511</v>
      </c>
      <c r="AF98" t="n">
        <v>3.950530153012368e-06</v>
      </c>
      <c r="AG98" t="n">
        <v>11</v>
      </c>
      <c r="AH98" t="n">
        <v>142878.897165006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12.2829</v>
      </c>
      <c r="E99" t="n">
        <v>8.140000000000001</v>
      </c>
      <c r="F99" t="n">
        <v>5.09</v>
      </c>
      <c r="G99" t="n">
        <v>76.29000000000001</v>
      </c>
      <c r="H99" t="n">
        <v>1.44</v>
      </c>
      <c r="I99" t="n">
        <v>4</v>
      </c>
      <c r="J99" t="n">
        <v>312.28</v>
      </c>
      <c r="K99" t="n">
        <v>59.89</v>
      </c>
      <c r="L99" t="n">
        <v>25.25</v>
      </c>
      <c r="M99" t="n">
        <v>2</v>
      </c>
      <c r="N99" t="n">
        <v>92.15000000000001</v>
      </c>
      <c r="O99" t="n">
        <v>38749.07</v>
      </c>
      <c r="P99" t="n">
        <v>76.48999999999999</v>
      </c>
      <c r="Q99" t="n">
        <v>202.81</v>
      </c>
      <c r="R99" t="n">
        <v>19.1</v>
      </c>
      <c r="S99" t="n">
        <v>13.89</v>
      </c>
      <c r="T99" t="n">
        <v>931.05</v>
      </c>
      <c r="U99" t="n">
        <v>0.73</v>
      </c>
      <c r="V99" t="n">
        <v>0.76</v>
      </c>
      <c r="W99" t="n">
        <v>0.64</v>
      </c>
      <c r="X99" t="n">
        <v>0.05</v>
      </c>
      <c r="Y99" t="n">
        <v>1</v>
      </c>
      <c r="Z99" t="n">
        <v>10</v>
      </c>
      <c r="AA99" t="n">
        <v>115.3206180001566</v>
      </c>
      <c r="AB99" t="n">
        <v>157.7867571343487</v>
      </c>
      <c r="AC99" t="n">
        <v>142.7278104885943</v>
      </c>
      <c r="AD99" t="n">
        <v>115320.6180001566</v>
      </c>
      <c r="AE99" t="n">
        <v>157786.7571343487</v>
      </c>
      <c r="AF99" t="n">
        <v>3.950787472536098e-06</v>
      </c>
      <c r="AG99" t="n">
        <v>11</v>
      </c>
      <c r="AH99" t="n">
        <v>142727.8104885943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12.2825</v>
      </c>
      <c r="E100" t="n">
        <v>8.140000000000001</v>
      </c>
      <c r="F100" t="n">
        <v>5.09</v>
      </c>
      <c r="G100" t="n">
        <v>76.3</v>
      </c>
      <c r="H100" t="n">
        <v>1.45</v>
      </c>
      <c r="I100" t="n">
        <v>4</v>
      </c>
      <c r="J100" t="n">
        <v>312.83</v>
      </c>
      <c r="K100" t="n">
        <v>59.89</v>
      </c>
      <c r="L100" t="n">
        <v>25.5</v>
      </c>
      <c r="M100" t="n">
        <v>2</v>
      </c>
      <c r="N100" t="n">
        <v>92.44</v>
      </c>
      <c r="O100" t="n">
        <v>38816.85</v>
      </c>
      <c r="P100" t="n">
        <v>76.34</v>
      </c>
      <c r="Q100" t="n">
        <v>202.83</v>
      </c>
      <c r="R100" t="n">
        <v>19.1</v>
      </c>
      <c r="S100" t="n">
        <v>13.89</v>
      </c>
      <c r="T100" t="n">
        <v>932.16</v>
      </c>
      <c r="U100" t="n">
        <v>0.73</v>
      </c>
      <c r="V100" t="n">
        <v>0.76</v>
      </c>
      <c r="W100" t="n">
        <v>0.64</v>
      </c>
      <c r="X100" t="n">
        <v>0.05</v>
      </c>
      <c r="Y100" t="n">
        <v>1</v>
      </c>
      <c r="Z100" t="n">
        <v>10</v>
      </c>
      <c r="AA100" t="n">
        <v>115.2553793823123</v>
      </c>
      <c r="AB100" t="n">
        <v>157.6974947792894</v>
      </c>
      <c r="AC100" t="n">
        <v>142.6470672074213</v>
      </c>
      <c r="AD100" t="n">
        <v>115255.3793823123</v>
      </c>
      <c r="AE100" t="n">
        <v>157697.4947792894</v>
      </c>
      <c r="AF100" t="n">
        <v>3.950658812774232e-06</v>
      </c>
      <c r="AG100" t="n">
        <v>11</v>
      </c>
      <c r="AH100" t="n">
        <v>142647.0672074214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12.2863</v>
      </c>
      <c r="E101" t="n">
        <v>8.140000000000001</v>
      </c>
      <c r="F101" t="n">
        <v>5.08</v>
      </c>
      <c r="G101" t="n">
        <v>76.26000000000001</v>
      </c>
      <c r="H101" t="n">
        <v>1.46</v>
      </c>
      <c r="I101" t="n">
        <v>4</v>
      </c>
      <c r="J101" t="n">
        <v>313.38</v>
      </c>
      <c r="K101" t="n">
        <v>59.89</v>
      </c>
      <c r="L101" t="n">
        <v>25.75</v>
      </c>
      <c r="M101" t="n">
        <v>2</v>
      </c>
      <c r="N101" t="n">
        <v>92.75</v>
      </c>
      <c r="O101" t="n">
        <v>38884.75</v>
      </c>
      <c r="P101" t="n">
        <v>76.03</v>
      </c>
      <c r="Q101" t="n">
        <v>202.81</v>
      </c>
      <c r="R101" t="n">
        <v>18.99</v>
      </c>
      <c r="S101" t="n">
        <v>13.89</v>
      </c>
      <c r="T101" t="n">
        <v>876.67</v>
      </c>
      <c r="U101" t="n">
        <v>0.73</v>
      </c>
      <c r="V101" t="n">
        <v>0.76</v>
      </c>
      <c r="W101" t="n">
        <v>0.64</v>
      </c>
      <c r="X101" t="n">
        <v>0.05</v>
      </c>
      <c r="Y101" t="n">
        <v>1</v>
      </c>
      <c r="Z101" t="n">
        <v>10</v>
      </c>
      <c r="AA101" t="n">
        <v>115.0993983581754</v>
      </c>
      <c r="AB101" t="n">
        <v>157.4840746606683</v>
      </c>
      <c r="AC101" t="n">
        <v>142.4540156053844</v>
      </c>
      <c r="AD101" t="n">
        <v>115099.3983581754</v>
      </c>
      <c r="AE101" t="n">
        <v>157484.0746606683</v>
      </c>
      <c r="AF101" t="n">
        <v>3.951881080511953e-06</v>
      </c>
      <c r="AG101" t="n">
        <v>11</v>
      </c>
      <c r="AH101" t="n">
        <v>142454.0156053844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12.2871</v>
      </c>
      <c r="E102" t="n">
        <v>8.140000000000001</v>
      </c>
      <c r="F102" t="n">
        <v>5.08</v>
      </c>
      <c r="G102" t="n">
        <v>76.25</v>
      </c>
      <c r="H102" t="n">
        <v>1.48</v>
      </c>
      <c r="I102" t="n">
        <v>4</v>
      </c>
      <c r="J102" t="n">
        <v>313.93</v>
      </c>
      <c r="K102" t="n">
        <v>59.89</v>
      </c>
      <c r="L102" t="n">
        <v>26</v>
      </c>
      <c r="M102" t="n">
        <v>2</v>
      </c>
      <c r="N102" t="n">
        <v>93.05</v>
      </c>
      <c r="O102" t="n">
        <v>38952.8</v>
      </c>
      <c r="P102" t="n">
        <v>75.66</v>
      </c>
      <c r="Q102" t="n">
        <v>202.83</v>
      </c>
      <c r="R102" t="n">
        <v>19.03</v>
      </c>
      <c r="S102" t="n">
        <v>13.89</v>
      </c>
      <c r="T102" t="n">
        <v>894.38</v>
      </c>
      <c r="U102" t="n">
        <v>0.73</v>
      </c>
      <c r="V102" t="n">
        <v>0.76</v>
      </c>
      <c r="W102" t="n">
        <v>0.64</v>
      </c>
      <c r="X102" t="n">
        <v>0.04</v>
      </c>
      <c r="Y102" t="n">
        <v>1</v>
      </c>
      <c r="Z102" t="n">
        <v>10</v>
      </c>
      <c r="AA102" t="n">
        <v>114.9330980418435</v>
      </c>
      <c r="AB102" t="n">
        <v>157.2565352312109</v>
      </c>
      <c r="AC102" t="n">
        <v>142.2481922197207</v>
      </c>
      <c r="AD102" t="n">
        <v>114933.0980418434</v>
      </c>
      <c r="AE102" t="n">
        <v>157256.5352312109</v>
      </c>
      <c r="AF102" t="n">
        <v>3.952138400035683e-06</v>
      </c>
      <c r="AG102" t="n">
        <v>11</v>
      </c>
      <c r="AH102" t="n">
        <v>142248.1922197207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12.2842</v>
      </c>
      <c r="E103" t="n">
        <v>8.140000000000001</v>
      </c>
      <c r="F103" t="n">
        <v>5.09</v>
      </c>
      <c r="G103" t="n">
        <v>76.28</v>
      </c>
      <c r="H103" t="n">
        <v>1.49</v>
      </c>
      <c r="I103" t="n">
        <v>4</v>
      </c>
      <c r="J103" t="n">
        <v>314.49</v>
      </c>
      <c r="K103" t="n">
        <v>59.89</v>
      </c>
      <c r="L103" t="n">
        <v>26.25</v>
      </c>
      <c r="M103" t="n">
        <v>2</v>
      </c>
      <c r="N103" t="n">
        <v>93.34999999999999</v>
      </c>
      <c r="O103" t="n">
        <v>39020.97</v>
      </c>
      <c r="P103" t="n">
        <v>75.26000000000001</v>
      </c>
      <c r="Q103" t="n">
        <v>202.81</v>
      </c>
      <c r="R103" t="n">
        <v>19.08</v>
      </c>
      <c r="S103" t="n">
        <v>13.89</v>
      </c>
      <c r="T103" t="n">
        <v>921.91</v>
      </c>
      <c r="U103" t="n">
        <v>0.73</v>
      </c>
      <c r="V103" t="n">
        <v>0.76</v>
      </c>
      <c r="W103" t="n">
        <v>0.64</v>
      </c>
      <c r="X103" t="n">
        <v>0.05</v>
      </c>
      <c r="Y103" t="n">
        <v>1</v>
      </c>
      <c r="Z103" t="n">
        <v>10</v>
      </c>
      <c r="AA103" t="n">
        <v>114.7717535615433</v>
      </c>
      <c r="AB103" t="n">
        <v>157.0357765952483</v>
      </c>
      <c r="AC103" t="n">
        <v>142.0485024781376</v>
      </c>
      <c r="AD103" t="n">
        <v>114771.7535615433</v>
      </c>
      <c r="AE103" t="n">
        <v>157035.7765952483</v>
      </c>
      <c r="AF103" t="n">
        <v>3.95120561676216e-06</v>
      </c>
      <c r="AG103" t="n">
        <v>11</v>
      </c>
      <c r="AH103" t="n">
        <v>142048.5024781376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12.2808</v>
      </c>
      <c r="E104" t="n">
        <v>8.140000000000001</v>
      </c>
      <c r="F104" t="n">
        <v>5.09</v>
      </c>
      <c r="G104" t="n">
        <v>76.31</v>
      </c>
      <c r="H104" t="n">
        <v>1.5</v>
      </c>
      <c r="I104" t="n">
        <v>4</v>
      </c>
      <c r="J104" t="n">
        <v>315.04</v>
      </c>
      <c r="K104" t="n">
        <v>59.89</v>
      </c>
      <c r="L104" t="n">
        <v>26.5</v>
      </c>
      <c r="M104" t="n">
        <v>2</v>
      </c>
      <c r="N104" t="n">
        <v>93.65000000000001</v>
      </c>
      <c r="O104" t="n">
        <v>39089.29</v>
      </c>
      <c r="P104" t="n">
        <v>74.95999999999999</v>
      </c>
      <c r="Q104" t="n">
        <v>202.81</v>
      </c>
      <c r="R104" t="n">
        <v>19.15</v>
      </c>
      <c r="S104" t="n">
        <v>13.89</v>
      </c>
      <c r="T104" t="n">
        <v>953.79</v>
      </c>
      <c r="U104" t="n">
        <v>0.73</v>
      </c>
      <c r="V104" t="n">
        <v>0.76</v>
      </c>
      <c r="W104" t="n">
        <v>0.64</v>
      </c>
      <c r="X104" t="n">
        <v>0.05</v>
      </c>
      <c r="Y104" t="n">
        <v>1</v>
      </c>
      <c r="Z104" t="n">
        <v>10</v>
      </c>
      <c r="AA104" t="n">
        <v>114.6490457747926</v>
      </c>
      <c r="AB104" t="n">
        <v>156.8678823879305</v>
      </c>
      <c r="AC104" t="n">
        <v>141.8966318583251</v>
      </c>
      <c r="AD104" t="n">
        <v>114649.0457747926</v>
      </c>
      <c r="AE104" t="n">
        <v>156867.8823879305</v>
      </c>
      <c r="AF104" t="n">
        <v>3.950112008786306e-06</v>
      </c>
      <c r="AG104" t="n">
        <v>11</v>
      </c>
      <c r="AH104" t="n">
        <v>141896.6318583251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12.3894</v>
      </c>
      <c r="E105" t="n">
        <v>8.07</v>
      </c>
      <c r="F105" t="n">
        <v>5.07</v>
      </c>
      <c r="G105" t="n">
        <v>101.33</v>
      </c>
      <c r="H105" t="n">
        <v>1.51</v>
      </c>
      <c r="I105" t="n">
        <v>3</v>
      </c>
      <c r="J105" t="n">
        <v>315.6</v>
      </c>
      <c r="K105" t="n">
        <v>59.89</v>
      </c>
      <c r="L105" t="n">
        <v>26.75</v>
      </c>
      <c r="M105" t="n">
        <v>1</v>
      </c>
      <c r="N105" t="n">
        <v>93.95999999999999</v>
      </c>
      <c r="O105" t="n">
        <v>39157.74</v>
      </c>
      <c r="P105" t="n">
        <v>74.41</v>
      </c>
      <c r="Q105" t="n">
        <v>202.81</v>
      </c>
      <c r="R105" t="n">
        <v>18.49</v>
      </c>
      <c r="S105" t="n">
        <v>13.89</v>
      </c>
      <c r="T105" t="n">
        <v>630.58</v>
      </c>
      <c r="U105" t="n">
        <v>0.75</v>
      </c>
      <c r="V105" t="n">
        <v>0.76</v>
      </c>
      <c r="W105" t="n">
        <v>0.64</v>
      </c>
      <c r="X105" t="n">
        <v>0.03</v>
      </c>
      <c r="Y105" t="n">
        <v>1</v>
      </c>
      <c r="Z105" t="n">
        <v>10</v>
      </c>
      <c r="AA105" t="n">
        <v>114.0705591830359</v>
      </c>
      <c r="AB105" t="n">
        <v>156.0763715120622</v>
      </c>
      <c r="AC105" t="n">
        <v>141.180661669557</v>
      </c>
      <c r="AD105" t="n">
        <v>114070.5591830359</v>
      </c>
      <c r="AE105" t="n">
        <v>156076.3715120622</v>
      </c>
      <c r="AF105" t="n">
        <v>3.985043134132716e-06</v>
      </c>
      <c r="AG105" t="n">
        <v>11</v>
      </c>
      <c r="AH105" t="n">
        <v>141180.661669557</v>
      </c>
    </row>
    <row r="106">
      <c r="A106" t="n">
        <v>104</v>
      </c>
      <c r="B106" t="n">
        <v>135</v>
      </c>
      <c r="C106" t="inlineStr">
        <is>
          <t xml:space="preserve">CONCLUIDO	</t>
        </is>
      </c>
      <c r="D106" t="n">
        <v>12.3796</v>
      </c>
      <c r="E106" t="n">
        <v>8.08</v>
      </c>
      <c r="F106" t="n">
        <v>5.07</v>
      </c>
      <c r="G106" t="n">
        <v>101.46</v>
      </c>
      <c r="H106" t="n">
        <v>1.52</v>
      </c>
      <c r="I106" t="n">
        <v>3</v>
      </c>
      <c r="J106" t="n">
        <v>316.15</v>
      </c>
      <c r="K106" t="n">
        <v>59.89</v>
      </c>
      <c r="L106" t="n">
        <v>27</v>
      </c>
      <c r="M106" t="n">
        <v>1</v>
      </c>
      <c r="N106" t="n">
        <v>94.26000000000001</v>
      </c>
      <c r="O106" t="n">
        <v>39226.32</v>
      </c>
      <c r="P106" t="n">
        <v>74.63</v>
      </c>
      <c r="Q106" t="n">
        <v>202.81</v>
      </c>
      <c r="R106" t="n">
        <v>18.63</v>
      </c>
      <c r="S106" t="n">
        <v>13.89</v>
      </c>
      <c r="T106" t="n">
        <v>702.22</v>
      </c>
      <c r="U106" t="n">
        <v>0.75</v>
      </c>
      <c r="V106" t="n">
        <v>0.76</v>
      </c>
      <c r="W106" t="n">
        <v>0.64</v>
      </c>
      <c r="X106" t="n">
        <v>0.04</v>
      </c>
      <c r="Y106" t="n">
        <v>1</v>
      </c>
      <c r="Z106" t="n">
        <v>10</v>
      </c>
      <c r="AA106" t="n">
        <v>114.1959664346355</v>
      </c>
      <c r="AB106" t="n">
        <v>156.2479592462781</v>
      </c>
      <c r="AC106" t="n">
        <v>141.3358733112443</v>
      </c>
      <c r="AD106" t="n">
        <v>114195.9664346355</v>
      </c>
      <c r="AE106" t="n">
        <v>156247.9592462781</v>
      </c>
      <c r="AF106" t="n">
        <v>3.981890969967017e-06</v>
      </c>
      <c r="AG106" t="n">
        <v>11</v>
      </c>
      <c r="AH106" t="n">
        <v>141335.8733112443</v>
      </c>
    </row>
    <row r="107">
      <c r="A107" t="n">
        <v>105</v>
      </c>
      <c r="B107" t="n">
        <v>135</v>
      </c>
      <c r="C107" t="inlineStr">
        <is>
          <t xml:space="preserve">CONCLUIDO	</t>
        </is>
      </c>
      <c r="D107" t="n">
        <v>12.3818</v>
      </c>
      <c r="E107" t="n">
        <v>8.08</v>
      </c>
      <c r="F107" t="n">
        <v>5.07</v>
      </c>
      <c r="G107" t="n">
        <v>101.43</v>
      </c>
      <c r="H107" t="n">
        <v>1.53</v>
      </c>
      <c r="I107" t="n">
        <v>3</v>
      </c>
      <c r="J107" t="n">
        <v>316.71</v>
      </c>
      <c r="K107" t="n">
        <v>59.89</v>
      </c>
      <c r="L107" t="n">
        <v>27.25</v>
      </c>
      <c r="M107" t="n">
        <v>1</v>
      </c>
      <c r="N107" t="n">
        <v>94.56999999999999</v>
      </c>
      <c r="O107" t="n">
        <v>39295.05</v>
      </c>
      <c r="P107" t="n">
        <v>74.69</v>
      </c>
      <c r="Q107" t="n">
        <v>202.81</v>
      </c>
      <c r="R107" t="n">
        <v>18.64</v>
      </c>
      <c r="S107" t="n">
        <v>13.89</v>
      </c>
      <c r="T107" t="n">
        <v>706.21</v>
      </c>
      <c r="U107" t="n">
        <v>0.75</v>
      </c>
      <c r="V107" t="n">
        <v>0.76</v>
      </c>
      <c r="W107" t="n">
        <v>0.64</v>
      </c>
      <c r="X107" t="n">
        <v>0.03</v>
      </c>
      <c r="Y107" t="n">
        <v>1</v>
      </c>
      <c r="Z107" t="n">
        <v>10</v>
      </c>
      <c r="AA107" t="n">
        <v>114.215873815624</v>
      </c>
      <c r="AB107" t="n">
        <v>156.2751974031983</v>
      </c>
      <c r="AC107" t="n">
        <v>141.3605118966969</v>
      </c>
      <c r="AD107" t="n">
        <v>114215.873815624</v>
      </c>
      <c r="AE107" t="n">
        <v>156275.1974031983</v>
      </c>
      <c r="AF107" t="n">
        <v>3.982598598657276e-06</v>
      </c>
      <c r="AG107" t="n">
        <v>11</v>
      </c>
      <c r="AH107" t="n">
        <v>141360.511896697</v>
      </c>
    </row>
    <row r="108">
      <c r="A108" t="n">
        <v>106</v>
      </c>
      <c r="B108" t="n">
        <v>135</v>
      </c>
      <c r="C108" t="inlineStr">
        <is>
          <t xml:space="preserve">CONCLUIDO	</t>
        </is>
      </c>
      <c r="D108" t="n">
        <v>12.3856</v>
      </c>
      <c r="E108" t="n">
        <v>8.07</v>
      </c>
      <c r="F108" t="n">
        <v>5.07</v>
      </c>
      <c r="G108" t="n">
        <v>101.38</v>
      </c>
      <c r="H108" t="n">
        <v>1.54</v>
      </c>
      <c r="I108" t="n">
        <v>3</v>
      </c>
      <c r="J108" t="n">
        <v>317.27</v>
      </c>
      <c r="K108" t="n">
        <v>59.89</v>
      </c>
      <c r="L108" t="n">
        <v>27.5</v>
      </c>
      <c r="M108" t="n">
        <v>1</v>
      </c>
      <c r="N108" t="n">
        <v>94.88</v>
      </c>
      <c r="O108" t="n">
        <v>39363.91</v>
      </c>
      <c r="P108" t="n">
        <v>74.86</v>
      </c>
      <c r="Q108" t="n">
        <v>202.81</v>
      </c>
      <c r="R108" t="n">
        <v>18.58</v>
      </c>
      <c r="S108" t="n">
        <v>13.89</v>
      </c>
      <c r="T108" t="n">
        <v>673.5599999999999</v>
      </c>
      <c r="U108" t="n">
        <v>0.75</v>
      </c>
      <c r="V108" t="n">
        <v>0.76</v>
      </c>
      <c r="W108" t="n">
        <v>0.64</v>
      </c>
      <c r="X108" t="n">
        <v>0.03</v>
      </c>
      <c r="Y108" t="n">
        <v>1</v>
      </c>
      <c r="Z108" t="n">
        <v>10</v>
      </c>
      <c r="AA108" t="n">
        <v>114.2794013476986</v>
      </c>
      <c r="AB108" t="n">
        <v>156.3621185752197</v>
      </c>
      <c r="AC108" t="n">
        <v>141.4391374340553</v>
      </c>
      <c r="AD108" t="n">
        <v>114279.4013476986</v>
      </c>
      <c r="AE108" t="n">
        <v>156362.1185752196</v>
      </c>
      <c r="AF108" t="n">
        <v>3.983820866394996e-06</v>
      </c>
      <c r="AG108" t="n">
        <v>11</v>
      </c>
      <c r="AH108" t="n">
        <v>141439.1374340553</v>
      </c>
    </row>
    <row r="109">
      <c r="A109" t="n">
        <v>107</v>
      </c>
      <c r="B109" t="n">
        <v>135</v>
      </c>
      <c r="C109" t="inlineStr">
        <is>
          <t xml:space="preserve">CONCLUIDO	</t>
        </is>
      </c>
      <c r="D109" t="n">
        <v>12.3869</v>
      </c>
      <c r="E109" t="n">
        <v>8.07</v>
      </c>
      <c r="F109" t="n">
        <v>5.07</v>
      </c>
      <c r="G109" t="n">
        <v>101.37</v>
      </c>
      <c r="H109" t="n">
        <v>1.56</v>
      </c>
      <c r="I109" t="n">
        <v>3</v>
      </c>
      <c r="J109" t="n">
        <v>317.83</v>
      </c>
      <c r="K109" t="n">
        <v>59.89</v>
      </c>
      <c r="L109" t="n">
        <v>27.75</v>
      </c>
      <c r="M109" t="n">
        <v>1</v>
      </c>
      <c r="N109" t="n">
        <v>95.19</v>
      </c>
      <c r="O109" t="n">
        <v>39432.92</v>
      </c>
      <c r="P109" t="n">
        <v>74.89</v>
      </c>
      <c r="Q109" t="n">
        <v>202.81</v>
      </c>
      <c r="R109" t="n">
        <v>18.51</v>
      </c>
      <c r="S109" t="n">
        <v>13.89</v>
      </c>
      <c r="T109" t="n">
        <v>640.97</v>
      </c>
      <c r="U109" t="n">
        <v>0.75</v>
      </c>
      <c r="V109" t="n">
        <v>0.76</v>
      </c>
      <c r="W109" t="n">
        <v>0.64</v>
      </c>
      <c r="X109" t="n">
        <v>0.03</v>
      </c>
      <c r="Y109" t="n">
        <v>1</v>
      </c>
      <c r="Z109" t="n">
        <v>10</v>
      </c>
      <c r="AA109" t="n">
        <v>114.288754845281</v>
      </c>
      <c r="AB109" t="n">
        <v>156.374916443259</v>
      </c>
      <c r="AC109" t="n">
        <v>141.4507138915309</v>
      </c>
      <c r="AD109" t="n">
        <v>114288.754845281</v>
      </c>
      <c r="AE109" t="n">
        <v>156374.916443259</v>
      </c>
      <c r="AF109" t="n">
        <v>3.984239010621058e-06</v>
      </c>
      <c r="AG109" t="n">
        <v>11</v>
      </c>
      <c r="AH109" t="n">
        <v>141450.7138915309</v>
      </c>
    </row>
    <row r="110">
      <c r="A110" t="n">
        <v>108</v>
      </c>
      <c r="B110" t="n">
        <v>135</v>
      </c>
      <c r="C110" t="inlineStr">
        <is>
          <t xml:space="preserve">CONCLUIDO	</t>
        </is>
      </c>
      <c r="D110" t="n">
        <v>12.3869</v>
      </c>
      <c r="E110" t="n">
        <v>8.07</v>
      </c>
      <c r="F110" t="n">
        <v>5.07</v>
      </c>
      <c r="G110" t="n">
        <v>101.37</v>
      </c>
      <c r="H110" t="n">
        <v>1.57</v>
      </c>
      <c r="I110" t="n">
        <v>3</v>
      </c>
      <c r="J110" t="n">
        <v>318.39</v>
      </c>
      <c r="K110" t="n">
        <v>59.89</v>
      </c>
      <c r="L110" t="n">
        <v>28</v>
      </c>
      <c r="M110" t="n">
        <v>1</v>
      </c>
      <c r="N110" t="n">
        <v>95.5</v>
      </c>
      <c r="O110" t="n">
        <v>39502.07</v>
      </c>
      <c r="P110" t="n">
        <v>74.97</v>
      </c>
      <c r="Q110" t="n">
        <v>202.81</v>
      </c>
      <c r="R110" t="n">
        <v>18.48</v>
      </c>
      <c r="S110" t="n">
        <v>13.89</v>
      </c>
      <c r="T110" t="n">
        <v>625.1</v>
      </c>
      <c r="U110" t="n">
        <v>0.75</v>
      </c>
      <c r="V110" t="n">
        <v>0.76</v>
      </c>
      <c r="W110" t="n">
        <v>0.64</v>
      </c>
      <c r="X110" t="n">
        <v>0.03</v>
      </c>
      <c r="Y110" t="n">
        <v>1</v>
      </c>
      <c r="Z110" t="n">
        <v>10</v>
      </c>
      <c r="AA110" t="n">
        <v>114.32390138601</v>
      </c>
      <c r="AB110" t="n">
        <v>156.4230054908404</v>
      </c>
      <c r="AC110" t="n">
        <v>141.4942133879046</v>
      </c>
      <c r="AD110" t="n">
        <v>114323.90138601</v>
      </c>
      <c r="AE110" t="n">
        <v>156423.0054908404</v>
      </c>
      <c r="AF110" t="n">
        <v>3.984239010621058e-06</v>
      </c>
      <c r="AG110" t="n">
        <v>11</v>
      </c>
      <c r="AH110" t="n">
        <v>141494.2133879045</v>
      </c>
    </row>
    <row r="111">
      <c r="A111" t="n">
        <v>109</v>
      </c>
      <c r="B111" t="n">
        <v>135</v>
      </c>
      <c r="C111" t="inlineStr">
        <is>
          <t xml:space="preserve">CONCLUIDO	</t>
        </is>
      </c>
      <c r="D111" t="n">
        <v>12.389</v>
      </c>
      <c r="E111" t="n">
        <v>8.07</v>
      </c>
      <c r="F111" t="n">
        <v>5.07</v>
      </c>
      <c r="G111" t="n">
        <v>101.34</v>
      </c>
      <c r="H111" t="n">
        <v>1.58</v>
      </c>
      <c r="I111" t="n">
        <v>3</v>
      </c>
      <c r="J111" t="n">
        <v>318.95</v>
      </c>
      <c r="K111" t="n">
        <v>59.89</v>
      </c>
      <c r="L111" t="n">
        <v>28.25</v>
      </c>
      <c r="M111" t="n">
        <v>1</v>
      </c>
      <c r="N111" t="n">
        <v>95.81</v>
      </c>
      <c r="O111" t="n">
        <v>39571.36</v>
      </c>
      <c r="P111" t="n">
        <v>75.02</v>
      </c>
      <c r="Q111" t="n">
        <v>202.81</v>
      </c>
      <c r="R111" t="n">
        <v>18.48</v>
      </c>
      <c r="S111" t="n">
        <v>13.89</v>
      </c>
      <c r="T111" t="n">
        <v>622.48</v>
      </c>
      <c r="U111" t="n">
        <v>0.75</v>
      </c>
      <c r="V111" t="n">
        <v>0.76</v>
      </c>
      <c r="W111" t="n">
        <v>0.64</v>
      </c>
      <c r="X111" t="n">
        <v>0.03</v>
      </c>
      <c r="Y111" t="n">
        <v>1</v>
      </c>
      <c r="Z111" t="n">
        <v>10</v>
      </c>
      <c r="AA111" t="n">
        <v>114.3396765584244</v>
      </c>
      <c r="AB111" t="n">
        <v>156.4445897776893</v>
      </c>
      <c r="AC111" t="n">
        <v>141.5137377007103</v>
      </c>
      <c r="AD111" t="n">
        <v>114339.6765584244</v>
      </c>
      <c r="AE111" t="n">
        <v>156444.5897776893</v>
      </c>
      <c r="AF111" t="n">
        <v>3.98491447437085e-06</v>
      </c>
      <c r="AG111" t="n">
        <v>11</v>
      </c>
      <c r="AH111" t="n">
        <v>141513.7377007103</v>
      </c>
    </row>
    <row r="112">
      <c r="A112" t="n">
        <v>110</v>
      </c>
      <c r="B112" t="n">
        <v>135</v>
      </c>
      <c r="C112" t="inlineStr">
        <is>
          <t xml:space="preserve">CONCLUIDO	</t>
        </is>
      </c>
      <c r="D112" t="n">
        <v>12.3873</v>
      </c>
      <c r="E112" t="n">
        <v>8.07</v>
      </c>
      <c r="F112" t="n">
        <v>5.07</v>
      </c>
      <c r="G112" t="n">
        <v>101.36</v>
      </c>
      <c r="H112" t="n">
        <v>1.59</v>
      </c>
      <c r="I112" t="n">
        <v>3</v>
      </c>
      <c r="J112" t="n">
        <v>319.51</v>
      </c>
      <c r="K112" t="n">
        <v>59.89</v>
      </c>
      <c r="L112" t="n">
        <v>28.5</v>
      </c>
      <c r="M112" t="n">
        <v>1</v>
      </c>
      <c r="N112" t="n">
        <v>96.13</v>
      </c>
      <c r="O112" t="n">
        <v>39640.79</v>
      </c>
      <c r="P112" t="n">
        <v>75.11</v>
      </c>
      <c r="Q112" t="n">
        <v>202.81</v>
      </c>
      <c r="R112" t="n">
        <v>18.56</v>
      </c>
      <c r="S112" t="n">
        <v>13.89</v>
      </c>
      <c r="T112" t="n">
        <v>666.21</v>
      </c>
      <c r="U112" t="n">
        <v>0.75</v>
      </c>
      <c r="V112" t="n">
        <v>0.76</v>
      </c>
      <c r="W112" t="n">
        <v>0.64</v>
      </c>
      <c r="X112" t="n">
        <v>0.03</v>
      </c>
      <c r="Y112" t="n">
        <v>1</v>
      </c>
      <c r="Z112" t="n">
        <v>10</v>
      </c>
      <c r="AA112" t="n">
        <v>114.3842270764066</v>
      </c>
      <c r="AB112" t="n">
        <v>156.5055457618226</v>
      </c>
      <c r="AC112" t="n">
        <v>141.5688761312702</v>
      </c>
      <c r="AD112" t="n">
        <v>114384.2270764066</v>
      </c>
      <c r="AE112" t="n">
        <v>156505.5457618225</v>
      </c>
      <c r="AF112" t="n">
        <v>3.984367670382923e-06</v>
      </c>
      <c r="AG112" t="n">
        <v>11</v>
      </c>
      <c r="AH112" t="n">
        <v>141568.8761312702</v>
      </c>
    </row>
    <row r="113">
      <c r="A113" t="n">
        <v>111</v>
      </c>
      <c r="B113" t="n">
        <v>135</v>
      </c>
      <c r="C113" t="inlineStr">
        <is>
          <t xml:space="preserve">CONCLUIDO	</t>
        </is>
      </c>
      <c r="D113" t="n">
        <v>12.3894</v>
      </c>
      <c r="E113" t="n">
        <v>8.07</v>
      </c>
      <c r="F113" t="n">
        <v>5.07</v>
      </c>
      <c r="G113" t="n">
        <v>101.33</v>
      </c>
      <c r="H113" t="n">
        <v>1.6</v>
      </c>
      <c r="I113" t="n">
        <v>3</v>
      </c>
      <c r="J113" t="n">
        <v>320.08</v>
      </c>
      <c r="K113" t="n">
        <v>59.89</v>
      </c>
      <c r="L113" t="n">
        <v>28.75</v>
      </c>
      <c r="M113" t="n">
        <v>1</v>
      </c>
      <c r="N113" t="n">
        <v>96.44</v>
      </c>
      <c r="O113" t="n">
        <v>39710.36</v>
      </c>
      <c r="P113" t="n">
        <v>75.17</v>
      </c>
      <c r="Q113" t="n">
        <v>202.81</v>
      </c>
      <c r="R113" t="n">
        <v>18.5</v>
      </c>
      <c r="S113" t="n">
        <v>13.89</v>
      </c>
      <c r="T113" t="n">
        <v>632.51</v>
      </c>
      <c r="U113" t="n">
        <v>0.75</v>
      </c>
      <c r="V113" t="n">
        <v>0.76</v>
      </c>
      <c r="W113" t="n">
        <v>0.64</v>
      </c>
      <c r="X113" t="n">
        <v>0.03</v>
      </c>
      <c r="Y113" t="n">
        <v>1</v>
      </c>
      <c r="Z113" t="n">
        <v>10</v>
      </c>
      <c r="AA113" t="n">
        <v>114.4043839454044</v>
      </c>
      <c r="AB113" t="n">
        <v>156.5331252792436</v>
      </c>
      <c r="AC113" t="n">
        <v>141.5938234982567</v>
      </c>
      <c r="AD113" t="n">
        <v>114404.3839454044</v>
      </c>
      <c r="AE113" t="n">
        <v>156533.1252792437</v>
      </c>
      <c r="AF113" t="n">
        <v>3.985043134132716e-06</v>
      </c>
      <c r="AG113" t="n">
        <v>11</v>
      </c>
      <c r="AH113" t="n">
        <v>141593.8234982567</v>
      </c>
    </row>
    <row r="114">
      <c r="A114" t="n">
        <v>112</v>
      </c>
      <c r="B114" t="n">
        <v>135</v>
      </c>
      <c r="C114" t="inlineStr">
        <is>
          <t xml:space="preserve">CONCLUIDO	</t>
        </is>
      </c>
      <c r="D114" t="n">
        <v>12.386</v>
      </c>
      <c r="E114" t="n">
        <v>8.07</v>
      </c>
      <c r="F114" t="n">
        <v>5.07</v>
      </c>
      <c r="G114" t="n">
        <v>101.38</v>
      </c>
      <c r="H114" t="n">
        <v>1.61</v>
      </c>
      <c r="I114" t="n">
        <v>3</v>
      </c>
      <c r="J114" t="n">
        <v>320.64</v>
      </c>
      <c r="K114" t="n">
        <v>59.89</v>
      </c>
      <c r="L114" t="n">
        <v>29</v>
      </c>
      <c r="M114" t="n">
        <v>1</v>
      </c>
      <c r="N114" t="n">
        <v>96.75</v>
      </c>
      <c r="O114" t="n">
        <v>39780.08</v>
      </c>
      <c r="P114" t="n">
        <v>75.5</v>
      </c>
      <c r="Q114" t="n">
        <v>202.83</v>
      </c>
      <c r="R114" t="n">
        <v>18.55</v>
      </c>
      <c r="S114" t="n">
        <v>13.89</v>
      </c>
      <c r="T114" t="n">
        <v>661.91</v>
      </c>
      <c r="U114" t="n">
        <v>0.75</v>
      </c>
      <c r="V114" t="n">
        <v>0.76</v>
      </c>
      <c r="W114" t="n">
        <v>0.64</v>
      </c>
      <c r="X114" t="n">
        <v>0.03</v>
      </c>
      <c r="Y114" t="n">
        <v>1</v>
      </c>
      <c r="Z114" t="n">
        <v>10</v>
      </c>
      <c r="AA114" t="n">
        <v>114.5594166478879</v>
      </c>
      <c r="AB114" t="n">
        <v>156.7452478623416</v>
      </c>
      <c r="AC114" t="n">
        <v>141.7857013997397</v>
      </c>
      <c r="AD114" t="n">
        <v>114559.4166478879</v>
      </c>
      <c r="AE114" t="n">
        <v>156745.2478623416</v>
      </c>
      <c r="AF114" t="n">
        <v>3.983949526156861e-06</v>
      </c>
      <c r="AG114" t="n">
        <v>11</v>
      </c>
      <c r="AH114" t="n">
        <v>141785.7013997397</v>
      </c>
    </row>
    <row r="115">
      <c r="A115" t="n">
        <v>113</v>
      </c>
      <c r="B115" t="n">
        <v>135</v>
      </c>
      <c r="C115" t="inlineStr">
        <is>
          <t xml:space="preserve">CONCLUIDO	</t>
        </is>
      </c>
      <c r="D115" t="n">
        <v>12.3835</v>
      </c>
      <c r="E115" t="n">
        <v>8.08</v>
      </c>
      <c r="F115" t="n">
        <v>5.07</v>
      </c>
      <c r="G115" t="n">
        <v>101.41</v>
      </c>
      <c r="H115" t="n">
        <v>1.62</v>
      </c>
      <c r="I115" t="n">
        <v>3</v>
      </c>
      <c r="J115" t="n">
        <v>321.21</v>
      </c>
      <c r="K115" t="n">
        <v>59.89</v>
      </c>
      <c r="L115" t="n">
        <v>29.25</v>
      </c>
      <c r="M115" t="n">
        <v>1</v>
      </c>
      <c r="N115" t="n">
        <v>97.06999999999999</v>
      </c>
      <c r="O115" t="n">
        <v>39849.95</v>
      </c>
      <c r="P115" t="n">
        <v>75.64</v>
      </c>
      <c r="Q115" t="n">
        <v>202.83</v>
      </c>
      <c r="R115" t="n">
        <v>18.6</v>
      </c>
      <c r="S115" t="n">
        <v>13.89</v>
      </c>
      <c r="T115" t="n">
        <v>685.89</v>
      </c>
      <c r="U115" t="n">
        <v>0.75</v>
      </c>
      <c r="V115" t="n">
        <v>0.76</v>
      </c>
      <c r="W115" t="n">
        <v>0.64</v>
      </c>
      <c r="X115" t="n">
        <v>0.03</v>
      </c>
      <c r="Y115" t="n">
        <v>1</v>
      </c>
      <c r="Z115" t="n">
        <v>10</v>
      </c>
      <c r="AA115" t="n">
        <v>114.6283570992594</v>
      </c>
      <c r="AB115" t="n">
        <v>156.8395752293461</v>
      </c>
      <c r="AC115" t="n">
        <v>141.8710262952267</v>
      </c>
      <c r="AD115" t="n">
        <v>114628.3570992594</v>
      </c>
      <c r="AE115" t="n">
        <v>156839.5752293461</v>
      </c>
      <c r="AF115" t="n">
        <v>3.983145402645204e-06</v>
      </c>
      <c r="AG115" t="n">
        <v>11</v>
      </c>
      <c r="AH115" t="n">
        <v>141871.0262952267</v>
      </c>
    </row>
    <row r="116">
      <c r="A116" t="n">
        <v>114</v>
      </c>
      <c r="B116" t="n">
        <v>135</v>
      </c>
      <c r="C116" t="inlineStr">
        <is>
          <t xml:space="preserve">CONCLUIDO	</t>
        </is>
      </c>
      <c r="D116" t="n">
        <v>12.3805</v>
      </c>
      <c r="E116" t="n">
        <v>8.08</v>
      </c>
      <c r="F116" t="n">
        <v>5.07</v>
      </c>
      <c r="G116" t="n">
        <v>101.45</v>
      </c>
      <c r="H116" t="n">
        <v>1.63</v>
      </c>
      <c r="I116" t="n">
        <v>3</v>
      </c>
      <c r="J116" t="n">
        <v>321.78</v>
      </c>
      <c r="K116" t="n">
        <v>59.89</v>
      </c>
      <c r="L116" t="n">
        <v>29.5</v>
      </c>
      <c r="M116" t="n">
        <v>1</v>
      </c>
      <c r="N116" t="n">
        <v>97.39</v>
      </c>
      <c r="O116" t="n">
        <v>39919.96</v>
      </c>
      <c r="P116" t="n">
        <v>75.69</v>
      </c>
      <c r="Q116" t="n">
        <v>202.81</v>
      </c>
      <c r="R116" t="n">
        <v>18.65</v>
      </c>
      <c r="S116" t="n">
        <v>13.89</v>
      </c>
      <c r="T116" t="n">
        <v>708.66</v>
      </c>
      <c r="U116" t="n">
        <v>0.74</v>
      </c>
      <c r="V116" t="n">
        <v>0.76</v>
      </c>
      <c r="W116" t="n">
        <v>0.64</v>
      </c>
      <c r="X116" t="n">
        <v>0.03</v>
      </c>
      <c r="Y116" t="n">
        <v>1</v>
      </c>
      <c r="Z116" t="n">
        <v>10</v>
      </c>
      <c r="AA116" t="n">
        <v>114.6592544463718</v>
      </c>
      <c r="AB116" t="n">
        <v>156.88185034276</v>
      </c>
      <c r="AC116" t="n">
        <v>141.9092667311499</v>
      </c>
      <c r="AD116" t="n">
        <v>114659.2544463718</v>
      </c>
      <c r="AE116" t="n">
        <v>156881.85034276</v>
      </c>
      <c r="AF116" t="n">
        <v>3.982180454431215e-06</v>
      </c>
      <c r="AG116" t="n">
        <v>11</v>
      </c>
      <c r="AH116" t="n">
        <v>141909.2667311499</v>
      </c>
    </row>
    <row r="117">
      <c r="A117" t="n">
        <v>115</v>
      </c>
      <c r="B117" t="n">
        <v>135</v>
      </c>
      <c r="C117" t="inlineStr">
        <is>
          <t xml:space="preserve">CONCLUIDO	</t>
        </is>
      </c>
      <c r="D117" t="n">
        <v>12.3865</v>
      </c>
      <c r="E117" t="n">
        <v>8.07</v>
      </c>
      <c r="F117" t="n">
        <v>5.07</v>
      </c>
      <c r="G117" t="n">
        <v>101.37</v>
      </c>
      <c r="H117" t="n">
        <v>1.64</v>
      </c>
      <c r="I117" t="n">
        <v>3</v>
      </c>
      <c r="J117" t="n">
        <v>322.34</v>
      </c>
      <c r="K117" t="n">
        <v>59.89</v>
      </c>
      <c r="L117" t="n">
        <v>29.75</v>
      </c>
      <c r="M117" t="n">
        <v>1</v>
      </c>
      <c r="N117" t="n">
        <v>97.70999999999999</v>
      </c>
      <c r="O117" t="n">
        <v>39990.12</v>
      </c>
      <c r="P117" t="n">
        <v>75.53</v>
      </c>
      <c r="Q117" t="n">
        <v>202.81</v>
      </c>
      <c r="R117" t="n">
        <v>18.52</v>
      </c>
      <c r="S117" t="n">
        <v>13.89</v>
      </c>
      <c r="T117" t="n">
        <v>644.0700000000001</v>
      </c>
      <c r="U117" t="n">
        <v>0.75</v>
      </c>
      <c r="V117" t="n">
        <v>0.76</v>
      </c>
      <c r="W117" t="n">
        <v>0.64</v>
      </c>
      <c r="X117" t="n">
        <v>0.03</v>
      </c>
      <c r="Y117" t="n">
        <v>1</v>
      </c>
      <c r="Z117" t="n">
        <v>10</v>
      </c>
      <c r="AA117" t="n">
        <v>114.5711139619775</v>
      </c>
      <c r="AB117" t="n">
        <v>156.7612526435281</v>
      </c>
      <c r="AC117" t="n">
        <v>141.8001787070727</v>
      </c>
      <c r="AD117" t="n">
        <v>114571.1139619775</v>
      </c>
      <c r="AE117" t="n">
        <v>156761.2526435281</v>
      </c>
      <c r="AF117" t="n">
        <v>3.984110350859193e-06</v>
      </c>
      <c r="AG117" t="n">
        <v>11</v>
      </c>
      <c r="AH117" t="n">
        <v>141800.1787070727</v>
      </c>
    </row>
    <row r="118">
      <c r="A118" t="n">
        <v>116</v>
      </c>
      <c r="B118" t="n">
        <v>135</v>
      </c>
      <c r="C118" t="inlineStr">
        <is>
          <t xml:space="preserve">CONCLUIDO	</t>
        </is>
      </c>
      <c r="D118" t="n">
        <v>12.3869</v>
      </c>
      <c r="E118" t="n">
        <v>8.07</v>
      </c>
      <c r="F118" t="n">
        <v>5.07</v>
      </c>
      <c r="G118" t="n">
        <v>101.37</v>
      </c>
      <c r="H118" t="n">
        <v>1.66</v>
      </c>
      <c r="I118" t="n">
        <v>3</v>
      </c>
      <c r="J118" t="n">
        <v>322.91</v>
      </c>
      <c r="K118" t="n">
        <v>59.89</v>
      </c>
      <c r="L118" t="n">
        <v>30</v>
      </c>
      <c r="M118" t="n">
        <v>1</v>
      </c>
      <c r="N118" t="n">
        <v>98.03</v>
      </c>
      <c r="O118" t="n">
        <v>40060.43</v>
      </c>
      <c r="P118" t="n">
        <v>75.67</v>
      </c>
      <c r="Q118" t="n">
        <v>202.81</v>
      </c>
      <c r="R118" t="n">
        <v>18.57</v>
      </c>
      <c r="S118" t="n">
        <v>13.89</v>
      </c>
      <c r="T118" t="n">
        <v>671.65</v>
      </c>
      <c r="U118" t="n">
        <v>0.75</v>
      </c>
      <c r="V118" t="n">
        <v>0.76</v>
      </c>
      <c r="W118" t="n">
        <v>0.64</v>
      </c>
      <c r="X118" t="n">
        <v>0.03</v>
      </c>
      <c r="Y118" t="n">
        <v>1</v>
      </c>
      <c r="Z118" t="n">
        <v>10</v>
      </c>
      <c r="AA118" t="n">
        <v>114.6314336173892</v>
      </c>
      <c r="AB118" t="n">
        <v>156.8437846571777</v>
      </c>
      <c r="AC118" t="n">
        <v>141.874833981174</v>
      </c>
      <c r="AD118" t="n">
        <v>114631.4336173892</v>
      </c>
      <c r="AE118" t="n">
        <v>156843.7846571777</v>
      </c>
      <c r="AF118" t="n">
        <v>3.984239010621058e-06</v>
      </c>
      <c r="AG118" t="n">
        <v>11</v>
      </c>
      <c r="AH118" t="n">
        <v>141874.833981174</v>
      </c>
    </row>
    <row r="119">
      <c r="A119" t="n">
        <v>117</v>
      </c>
      <c r="B119" t="n">
        <v>135</v>
      </c>
      <c r="C119" t="inlineStr">
        <is>
          <t xml:space="preserve">CONCLUIDO	</t>
        </is>
      </c>
      <c r="D119" t="n">
        <v>12.3805</v>
      </c>
      <c r="E119" t="n">
        <v>8.08</v>
      </c>
      <c r="F119" t="n">
        <v>5.07</v>
      </c>
      <c r="G119" t="n">
        <v>101.45</v>
      </c>
      <c r="H119" t="n">
        <v>1.67</v>
      </c>
      <c r="I119" t="n">
        <v>3</v>
      </c>
      <c r="J119" t="n">
        <v>323.49</v>
      </c>
      <c r="K119" t="n">
        <v>59.89</v>
      </c>
      <c r="L119" t="n">
        <v>30.25</v>
      </c>
      <c r="M119" t="n">
        <v>1</v>
      </c>
      <c r="N119" t="n">
        <v>98.34999999999999</v>
      </c>
      <c r="O119" t="n">
        <v>40131.01</v>
      </c>
      <c r="P119" t="n">
        <v>75.8</v>
      </c>
      <c r="Q119" t="n">
        <v>202.81</v>
      </c>
      <c r="R119" t="n">
        <v>18.65</v>
      </c>
      <c r="S119" t="n">
        <v>13.89</v>
      </c>
      <c r="T119" t="n">
        <v>712.29</v>
      </c>
      <c r="U119" t="n">
        <v>0.74</v>
      </c>
      <c r="V119" t="n">
        <v>0.76</v>
      </c>
      <c r="W119" t="n">
        <v>0.64</v>
      </c>
      <c r="X119" t="n">
        <v>0.03</v>
      </c>
      <c r="Y119" t="n">
        <v>1</v>
      </c>
      <c r="Z119" t="n">
        <v>10</v>
      </c>
      <c r="AA119" t="n">
        <v>114.7076059218667</v>
      </c>
      <c r="AB119" t="n">
        <v>156.9480069646487</v>
      </c>
      <c r="AC119" t="n">
        <v>141.969109457897</v>
      </c>
      <c r="AD119" t="n">
        <v>114707.6059218668</v>
      </c>
      <c r="AE119" t="n">
        <v>156948.0069646487</v>
      </c>
      <c r="AF119" t="n">
        <v>3.982180454431215e-06</v>
      </c>
      <c r="AG119" t="n">
        <v>11</v>
      </c>
      <c r="AH119" t="n">
        <v>141969.109457897</v>
      </c>
    </row>
    <row r="120">
      <c r="A120" t="n">
        <v>118</v>
      </c>
      <c r="B120" t="n">
        <v>135</v>
      </c>
      <c r="C120" t="inlineStr">
        <is>
          <t xml:space="preserve">CONCLUIDO	</t>
        </is>
      </c>
      <c r="D120" t="n">
        <v>12.3779</v>
      </c>
      <c r="E120" t="n">
        <v>8.08</v>
      </c>
      <c r="F120" t="n">
        <v>5.07</v>
      </c>
      <c r="G120" t="n">
        <v>101.48</v>
      </c>
      <c r="H120" t="n">
        <v>1.68</v>
      </c>
      <c r="I120" t="n">
        <v>3</v>
      </c>
      <c r="J120" t="n">
        <v>324.06</v>
      </c>
      <c r="K120" t="n">
        <v>59.89</v>
      </c>
      <c r="L120" t="n">
        <v>30.5</v>
      </c>
      <c r="M120" t="n">
        <v>1</v>
      </c>
      <c r="N120" t="n">
        <v>98.67</v>
      </c>
      <c r="O120" t="n">
        <v>40201.62</v>
      </c>
      <c r="P120" t="n">
        <v>75.8</v>
      </c>
      <c r="Q120" t="n">
        <v>202.81</v>
      </c>
      <c r="R120" t="n">
        <v>18.7</v>
      </c>
      <c r="S120" t="n">
        <v>13.89</v>
      </c>
      <c r="T120" t="n">
        <v>734.86</v>
      </c>
      <c r="U120" t="n">
        <v>0.74</v>
      </c>
      <c r="V120" t="n">
        <v>0.76</v>
      </c>
      <c r="W120" t="n">
        <v>0.64</v>
      </c>
      <c r="X120" t="n">
        <v>0.04</v>
      </c>
      <c r="Y120" t="n">
        <v>1</v>
      </c>
      <c r="Z120" t="n">
        <v>10</v>
      </c>
      <c r="AA120" t="n">
        <v>114.7153543418334</v>
      </c>
      <c r="AB120" t="n">
        <v>156.9586086946832</v>
      </c>
      <c r="AC120" t="n">
        <v>141.9786993736966</v>
      </c>
      <c r="AD120" t="n">
        <v>114715.3543418334</v>
      </c>
      <c r="AE120" t="n">
        <v>156958.6086946832</v>
      </c>
      <c r="AF120" t="n">
        <v>3.98134416597909e-06</v>
      </c>
      <c r="AG120" t="n">
        <v>11</v>
      </c>
      <c r="AH120" t="n">
        <v>141978.6993736966</v>
      </c>
    </row>
    <row r="121">
      <c r="A121" t="n">
        <v>119</v>
      </c>
      <c r="B121" t="n">
        <v>135</v>
      </c>
      <c r="C121" t="inlineStr">
        <is>
          <t xml:space="preserve">CONCLUIDO	</t>
        </is>
      </c>
      <c r="D121" t="n">
        <v>12.3809</v>
      </c>
      <c r="E121" t="n">
        <v>8.08</v>
      </c>
      <c r="F121" t="n">
        <v>5.07</v>
      </c>
      <c r="G121" t="n">
        <v>101.44</v>
      </c>
      <c r="H121" t="n">
        <v>1.69</v>
      </c>
      <c r="I121" t="n">
        <v>3</v>
      </c>
      <c r="J121" t="n">
        <v>324.63</v>
      </c>
      <c r="K121" t="n">
        <v>59.89</v>
      </c>
      <c r="L121" t="n">
        <v>30.75</v>
      </c>
      <c r="M121" t="n">
        <v>1</v>
      </c>
      <c r="N121" t="n">
        <v>99</v>
      </c>
      <c r="O121" t="n">
        <v>40272.38</v>
      </c>
      <c r="P121" t="n">
        <v>75.83</v>
      </c>
      <c r="Q121" t="n">
        <v>202.83</v>
      </c>
      <c r="R121" t="n">
        <v>18.68</v>
      </c>
      <c r="S121" t="n">
        <v>13.89</v>
      </c>
      <c r="T121" t="n">
        <v>724.1900000000001</v>
      </c>
      <c r="U121" t="n">
        <v>0.74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114.7196004861124</v>
      </c>
      <c r="AB121" t="n">
        <v>156.9644184566125</v>
      </c>
      <c r="AC121" t="n">
        <v>141.9839546601014</v>
      </c>
      <c r="AD121" t="n">
        <v>114719.6004861124</v>
      </c>
      <c r="AE121" t="n">
        <v>156964.4184566125</v>
      </c>
      <c r="AF121" t="n">
        <v>3.982309114193079e-06</v>
      </c>
      <c r="AG121" t="n">
        <v>11</v>
      </c>
      <c r="AH121" t="n">
        <v>141983.9546601014</v>
      </c>
    </row>
    <row r="122">
      <c r="A122" t="n">
        <v>120</v>
      </c>
      <c r="B122" t="n">
        <v>135</v>
      </c>
      <c r="C122" t="inlineStr">
        <is>
          <t xml:space="preserve">CONCLUIDO	</t>
        </is>
      </c>
      <c r="D122" t="n">
        <v>12.3813</v>
      </c>
      <c r="E122" t="n">
        <v>8.08</v>
      </c>
      <c r="F122" t="n">
        <v>5.07</v>
      </c>
      <c r="G122" t="n">
        <v>101.44</v>
      </c>
      <c r="H122" t="n">
        <v>1.7</v>
      </c>
      <c r="I122" t="n">
        <v>3</v>
      </c>
      <c r="J122" t="n">
        <v>325.21</v>
      </c>
      <c r="K122" t="n">
        <v>59.89</v>
      </c>
      <c r="L122" t="n">
        <v>31</v>
      </c>
      <c r="M122" t="n">
        <v>1</v>
      </c>
      <c r="N122" t="n">
        <v>99.31999999999999</v>
      </c>
      <c r="O122" t="n">
        <v>40343.29</v>
      </c>
      <c r="P122" t="n">
        <v>75.92</v>
      </c>
      <c r="Q122" t="n">
        <v>202.81</v>
      </c>
      <c r="R122" t="n">
        <v>18.63</v>
      </c>
      <c r="S122" t="n">
        <v>13.89</v>
      </c>
      <c r="T122" t="n">
        <v>700.41</v>
      </c>
      <c r="U122" t="n">
        <v>0.75</v>
      </c>
      <c r="V122" t="n">
        <v>0.76</v>
      </c>
      <c r="W122" t="n">
        <v>0.64</v>
      </c>
      <c r="X122" t="n">
        <v>0.03</v>
      </c>
      <c r="Y122" t="n">
        <v>1</v>
      </c>
      <c r="Z122" t="n">
        <v>10</v>
      </c>
      <c r="AA122" t="n">
        <v>114.7579661033466</v>
      </c>
      <c r="AB122" t="n">
        <v>157.0169119866838</v>
      </c>
      <c r="AC122" t="n">
        <v>142.0314382813379</v>
      </c>
      <c r="AD122" t="n">
        <v>114757.9661033466</v>
      </c>
      <c r="AE122" t="n">
        <v>157016.9119866838</v>
      </c>
      <c r="AF122" t="n">
        <v>3.982437773954944e-06</v>
      </c>
      <c r="AG122" t="n">
        <v>11</v>
      </c>
      <c r="AH122" t="n">
        <v>142031.4382813379</v>
      </c>
    </row>
    <row r="123">
      <c r="A123" t="n">
        <v>121</v>
      </c>
      <c r="B123" t="n">
        <v>135</v>
      </c>
      <c r="C123" t="inlineStr">
        <is>
          <t xml:space="preserve">CONCLUIDO	</t>
        </is>
      </c>
      <c r="D123" t="n">
        <v>12.383</v>
      </c>
      <c r="E123" t="n">
        <v>8.08</v>
      </c>
      <c r="F123" t="n">
        <v>5.07</v>
      </c>
      <c r="G123" t="n">
        <v>101.42</v>
      </c>
      <c r="H123" t="n">
        <v>1.71</v>
      </c>
      <c r="I123" t="n">
        <v>3</v>
      </c>
      <c r="J123" t="n">
        <v>325.78</v>
      </c>
      <c r="K123" t="n">
        <v>59.89</v>
      </c>
      <c r="L123" t="n">
        <v>31.25</v>
      </c>
      <c r="M123" t="n">
        <v>1</v>
      </c>
      <c r="N123" t="n">
        <v>99.65000000000001</v>
      </c>
      <c r="O123" t="n">
        <v>40414.36</v>
      </c>
      <c r="P123" t="n">
        <v>75.93000000000001</v>
      </c>
      <c r="Q123" t="n">
        <v>202.81</v>
      </c>
      <c r="R123" t="n">
        <v>18.62</v>
      </c>
      <c r="S123" t="n">
        <v>13.89</v>
      </c>
      <c r="T123" t="n">
        <v>693.09</v>
      </c>
      <c r="U123" t="n">
        <v>0.75</v>
      </c>
      <c r="V123" t="n">
        <v>0.76</v>
      </c>
      <c r="W123" t="n">
        <v>0.64</v>
      </c>
      <c r="X123" t="n">
        <v>0.03</v>
      </c>
      <c r="Y123" t="n">
        <v>1</v>
      </c>
      <c r="Z123" t="n">
        <v>10</v>
      </c>
      <c r="AA123" t="n">
        <v>114.7572897028838</v>
      </c>
      <c r="AB123" t="n">
        <v>157.0159865057299</v>
      </c>
      <c r="AC123" t="n">
        <v>142.0306011269873</v>
      </c>
      <c r="AD123" t="n">
        <v>114757.2897028838</v>
      </c>
      <c r="AE123" t="n">
        <v>157015.9865057299</v>
      </c>
      <c r="AF123" t="n">
        <v>3.982984577942871e-06</v>
      </c>
      <c r="AG123" t="n">
        <v>11</v>
      </c>
      <c r="AH123" t="n">
        <v>142030.6011269873</v>
      </c>
    </row>
    <row r="124">
      <c r="A124" t="n">
        <v>122</v>
      </c>
      <c r="B124" t="n">
        <v>135</v>
      </c>
      <c r="C124" t="inlineStr">
        <is>
          <t xml:space="preserve">CONCLUIDO	</t>
        </is>
      </c>
      <c r="D124" t="n">
        <v>12.3801</v>
      </c>
      <c r="E124" t="n">
        <v>8.08</v>
      </c>
      <c r="F124" t="n">
        <v>5.07</v>
      </c>
      <c r="G124" t="n">
        <v>101.46</v>
      </c>
      <c r="H124" t="n">
        <v>1.72</v>
      </c>
      <c r="I124" t="n">
        <v>3</v>
      </c>
      <c r="J124" t="n">
        <v>326.36</v>
      </c>
      <c r="K124" t="n">
        <v>59.89</v>
      </c>
      <c r="L124" t="n">
        <v>31.5</v>
      </c>
      <c r="M124" t="n">
        <v>1</v>
      </c>
      <c r="N124" t="n">
        <v>99.97</v>
      </c>
      <c r="O124" t="n">
        <v>40485.58</v>
      </c>
      <c r="P124" t="n">
        <v>75.97</v>
      </c>
      <c r="Q124" t="n">
        <v>202.85</v>
      </c>
      <c r="R124" t="n">
        <v>18.69</v>
      </c>
      <c r="S124" t="n">
        <v>13.89</v>
      </c>
      <c r="T124" t="n">
        <v>728.5</v>
      </c>
      <c r="U124" t="n">
        <v>0.74</v>
      </c>
      <c r="V124" t="n">
        <v>0.76</v>
      </c>
      <c r="W124" t="n">
        <v>0.64</v>
      </c>
      <c r="X124" t="n">
        <v>0.03</v>
      </c>
      <c r="Y124" t="n">
        <v>1</v>
      </c>
      <c r="Z124" t="n">
        <v>10</v>
      </c>
      <c r="AA124" t="n">
        <v>114.7835251965836</v>
      </c>
      <c r="AB124" t="n">
        <v>157.0518830656383</v>
      </c>
      <c r="AC124" t="n">
        <v>142.0630717695991</v>
      </c>
      <c r="AD124" t="n">
        <v>114783.5251965836</v>
      </c>
      <c r="AE124" t="n">
        <v>157051.8830656383</v>
      </c>
      <c r="AF124" t="n">
        <v>3.982051794669349e-06</v>
      </c>
      <c r="AG124" t="n">
        <v>11</v>
      </c>
      <c r="AH124" t="n">
        <v>142063.0717695991</v>
      </c>
    </row>
    <row r="125">
      <c r="A125" t="n">
        <v>123</v>
      </c>
      <c r="B125" t="n">
        <v>135</v>
      </c>
      <c r="C125" t="inlineStr">
        <is>
          <t xml:space="preserve">CONCLUIDO	</t>
        </is>
      </c>
      <c r="D125" t="n">
        <v>12.3796</v>
      </c>
      <c r="E125" t="n">
        <v>8.08</v>
      </c>
      <c r="F125" t="n">
        <v>5.07</v>
      </c>
      <c r="G125" t="n">
        <v>101.46</v>
      </c>
      <c r="H125" t="n">
        <v>1.73</v>
      </c>
      <c r="I125" t="n">
        <v>3</v>
      </c>
      <c r="J125" t="n">
        <v>326.94</v>
      </c>
      <c r="K125" t="n">
        <v>59.89</v>
      </c>
      <c r="L125" t="n">
        <v>31.75</v>
      </c>
      <c r="M125" t="n">
        <v>1</v>
      </c>
      <c r="N125" t="n">
        <v>100.3</v>
      </c>
      <c r="O125" t="n">
        <v>40556.96</v>
      </c>
      <c r="P125" t="n">
        <v>75.98999999999999</v>
      </c>
      <c r="Q125" t="n">
        <v>202.81</v>
      </c>
      <c r="R125" t="n">
        <v>18.67</v>
      </c>
      <c r="S125" t="n">
        <v>13.89</v>
      </c>
      <c r="T125" t="n">
        <v>719.5700000000001</v>
      </c>
      <c r="U125" t="n">
        <v>0.74</v>
      </c>
      <c r="V125" t="n">
        <v>0.76</v>
      </c>
      <c r="W125" t="n">
        <v>0.64</v>
      </c>
      <c r="X125" t="n">
        <v>0.04</v>
      </c>
      <c r="Y125" t="n">
        <v>1</v>
      </c>
      <c r="Z125" t="n">
        <v>10</v>
      </c>
      <c r="AA125" t="n">
        <v>114.7938099555137</v>
      </c>
      <c r="AB125" t="n">
        <v>157.0659551265379</v>
      </c>
      <c r="AC125" t="n">
        <v>142.0758008127568</v>
      </c>
      <c r="AD125" t="n">
        <v>114793.8099555137</v>
      </c>
      <c r="AE125" t="n">
        <v>157065.9551265379</v>
      </c>
      <c r="AF125" t="n">
        <v>3.981890969967017e-06</v>
      </c>
      <c r="AG125" t="n">
        <v>11</v>
      </c>
      <c r="AH125" t="n">
        <v>142075.8008127568</v>
      </c>
    </row>
    <row r="126">
      <c r="A126" t="n">
        <v>124</v>
      </c>
      <c r="B126" t="n">
        <v>135</v>
      </c>
      <c r="C126" t="inlineStr">
        <is>
          <t xml:space="preserve">CONCLUIDO	</t>
        </is>
      </c>
      <c r="D126" t="n">
        <v>12.3822</v>
      </c>
      <c r="E126" t="n">
        <v>8.08</v>
      </c>
      <c r="F126" t="n">
        <v>5.07</v>
      </c>
      <c r="G126" t="n">
        <v>101.43</v>
      </c>
      <c r="H126" t="n">
        <v>1.74</v>
      </c>
      <c r="I126" t="n">
        <v>3</v>
      </c>
      <c r="J126" t="n">
        <v>327.52</v>
      </c>
      <c r="K126" t="n">
        <v>59.89</v>
      </c>
      <c r="L126" t="n">
        <v>32</v>
      </c>
      <c r="M126" t="n">
        <v>1</v>
      </c>
      <c r="N126" t="n">
        <v>100.63</v>
      </c>
      <c r="O126" t="n">
        <v>40628.49</v>
      </c>
      <c r="P126" t="n">
        <v>75.97</v>
      </c>
      <c r="Q126" t="n">
        <v>202.81</v>
      </c>
      <c r="R126" t="n">
        <v>18.59</v>
      </c>
      <c r="S126" t="n">
        <v>13.89</v>
      </c>
      <c r="T126" t="n">
        <v>680.2</v>
      </c>
      <c r="U126" t="n">
        <v>0.75</v>
      </c>
      <c r="V126" t="n">
        <v>0.76</v>
      </c>
      <c r="W126" t="n">
        <v>0.64</v>
      </c>
      <c r="X126" t="n">
        <v>0.03</v>
      </c>
      <c r="Y126" t="n">
        <v>1</v>
      </c>
      <c r="Z126" t="n">
        <v>10</v>
      </c>
      <c r="AA126" t="n">
        <v>114.7772561549506</v>
      </c>
      <c r="AB126" t="n">
        <v>157.0433054863054</v>
      </c>
      <c r="AC126" t="n">
        <v>142.0553128223991</v>
      </c>
      <c r="AD126" t="n">
        <v>114777.2561549506</v>
      </c>
      <c r="AE126" t="n">
        <v>157043.3054863054</v>
      </c>
      <c r="AF126" t="n">
        <v>3.982727258419141e-06</v>
      </c>
      <c r="AG126" t="n">
        <v>11</v>
      </c>
      <c r="AH126" t="n">
        <v>142055.3128223991</v>
      </c>
    </row>
    <row r="127">
      <c r="A127" t="n">
        <v>125</v>
      </c>
      <c r="B127" t="n">
        <v>135</v>
      </c>
      <c r="C127" t="inlineStr">
        <is>
          <t xml:space="preserve">CONCLUIDO	</t>
        </is>
      </c>
      <c r="D127" t="n">
        <v>12.3818</v>
      </c>
      <c r="E127" t="n">
        <v>8.08</v>
      </c>
      <c r="F127" t="n">
        <v>5.07</v>
      </c>
      <c r="G127" t="n">
        <v>101.43</v>
      </c>
      <c r="H127" t="n">
        <v>1.75</v>
      </c>
      <c r="I127" t="n">
        <v>3</v>
      </c>
      <c r="J127" t="n">
        <v>328.1</v>
      </c>
      <c r="K127" t="n">
        <v>59.89</v>
      </c>
      <c r="L127" t="n">
        <v>32.25</v>
      </c>
      <c r="M127" t="n">
        <v>1</v>
      </c>
      <c r="N127" t="n">
        <v>100.96</v>
      </c>
      <c r="O127" t="n">
        <v>40700.18</v>
      </c>
      <c r="P127" t="n">
        <v>75.92</v>
      </c>
      <c r="Q127" t="n">
        <v>202.81</v>
      </c>
      <c r="R127" t="n">
        <v>18.64</v>
      </c>
      <c r="S127" t="n">
        <v>13.89</v>
      </c>
      <c r="T127" t="n">
        <v>704.29</v>
      </c>
      <c r="U127" t="n">
        <v>0.75</v>
      </c>
      <c r="V127" t="n">
        <v>0.76</v>
      </c>
      <c r="W127" t="n">
        <v>0.64</v>
      </c>
      <c r="X127" t="n">
        <v>0.03</v>
      </c>
      <c r="Y127" t="n">
        <v>1</v>
      </c>
      <c r="Z127" t="n">
        <v>10</v>
      </c>
      <c r="AA127" t="n">
        <v>114.7564744582898</v>
      </c>
      <c r="AB127" t="n">
        <v>157.0148710521103</v>
      </c>
      <c r="AC127" t="n">
        <v>142.0295921306956</v>
      </c>
      <c r="AD127" t="n">
        <v>114756.4744582898</v>
      </c>
      <c r="AE127" t="n">
        <v>157014.8710521103</v>
      </c>
      <c r="AF127" t="n">
        <v>3.982598598657276e-06</v>
      </c>
      <c r="AG127" t="n">
        <v>11</v>
      </c>
      <c r="AH127" t="n">
        <v>142029.5921306956</v>
      </c>
    </row>
    <row r="128">
      <c r="A128" t="n">
        <v>126</v>
      </c>
      <c r="B128" t="n">
        <v>135</v>
      </c>
      <c r="C128" t="inlineStr">
        <is>
          <t xml:space="preserve">CONCLUIDO	</t>
        </is>
      </c>
      <c r="D128" t="n">
        <v>12.3788</v>
      </c>
      <c r="E128" t="n">
        <v>8.08</v>
      </c>
      <c r="F128" t="n">
        <v>5.07</v>
      </c>
      <c r="G128" t="n">
        <v>101.47</v>
      </c>
      <c r="H128" t="n">
        <v>1.76</v>
      </c>
      <c r="I128" t="n">
        <v>3</v>
      </c>
      <c r="J128" t="n">
        <v>328.68</v>
      </c>
      <c r="K128" t="n">
        <v>59.89</v>
      </c>
      <c r="L128" t="n">
        <v>32.5</v>
      </c>
      <c r="M128" t="n">
        <v>1</v>
      </c>
      <c r="N128" t="n">
        <v>101.3</v>
      </c>
      <c r="O128" t="n">
        <v>40772.03</v>
      </c>
      <c r="P128" t="n">
        <v>76.01000000000001</v>
      </c>
      <c r="Q128" t="n">
        <v>202.81</v>
      </c>
      <c r="R128" t="n">
        <v>18.75</v>
      </c>
      <c r="S128" t="n">
        <v>13.89</v>
      </c>
      <c r="T128" t="n">
        <v>760.64</v>
      </c>
      <c r="U128" t="n">
        <v>0.74</v>
      </c>
      <c r="V128" t="n">
        <v>0.76</v>
      </c>
      <c r="W128" t="n">
        <v>0.64</v>
      </c>
      <c r="X128" t="n">
        <v>0.04</v>
      </c>
      <c r="Y128" t="n">
        <v>1</v>
      </c>
      <c r="Z128" t="n">
        <v>10</v>
      </c>
      <c r="AA128" t="n">
        <v>114.8049918671404</v>
      </c>
      <c r="AB128" t="n">
        <v>157.0812547113367</v>
      </c>
      <c r="AC128" t="n">
        <v>142.0896402266555</v>
      </c>
      <c r="AD128" t="n">
        <v>114804.9918671404</v>
      </c>
      <c r="AE128" t="n">
        <v>157081.2547113367</v>
      </c>
      <c r="AF128" t="n">
        <v>3.981633650443287e-06</v>
      </c>
      <c r="AG128" t="n">
        <v>11</v>
      </c>
      <c r="AH128" t="n">
        <v>142089.6402266555</v>
      </c>
    </row>
    <row r="129">
      <c r="A129" t="n">
        <v>127</v>
      </c>
      <c r="B129" t="n">
        <v>135</v>
      </c>
      <c r="C129" t="inlineStr">
        <is>
          <t xml:space="preserve">CONCLUIDO	</t>
        </is>
      </c>
      <c r="D129" t="n">
        <v>12.3826</v>
      </c>
      <c r="E129" t="n">
        <v>8.08</v>
      </c>
      <c r="F129" t="n">
        <v>5.07</v>
      </c>
      <c r="G129" t="n">
        <v>101.42</v>
      </c>
      <c r="H129" t="n">
        <v>1.77</v>
      </c>
      <c r="I129" t="n">
        <v>3</v>
      </c>
      <c r="J129" t="n">
        <v>329.27</v>
      </c>
      <c r="K129" t="n">
        <v>59.89</v>
      </c>
      <c r="L129" t="n">
        <v>32.75</v>
      </c>
      <c r="M129" t="n">
        <v>1</v>
      </c>
      <c r="N129" t="n">
        <v>101.63</v>
      </c>
      <c r="O129" t="n">
        <v>40844.03</v>
      </c>
      <c r="P129" t="n">
        <v>75.90000000000001</v>
      </c>
      <c r="Q129" t="n">
        <v>202.81</v>
      </c>
      <c r="R129" t="n">
        <v>18.67</v>
      </c>
      <c r="S129" t="n">
        <v>13.89</v>
      </c>
      <c r="T129" t="n">
        <v>718.28</v>
      </c>
      <c r="U129" t="n">
        <v>0.74</v>
      </c>
      <c r="V129" t="n">
        <v>0.76</v>
      </c>
      <c r="W129" t="n">
        <v>0.64</v>
      </c>
      <c r="X129" t="n">
        <v>0.03</v>
      </c>
      <c r="Y129" t="n">
        <v>1</v>
      </c>
      <c r="Z129" t="n">
        <v>10</v>
      </c>
      <c r="AA129" t="n">
        <v>114.7452983903196</v>
      </c>
      <c r="AB129" t="n">
        <v>156.9995794628603</v>
      </c>
      <c r="AC129" t="n">
        <v>142.0157599492617</v>
      </c>
      <c r="AD129" t="n">
        <v>114745.2983903196</v>
      </c>
      <c r="AE129" t="n">
        <v>156999.5794628603</v>
      </c>
      <c r="AF129" t="n">
        <v>3.982855918181007e-06</v>
      </c>
      <c r="AG129" t="n">
        <v>11</v>
      </c>
      <c r="AH129" t="n">
        <v>142015.7599492617</v>
      </c>
    </row>
    <row r="130">
      <c r="A130" t="n">
        <v>128</v>
      </c>
      <c r="B130" t="n">
        <v>135</v>
      </c>
      <c r="C130" t="inlineStr">
        <is>
          <t xml:space="preserve">CONCLUIDO	</t>
        </is>
      </c>
      <c r="D130" t="n">
        <v>12.3767</v>
      </c>
      <c r="E130" t="n">
        <v>8.08</v>
      </c>
      <c r="F130" t="n">
        <v>5.08</v>
      </c>
      <c r="G130" t="n">
        <v>101.5</v>
      </c>
      <c r="H130" t="n">
        <v>1.78</v>
      </c>
      <c r="I130" t="n">
        <v>3</v>
      </c>
      <c r="J130" t="n">
        <v>329.85</v>
      </c>
      <c r="K130" t="n">
        <v>59.89</v>
      </c>
      <c r="L130" t="n">
        <v>33</v>
      </c>
      <c r="M130" t="n">
        <v>1</v>
      </c>
      <c r="N130" t="n">
        <v>101.97</v>
      </c>
      <c r="O130" t="n">
        <v>40916.2</v>
      </c>
      <c r="P130" t="n">
        <v>76</v>
      </c>
      <c r="Q130" t="n">
        <v>202.81</v>
      </c>
      <c r="R130" t="n">
        <v>18.76</v>
      </c>
      <c r="S130" t="n">
        <v>13.89</v>
      </c>
      <c r="T130" t="n">
        <v>764.1799999999999</v>
      </c>
      <c r="U130" t="n">
        <v>0.74</v>
      </c>
      <c r="V130" t="n">
        <v>0.76</v>
      </c>
      <c r="W130" t="n">
        <v>0.64</v>
      </c>
      <c r="X130" t="n">
        <v>0.04</v>
      </c>
      <c r="Y130" t="n">
        <v>1</v>
      </c>
      <c r="Z130" t="n">
        <v>10</v>
      </c>
      <c r="AA130" t="n">
        <v>114.813913150396</v>
      </c>
      <c r="AB130" t="n">
        <v>157.0934612046662</v>
      </c>
      <c r="AC130" t="n">
        <v>142.1006817493936</v>
      </c>
      <c r="AD130" t="n">
        <v>114813.913150396</v>
      </c>
      <c r="AE130" t="n">
        <v>157093.4612046662</v>
      </c>
      <c r="AF130" t="n">
        <v>3.980958186693495e-06</v>
      </c>
      <c r="AG130" t="n">
        <v>11</v>
      </c>
      <c r="AH130" t="n">
        <v>142100.6817493936</v>
      </c>
    </row>
    <row r="131">
      <c r="A131" t="n">
        <v>129</v>
      </c>
      <c r="B131" t="n">
        <v>135</v>
      </c>
      <c r="C131" t="inlineStr">
        <is>
          <t xml:space="preserve">CONCLUIDO	</t>
        </is>
      </c>
      <c r="D131" t="n">
        <v>12.3733</v>
      </c>
      <c r="E131" t="n">
        <v>8.08</v>
      </c>
      <c r="F131" t="n">
        <v>5.08</v>
      </c>
      <c r="G131" t="n">
        <v>101.54</v>
      </c>
      <c r="H131" t="n">
        <v>1.79</v>
      </c>
      <c r="I131" t="n">
        <v>3</v>
      </c>
      <c r="J131" t="n">
        <v>330.44</v>
      </c>
      <c r="K131" t="n">
        <v>59.89</v>
      </c>
      <c r="L131" t="n">
        <v>33.25</v>
      </c>
      <c r="M131" t="n">
        <v>0</v>
      </c>
      <c r="N131" t="n">
        <v>102.3</v>
      </c>
      <c r="O131" t="n">
        <v>40988.53</v>
      </c>
      <c r="P131" t="n">
        <v>76.15000000000001</v>
      </c>
      <c r="Q131" t="n">
        <v>202.81</v>
      </c>
      <c r="R131" t="n">
        <v>18.76</v>
      </c>
      <c r="S131" t="n">
        <v>13.89</v>
      </c>
      <c r="T131" t="n">
        <v>765.97</v>
      </c>
      <c r="U131" t="n">
        <v>0.74</v>
      </c>
      <c r="V131" t="n">
        <v>0.76</v>
      </c>
      <c r="W131" t="n">
        <v>0.64</v>
      </c>
      <c r="X131" t="n">
        <v>0.04</v>
      </c>
      <c r="Y131" t="n">
        <v>1</v>
      </c>
      <c r="Z131" t="n">
        <v>10</v>
      </c>
      <c r="AA131" t="n">
        <v>114.8900508751909</v>
      </c>
      <c r="AB131" t="n">
        <v>157.1976361986899</v>
      </c>
      <c r="AC131" t="n">
        <v>142.1949144281982</v>
      </c>
      <c r="AD131" t="n">
        <v>114890.0508751908</v>
      </c>
      <c r="AE131" t="n">
        <v>157197.6361986899</v>
      </c>
      <c r="AF131" t="n">
        <v>3.97986457871764e-06</v>
      </c>
      <c r="AG131" t="n">
        <v>11</v>
      </c>
      <c r="AH131" t="n">
        <v>142194.9144281982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9.774900000000001</v>
      </c>
      <c r="E2" t="n">
        <v>10.23</v>
      </c>
      <c r="F2" t="n">
        <v>6.13</v>
      </c>
      <c r="G2" t="n">
        <v>6.69</v>
      </c>
      <c r="H2" t="n">
        <v>0.11</v>
      </c>
      <c r="I2" t="n">
        <v>55</v>
      </c>
      <c r="J2" t="n">
        <v>159.12</v>
      </c>
      <c r="K2" t="n">
        <v>50.28</v>
      </c>
      <c r="L2" t="n">
        <v>1</v>
      </c>
      <c r="M2" t="n">
        <v>53</v>
      </c>
      <c r="N2" t="n">
        <v>27.84</v>
      </c>
      <c r="O2" t="n">
        <v>19859.16</v>
      </c>
      <c r="P2" t="n">
        <v>74.73</v>
      </c>
      <c r="Q2" t="n">
        <v>202.85</v>
      </c>
      <c r="R2" t="n">
        <v>51.79</v>
      </c>
      <c r="S2" t="n">
        <v>13.89</v>
      </c>
      <c r="T2" t="n">
        <v>17020.21</v>
      </c>
      <c r="U2" t="n">
        <v>0.27</v>
      </c>
      <c r="V2" t="n">
        <v>0.63</v>
      </c>
      <c r="W2" t="n">
        <v>0.72</v>
      </c>
      <c r="X2" t="n">
        <v>1.09</v>
      </c>
      <c r="Y2" t="n">
        <v>1</v>
      </c>
      <c r="Z2" t="n">
        <v>10</v>
      </c>
      <c r="AA2" t="n">
        <v>142.7251020587547</v>
      </c>
      <c r="AB2" t="n">
        <v>195.2827812238135</v>
      </c>
      <c r="AC2" t="n">
        <v>176.6452666649728</v>
      </c>
      <c r="AD2" t="n">
        <v>142725.1020587547</v>
      </c>
      <c r="AE2" t="n">
        <v>195282.7812238135</v>
      </c>
      <c r="AF2" t="n">
        <v>3.240069399334264e-06</v>
      </c>
      <c r="AG2" t="n">
        <v>14</v>
      </c>
      <c r="AH2" t="n">
        <v>176645.2666649728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10.4572</v>
      </c>
      <c r="E3" t="n">
        <v>9.56</v>
      </c>
      <c r="F3" t="n">
        <v>5.88</v>
      </c>
      <c r="G3" t="n">
        <v>8.41</v>
      </c>
      <c r="H3" t="n">
        <v>0.14</v>
      </c>
      <c r="I3" t="n">
        <v>42</v>
      </c>
      <c r="J3" t="n">
        <v>159.48</v>
      </c>
      <c r="K3" t="n">
        <v>50.28</v>
      </c>
      <c r="L3" t="n">
        <v>1.25</v>
      </c>
      <c r="M3" t="n">
        <v>40</v>
      </c>
      <c r="N3" t="n">
        <v>27.95</v>
      </c>
      <c r="O3" t="n">
        <v>19902.91</v>
      </c>
      <c r="P3" t="n">
        <v>71.51000000000001</v>
      </c>
      <c r="Q3" t="n">
        <v>202.82</v>
      </c>
      <c r="R3" t="n">
        <v>43.55</v>
      </c>
      <c r="S3" t="n">
        <v>13.89</v>
      </c>
      <c r="T3" t="n">
        <v>12965.85</v>
      </c>
      <c r="U3" t="n">
        <v>0.32</v>
      </c>
      <c r="V3" t="n">
        <v>0.66</v>
      </c>
      <c r="W3" t="n">
        <v>0.72</v>
      </c>
      <c r="X3" t="n">
        <v>0.85</v>
      </c>
      <c r="Y3" t="n">
        <v>1</v>
      </c>
      <c r="Z3" t="n">
        <v>10</v>
      </c>
      <c r="AA3" t="n">
        <v>131.075009062896</v>
      </c>
      <c r="AB3" t="n">
        <v>179.3426100210584</v>
      </c>
      <c r="AC3" t="n">
        <v>162.2264030296328</v>
      </c>
      <c r="AD3" t="n">
        <v>131075.009062896</v>
      </c>
      <c r="AE3" t="n">
        <v>179342.6100210584</v>
      </c>
      <c r="AF3" t="n">
        <v>3.466230214397923e-06</v>
      </c>
      <c r="AG3" t="n">
        <v>13</v>
      </c>
      <c r="AH3" t="n">
        <v>162226.4030296328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10.9656</v>
      </c>
      <c r="E4" t="n">
        <v>9.119999999999999</v>
      </c>
      <c r="F4" t="n">
        <v>5.7</v>
      </c>
      <c r="G4" t="n">
        <v>10.06</v>
      </c>
      <c r="H4" t="n">
        <v>0.17</v>
      </c>
      <c r="I4" t="n">
        <v>34</v>
      </c>
      <c r="J4" t="n">
        <v>159.83</v>
      </c>
      <c r="K4" t="n">
        <v>50.28</v>
      </c>
      <c r="L4" t="n">
        <v>1.5</v>
      </c>
      <c r="M4" t="n">
        <v>32</v>
      </c>
      <c r="N4" t="n">
        <v>28.05</v>
      </c>
      <c r="O4" t="n">
        <v>19946.71</v>
      </c>
      <c r="P4" t="n">
        <v>68.97</v>
      </c>
      <c r="Q4" t="n">
        <v>202.86</v>
      </c>
      <c r="R4" t="n">
        <v>38.1</v>
      </c>
      <c r="S4" t="n">
        <v>13.89</v>
      </c>
      <c r="T4" t="n">
        <v>10281.66</v>
      </c>
      <c r="U4" t="n">
        <v>0.36</v>
      </c>
      <c r="V4" t="n">
        <v>0.68</v>
      </c>
      <c r="W4" t="n">
        <v>0.6899999999999999</v>
      </c>
      <c r="X4" t="n">
        <v>0.66</v>
      </c>
      <c r="Y4" t="n">
        <v>1</v>
      </c>
      <c r="Z4" t="n">
        <v>10</v>
      </c>
      <c r="AA4" t="n">
        <v>120.9869364670964</v>
      </c>
      <c r="AB4" t="n">
        <v>165.5396640411399</v>
      </c>
      <c r="AC4" t="n">
        <v>149.740790841477</v>
      </c>
      <c r="AD4" t="n">
        <v>120986.9364670964</v>
      </c>
      <c r="AE4" t="n">
        <v>165539.6640411399</v>
      </c>
      <c r="AF4" t="n">
        <v>3.634748693627536e-06</v>
      </c>
      <c r="AG4" t="n">
        <v>12</v>
      </c>
      <c r="AH4" t="n">
        <v>149740.790841477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11.2708</v>
      </c>
      <c r="E5" t="n">
        <v>8.869999999999999</v>
      </c>
      <c r="F5" t="n">
        <v>5.61</v>
      </c>
      <c r="G5" t="n">
        <v>11.61</v>
      </c>
      <c r="H5" t="n">
        <v>0.19</v>
      </c>
      <c r="I5" t="n">
        <v>29</v>
      </c>
      <c r="J5" t="n">
        <v>160.19</v>
      </c>
      <c r="K5" t="n">
        <v>50.28</v>
      </c>
      <c r="L5" t="n">
        <v>1.75</v>
      </c>
      <c r="M5" t="n">
        <v>27</v>
      </c>
      <c r="N5" t="n">
        <v>28.16</v>
      </c>
      <c r="O5" t="n">
        <v>19990.53</v>
      </c>
      <c r="P5" t="n">
        <v>67.75</v>
      </c>
      <c r="Q5" t="n">
        <v>202.82</v>
      </c>
      <c r="R5" t="n">
        <v>35.58</v>
      </c>
      <c r="S5" t="n">
        <v>13.89</v>
      </c>
      <c r="T5" t="n">
        <v>9042.540000000001</v>
      </c>
      <c r="U5" t="n">
        <v>0.39</v>
      </c>
      <c r="V5" t="n">
        <v>0.6899999999999999</v>
      </c>
      <c r="W5" t="n">
        <v>0.68</v>
      </c>
      <c r="X5" t="n">
        <v>0.57</v>
      </c>
      <c r="Y5" t="n">
        <v>1</v>
      </c>
      <c r="Z5" t="n">
        <v>10</v>
      </c>
      <c r="AA5" t="n">
        <v>119.315313202848</v>
      </c>
      <c r="AB5" t="n">
        <v>163.2524753441827</v>
      </c>
      <c r="AC5" t="n">
        <v>147.6718882236672</v>
      </c>
      <c r="AD5" t="n">
        <v>119315.313202848</v>
      </c>
      <c r="AE5" t="n">
        <v>163252.4753441827</v>
      </c>
      <c r="AF5" t="n">
        <v>3.735912816091891e-06</v>
      </c>
      <c r="AG5" t="n">
        <v>12</v>
      </c>
      <c r="AH5" t="n">
        <v>147671.8882236672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11.5741</v>
      </c>
      <c r="E6" t="n">
        <v>8.640000000000001</v>
      </c>
      <c r="F6" t="n">
        <v>5.51</v>
      </c>
      <c r="G6" t="n">
        <v>13.22</v>
      </c>
      <c r="H6" t="n">
        <v>0.22</v>
      </c>
      <c r="I6" t="n">
        <v>25</v>
      </c>
      <c r="J6" t="n">
        <v>160.54</v>
      </c>
      <c r="K6" t="n">
        <v>50.28</v>
      </c>
      <c r="L6" t="n">
        <v>2</v>
      </c>
      <c r="M6" t="n">
        <v>23</v>
      </c>
      <c r="N6" t="n">
        <v>28.26</v>
      </c>
      <c r="O6" t="n">
        <v>20034.4</v>
      </c>
      <c r="P6" t="n">
        <v>66.25</v>
      </c>
      <c r="Q6" t="n">
        <v>202.85</v>
      </c>
      <c r="R6" t="n">
        <v>32.37</v>
      </c>
      <c r="S6" t="n">
        <v>13.89</v>
      </c>
      <c r="T6" t="n">
        <v>7460.99</v>
      </c>
      <c r="U6" t="n">
        <v>0.43</v>
      </c>
      <c r="V6" t="n">
        <v>0.7</v>
      </c>
      <c r="W6" t="n">
        <v>0.67</v>
      </c>
      <c r="X6" t="n">
        <v>0.47</v>
      </c>
      <c r="Y6" t="n">
        <v>1</v>
      </c>
      <c r="Z6" t="n">
        <v>10</v>
      </c>
      <c r="AA6" t="n">
        <v>117.5997714560672</v>
      </c>
      <c r="AB6" t="n">
        <v>160.905195441878</v>
      </c>
      <c r="AC6" t="n">
        <v>145.5486294208097</v>
      </c>
      <c r="AD6" t="n">
        <v>117599.7714560672</v>
      </c>
      <c r="AE6" t="n">
        <v>160905.195441878</v>
      </c>
      <c r="AF6" t="n">
        <v>3.836447148803027e-06</v>
      </c>
      <c r="AG6" t="n">
        <v>12</v>
      </c>
      <c r="AH6" t="n">
        <v>145548.6294208097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11.754</v>
      </c>
      <c r="E7" t="n">
        <v>8.51</v>
      </c>
      <c r="F7" t="n">
        <v>5.47</v>
      </c>
      <c r="G7" t="n">
        <v>14.93</v>
      </c>
      <c r="H7" t="n">
        <v>0.25</v>
      </c>
      <c r="I7" t="n">
        <v>22</v>
      </c>
      <c r="J7" t="n">
        <v>160.9</v>
      </c>
      <c r="K7" t="n">
        <v>50.28</v>
      </c>
      <c r="L7" t="n">
        <v>2.25</v>
      </c>
      <c r="M7" t="n">
        <v>20</v>
      </c>
      <c r="N7" t="n">
        <v>28.37</v>
      </c>
      <c r="O7" t="n">
        <v>20078.3</v>
      </c>
      <c r="P7" t="n">
        <v>65.58</v>
      </c>
      <c r="Q7" t="n">
        <v>202.84</v>
      </c>
      <c r="R7" t="n">
        <v>30.86</v>
      </c>
      <c r="S7" t="n">
        <v>13.89</v>
      </c>
      <c r="T7" t="n">
        <v>6718.4</v>
      </c>
      <c r="U7" t="n">
        <v>0.45</v>
      </c>
      <c r="V7" t="n">
        <v>0.71</v>
      </c>
      <c r="W7" t="n">
        <v>0.68</v>
      </c>
      <c r="X7" t="n">
        <v>0.44</v>
      </c>
      <c r="Y7" t="n">
        <v>1</v>
      </c>
      <c r="Z7" t="n">
        <v>10</v>
      </c>
      <c r="AA7" t="n">
        <v>116.7373648244185</v>
      </c>
      <c r="AB7" t="n">
        <v>159.7252126417615</v>
      </c>
      <c r="AC7" t="n">
        <v>144.4812625230196</v>
      </c>
      <c r="AD7" t="n">
        <v>116737.3648244185</v>
      </c>
      <c r="AE7" t="n">
        <v>159725.2126417615</v>
      </c>
      <c r="AF7" t="n">
        <v>3.896078294384079e-06</v>
      </c>
      <c r="AG7" t="n">
        <v>12</v>
      </c>
      <c r="AH7" t="n">
        <v>144481.2625230196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11.9363</v>
      </c>
      <c r="E8" t="n">
        <v>8.380000000000001</v>
      </c>
      <c r="F8" t="n">
        <v>5.41</v>
      </c>
      <c r="G8" t="n">
        <v>16.23</v>
      </c>
      <c r="H8" t="n">
        <v>0.27</v>
      </c>
      <c r="I8" t="n">
        <v>20</v>
      </c>
      <c r="J8" t="n">
        <v>161.26</v>
      </c>
      <c r="K8" t="n">
        <v>50.28</v>
      </c>
      <c r="L8" t="n">
        <v>2.5</v>
      </c>
      <c r="M8" t="n">
        <v>18</v>
      </c>
      <c r="N8" t="n">
        <v>28.48</v>
      </c>
      <c r="O8" t="n">
        <v>20122.23</v>
      </c>
      <c r="P8" t="n">
        <v>64.59999999999999</v>
      </c>
      <c r="Q8" t="n">
        <v>202.85</v>
      </c>
      <c r="R8" t="n">
        <v>29.15</v>
      </c>
      <c r="S8" t="n">
        <v>13.89</v>
      </c>
      <c r="T8" t="n">
        <v>5876.38</v>
      </c>
      <c r="U8" t="n">
        <v>0.48</v>
      </c>
      <c r="V8" t="n">
        <v>0.72</v>
      </c>
      <c r="W8" t="n">
        <v>0.67</v>
      </c>
      <c r="X8" t="n">
        <v>0.37</v>
      </c>
      <c r="Y8" t="n">
        <v>1</v>
      </c>
      <c r="Z8" t="n">
        <v>10</v>
      </c>
      <c r="AA8" t="n">
        <v>108.938882325715</v>
      </c>
      <c r="AB8" t="n">
        <v>149.0549848422743</v>
      </c>
      <c r="AC8" t="n">
        <v>134.8293862889534</v>
      </c>
      <c r="AD8" t="n">
        <v>108938.882325715</v>
      </c>
      <c r="AE8" t="n">
        <v>149054.9848422743</v>
      </c>
      <c r="AF8" t="n">
        <v>3.956504963863934e-06</v>
      </c>
      <c r="AG8" t="n">
        <v>11</v>
      </c>
      <c r="AH8" t="n">
        <v>134829.3862889534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12.0708</v>
      </c>
      <c r="E9" t="n">
        <v>8.279999999999999</v>
      </c>
      <c r="F9" t="n">
        <v>5.38</v>
      </c>
      <c r="G9" t="n">
        <v>17.93</v>
      </c>
      <c r="H9" t="n">
        <v>0.3</v>
      </c>
      <c r="I9" t="n">
        <v>18</v>
      </c>
      <c r="J9" t="n">
        <v>161.61</v>
      </c>
      <c r="K9" t="n">
        <v>50.28</v>
      </c>
      <c r="L9" t="n">
        <v>2.75</v>
      </c>
      <c r="M9" t="n">
        <v>16</v>
      </c>
      <c r="N9" t="n">
        <v>28.58</v>
      </c>
      <c r="O9" t="n">
        <v>20166.2</v>
      </c>
      <c r="P9" t="n">
        <v>64.06999999999999</v>
      </c>
      <c r="Q9" t="n">
        <v>202.81</v>
      </c>
      <c r="R9" t="n">
        <v>27.99</v>
      </c>
      <c r="S9" t="n">
        <v>13.89</v>
      </c>
      <c r="T9" t="n">
        <v>5307.12</v>
      </c>
      <c r="U9" t="n">
        <v>0.5</v>
      </c>
      <c r="V9" t="n">
        <v>0.72</v>
      </c>
      <c r="W9" t="n">
        <v>0.67</v>
      </c>
      <c r="X9" t="n">
        <v>0.34</v>
      </c>
      <c r="Y9" t="n">
        <v>1</v>
      </c>
      <c r="Z9" t="n">
        <v>10</v>
      </c>
      <c r="AA9" t="n">
        <v>108.3185791740573</v>
      </c>
      <c r="AB9" t="n">
        <v>148.206258704333</v>
      </c>
      <c r="AC9" t="n">
        <v>134.0616613824223</v>
      </c>
      <c r="AD9" t="n">
        <v>108318.5791740573</v>
      </c>
      <c r="AE9" t="n">
        <v>148206.258704333</v>
      </c>
      <c r="AF9" t="n">
        <v>4.001087449025979e-06</v>
      </c>
      <c r="AG9" t="n">
        <v>11</v>
      </c>
      <c r="AH9" t="n">
        <v>134061.6613824223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12.1494</v>
      </c>
      <c r="E10" t="n">
        <v>8.23</v>
      </c>
      <c r="F10" t="n">
        <v>5.36</v>
      </c>
      <c r="G10" t="n">
        <v>18.91</v>
      </c>
      <c r="H10" t="n">
        <v>0.33</v>
      </c>
      <c r="I10" t="n">
        <v>17</v>
      </c>
      <c r="J10" t="n">
        <v>161.97</v>
      </c>
      <c r="K10" t="n">
        <v>50.28</v>
      </c>
      <c r="L10" t="n">
        <v>3</v>
      </c>
      <c r="M10" t="n">
        <v>15</v>
      </c>
      <c r="N10" t="n">
        <v>28.69</v>
      </c>
      <c r="O10" t="n">
        <v>20210.21</v>
      </c>
      <c r="P10" t="n">
        <v>63.43</v>
      </c>
      <c r="Q10" t="n">
        <v>202.85</v>
      </c>
      <c r="R10" t="n">
        <v>27.71</v>
      </c>
      <c r="S10" t="n">
        <v>13.89</v>
      </c>
      <c r="T10" t="n">
        <v>5170.05</v>
      </c>
      <c r="U10" t="n">
        <v>0.5</v>
      </c>
      <c r="V10" t="n">
        <v>0.72</v>
      </c>
      <c r="W10" t="n">
        <v>0.66</v>
      </c>
      <c r="X10" t="n">
        <v>0.32</v>
      </c>
      <c r="Y10" t="n">
        <v>1</v>
      </c>
      <c r="Z10" t="n">
        <v>10</v>
      </c>
      <c r="AA10" t="n">
        <v>107.8130697298942</v>
      </c>
      <c r="AB10" t="n">
        <v>147.5145983813267</v>
      </c>
      <c r="AC10" t="n">
        <v>133.436012149892</v>
      </c>
      <c r="AD10" t="n">
        <v>107813.0697298942</v>
      </c>
      <c r="AE10" t="n">
        <v>147514.5983813267</v>
      </c>
      <c r="AF10" t="n">
        <v>4.027140856711752e-06</v>
      </c>
      <c r="AG10" t="n">
        <v>11</v>
      </c>
      <c r="AH10" t="n">
        <v>133436.012149892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12.2708</v>
      </c>
      <c r="E11" t="n">
        <v>8.15</v>
      </c>
      <c r="F11" t="n">
        <v>5.34</v>
      </c>
      <c r="G11" t="n">
        <v>21.37</v>
      </c>
      <c r="H11" t="n">
        <v>0.35</v>
      </c>
      <c r="I11" t="n">
        <v>15</v>
      </c>
      <c r="J11" t="n">
        <v>162.33</v>
      </c>
      <c r="K11" t="n">
        <v>50.28</v>
      </c>
      <c r="L11" t="n">
        <v>3.25</v>
      </c>
      <c r="M11" t="n">
        <v>13</v>
      </c>
      <c r="N11" t="n">
        <v>28.8</v>
      </c>
      <c r="O11" t="n">
        <v>20254.26</v>
      </c>
      <c r="P11" t="n">
        <v>63.06</v>
      </c>
      <c r="Q11" t="n">
        <v>202.82</v>
      </c>
      <c r="R11" t="n">
        <v>27.16</v>
      </c>
      <c r="S11" t="n">
        <v>13.89</v>
      </c>
      <c r="T11" t="n">
        <v>4906.16</v>
      </c>
      <c r="U11" t="n">
        <v>0.51</v>
      </c>
      <c r="V11" t="n">
        <v>0.72</v>
      </c>
      <c r="W11" t="n">
        <v>0.66</v>
      </c>
      <c r="X11" t="n">
        <v>0.3</v>
      </c>
      <c r="Y11" t="n">
        <v>1</v>
      </c>
      <c r="Z11" t="n">
        <v>10</v>
      </c>
      <c r="AA11" t="n">
        <v>107.3255824463391</v>
      </c>
      <c r="AB11" t="n">
        <v>146.8475967735458</v>
      </c>
      <c r="AC11" t="n">
        <v>132.8326682394149</v>
      </c>
      <c r="AD11" t="n">
        <v>107325.5824463391</v>
      </c>
      <c r="AE11" t="n">
        <v>146847.5967735458</v>
      </c>
      <c r="AF11" t="n">
        <v>4.0673811072595e-06</v>
      </c>
      <c r="AG11" t="n">
        <v>11</v>
      </c>
      <c r="AH11" t="n">
        <v>132832.668239415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12.3792</v>
      </c>
      <c r="E12" t="n">
        <v>8.08</v>
      </c>
      <c r="F12" t="n">
        <v>5.3</v>
      </c>
      <c r="G12" t="n">
        <v>22.73</v>
      </c>
      <c r="H12" t="n">
        <v>0.38</v>
      </c>
      <c r="I12" t="n">
        <v>14</v>
      </c>
      <c r="J12" t="n">
        <v>162.68</v>
      </c>
      <c r="K12" t="n">
        <v>50.28</v>
      </c>
      <c r="L12" t="n">
        <v>3.5</v>
      </c>
      <c r="M12" t="n">
        <v>12</v>
      </c>
      <c r="N12" t="n">
        <v>28.9</v>
      </c>
      <c r="O12" t="n">
        <v>20298.34</v>
      </c>
      <c r="P12" t="n">
        <v>62.4</v>
      </c>
      <c r="Q12" t="n">
        <v>202.86</v>
      </c>
      <c r="R12" t="n">
        <v>25.95</v>
      </c>
      <c r="S12" t="n">
        <v>13.89</v>
      </c>
      <c r="T12" t="n">
        <v>4303.61</v>
      </c>
      <c r="U12" t="n">
        <v>0.54</v>
      </c>
      <c r="V12" t="n">
        <v>0.73</v>
      </c>
      <c r="W12" t="n">
        <v>0.66</v>
      </c>
      <c r="X12" t="n">
        <v>0.26</v>
      </c>
      <c r="Y12" t="n">
        <v>1</v>
      </c>
      <c r="Z12" t="n">
        <v>10</v>
      </c>
      <c r="AA12" t="n">
        <v>106.7408505997209</v>
      </c>
      <c r="AB12" t="n">
        <v>146.0475408644548</v>
      </c>
      <c r="AC12" t="n">
        <v>132.1089685434018</v>
      </c>
      <c r="AD12" t="n">
        <v>106740.8505997209</v>
      </c>
      <c r="AE12" t="n">
        <v>146047.5408644548</v>
      </c>
      <c r="AF12" t="n">
        <v>4.103312270022069e-06</v>
      </c>
      <c r="AG12" t="n">
        <v>11</v>
      </c>
      <c r="AH12" t="n">
        <v>132108.9685434018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12.4636</v>
      </c>
      <c r="E13" t="n">
        <v>8.02</v>
      </c>
      <c r="F13" t="n">
        <v>5.28</v>
      </c>
      <c r="G13" t="n">
        <v>24.37</v>
      </c>
      <c r="H13" t="n">
        <v>0.41</v>
      </c>
      <c r="I13" t="n">
        <v>13</v>
      </c>
      <c r="J13" t="n">
        <v>163.04</v>
      </c>
      <c r="K13" t="n">
        <v>50.28</v>
      </c>
      <c r="L13" t="n">
        <v>3.75</v>
      </c>
      <c r="M13" t="n">
        <v>11</v>
      </c>
      <c r="N13" t="n">
        <v>29.01</v>
      </c>
      <c r="O13" t="n">
        <v>20342.46</v>
      </c>
      <c r="P13" t="n">
        <v>61.93</v>
      </c>
      <c r="Q13" t="n">
        <v>202.81</v>
      </c>
      <c r="R13" t="n">
        <v>25.07</v>
      </c>
      <c r="S13" t="n">
        <v>13.89</v>
      </c>
      <c r="T13" t="n">
        <v>3869.23</v>
      </c>
      <c r="U13" t="n">
        <v>0.55</v>
      </c>
      <c r="V13" t="n">
        <v>0.73</v>
      </c>
      <c r="W13" t="n">
        <v>0.66</v>
      </c>
      <c r="X13" t="n">
        <v>0.24</v>
      </c>
      <c r="Y13" t="n">
        <v>1</v>
      </c>
      <c r="Z13" t="n">
        <v>10</v>
      </c>
      <c r="AA13" t="n">
        <v>106.3180897524979</v>
      </c>
      <c r="AB13" t="n">
        <v>145.4691008223923</v>
      </c>
      <c r="AC13" t="n">
        <v>131.5857340071079</v>
      </c>
      <c r="AD13" t="n">
        <v>106318.0897524979</v>
      </c>
      <c r="AE13" t="n">
        <v>145469.1008223923</v>
      </c>
      <c r="AF13" t="n">
        <v>4.131288193796615e-06</v>
      </c>
      <c r="AG13" t="n">
        <v>11</v>
      </c>
      <c r="AH13" t="n">
        <v>131585.7340071079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12.5514</v>
      </c>
      <c r="E14" t="n">
        <v>7.97</v>
      </c>
      <c r="F14" t="n">
        <v>5.26</v>
      </c>
      <c r="G14" t="n">
        <v>26.28</v>
      </c>
      <c r="H14" t="n">
        <v>0.43</v>
      </c>
      <c r="I14" t="n">
        <v>12</v>
      </c>
      <c r="J14" t="n">
        <v>163.4</v>
      </c>
      <c r="K14" t="n">
        <v>50.28</v>
      </c>
      <c r="L14" t="n">
        <v>4</v>
      </c>
      <c r="M14" t="n">
        <v>10</v>
      </c>
      <c r="N14" t="n">
        <v>29.12</v>
      </c>
      <c r="O14" t="n">
        <v>20386.62</v>
      </c>
      <c r="P14" t="n">
        <v>61.42</v>
      </c>
      <c r="Q14" t="n">
        <v>202.9</v>
      </c>
      <c r="R14" t="n">
        <v>24.36</v>
      </c>
      <c r="S14" t="n">
        <v>13.89</v>
      </c>
      <c r="T14" t="n">
        <v>3521.03</v>
      </c>
      <c r="U14" t="n">
        <v>0.57</v>
      </c>
      <c r="V14" t="n">
        <v>0.74</v>
      </c>
      <c r="W14" t="n">
        <v>0.66</v>
      </c>
      <c r="X14" t="n">
        <v>0.22</v>
      </c>
      <c r="Y14" t="n">
        <v>1</v>
      </c>
      <c r="Z14" t="n">
        <v>10</v>
      </c>
      <c r="AA14" t="n">
        <v>105.8756512490226</v>
      </c>
      <c r="AB14" t="n">
        <v>144.8637369429285</v>
      </c>
      <c r="AC14" t="n">
        <v>131.0381452066664</v>
      </c>
      <c r="AD14" t="n">
        <v>105875.6512490226</v>
      </c>
      <c r="AE14" t="n">
        <v>144863.7369429285</v>
      </c>
      <c r="AF14" t="n">
        <v>4.160391109761131e-06</v>
      </c>
      <c r="AG14" t="n">
        <v>11</v>
      </c>
      <c r="AH14" t="n">
        <v>131038.1452066664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12.5418</v>
      </c>
      <c r="E15" t="n">
        <v>7.97</v>
      </c>
      <c r="F15" t="n">
        <v>5.26</v>
      </c>
      <c r="G15" t="n">
        <v>26.31</v>
      </c>
      <c r="H15" t="n">
        <v>0.46</v>
      </c>
      <c r="I15" t="n">
        <v>12</v>
      </c>
      <c r="J15" t="n">
        <v>163.76</v>
      </c>
      <c r="K15" t="n">
        <v>50.28</v>
      </c>
      <c r="L15" t="n">
        <v>4.25</v>
      </c>
      <c r="M15" t="n">
        <v>10</v>
      </c>
      <c r="N15" t="n">
        <v>29.23</v>
      </c>
      <c r="O15" t="n">
        <v>20430.81</v>
      </c>
      <c r="P15" t="n">
        <v>61.33</v>
      </c>
      <c r="Q15" t="n">
        <v>202.85</v>
      </c>
      <c r="R15" t="n">
        <v>24.62</v>
      </c>
      <c r="S15" t="n">
        <v>13.89</v>
      </c>
      <c r="T15" t="n">
        <v>3649.72</v>
      </c>
      <c r="U15" t="n">
        <v>0.5600000000000001</v>
      </c>
      <c r="V15" t="n">
        <v>0.74</v>
      </c>
      <c r="W15" t="n">
        <v>0.66</v>
      </c>
      <c r="X15" t="n">
        <v>0.22</v>
      </c>
      <c r="Y15" t="n">
        <v>1</v>
      </c>
      <c r="Z15" t="n">
        <v>10</v>
      </c>
      <c r="AA15" t="n">
        <v>105.859247521928</v>
      </c>
      <c r="AB15" t="n">
        <v>144.8412926398363</v>
      </c>
      <c r="AC15" t="n">
        <v>131.0178429563605</v>
      </c>
      <c r="AD15" t="n">
        <v>105859.247521928</v>
      </c>
      <c r="AE15" t="n">
        <v>144841.2926398363</v>
      </c>
      <c r="AF15" t="n">
        <v>4.157209014165922e-06</v>
      </c>
      <c r="AG15" t="n">
        <v>11</v>
      </c>
      <c r="AH15" t="n">
        <v>131017.8429563605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12.6356</v>
      </c>
      <c r="E16" t="n">
        <v>7.91</v>
      </c>
      <c r="F16" t="n">
        <v>5.24</v>
      </c>
      <c r="G16" t="n">
        <v>28.56</v>
      </c>
      <c r="H16" t="n">
        <v>0.49</v>
      </c>
      <c r="I16" t="n">
        <v>11</v>
      </c>
      <c r="J16" t="n">
        <v>164.12</v>
      </c>
      <c r="K16" t="n">
        <v>50.28</v>
      </c>
      <c r="L16" t="n">
        <v>4.5</v>
      </c>
      <c r="M16" t="n">
        <v>9</v>
      </c>
      <c r="N16" t="n">
        <v>29.34</v>
      </c>
      <c r="O16" t="n">
        <v>20475.04</v>
      </c>
      <c r="P16" t="n">
        <v>60.67</v>
      </c>
      <c r="Q16" t="n">
        <v>202.81</v>
      </c>
      <c r="R16" t="n">
        <v>23.79</v>
      </c>
      <c r="S16" t="n">
        <v>13.89</v>
      </c>
      <c r="T16" t="n">
        <v>3242.32</v>
      </c>
      <c r="U16" t="n">
        <v>0.58</v>
      </c>
      <c r="V16" t="n">
        <v>0.74</v>
      </c>
      <c r="W16" t="n">
        <v>0.65</v>
      </c>
      <c r="X16" t="n">
        <v>0.2</v>
      </c>
      <c r="Y16" t="n">
        <v>1</v>
      </c>
      <c r="Z16" t="n">
        <v>10</v>
      </c>
      <c r="AA16" t="n">
        <v>105.3443009304363</v>
      </c>
      <c r="AB16" t="n">
        <v>144.1367199955175</v>
      </c>
      <c r="AC16" t="n">
        <v>130.3805137363414</v>
      </c>
      <c r="AD16" t="n">
        <v>105344.3009304364</v>
      </c>
      <c r="AE16" t="n">
        <v>144136.7199955175</v>
      </c>
      <c r="AF16" t="n">
        <v>4.188300739877444e-06</v>
      </c>
      <c r="AG16" t="n">
        <v>11</v>
      </c>
      <c r="AH16" t="n">
        <v>130380.5137363414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12.6311</v>
      </c>
      <c r="E17" t="n">
        <v>7.92</v>
      </c>
      <c r="F17" t="n">
        <v>5.24</v>
      </c>
      <c r="G17" t="n">
        <v>28.57</v>
      </c>
      <c r="H17" t="n">
        <v>0.51</v>
      </c>
      <c r="I17" t="n">
        <v>11</v>
      </c>
      <c r="J17" t="n">
        <v>164.48</v>
      </c>
      <c r="K17" t="n">
        <v>50.28</v>
      </c>
      <c r="L17" t="n">
        <v>4.75</v>
      </c>
      <c r="M17" t="n">
        <v>9</v>
      </c>
      <c r="N17" t="n">
        <v>29.45</v>
      </c>
      <c r="O17" t="n">
        <v>20519.3</v>
      </c>
      <c r="P17" t="n">
        <v>60.44</v>
      </c>
      <c r="Q17" t="n">
        <v>202.81</v>
      </c>
      <c r="R17" t="n">
        <v>23.75</v>
      </c>
      <c r="S17" t="n">
        <v>13.89</v>
      </c>
      <c r="T17" t="n">
        <v>3219.71</v>
      </c>
      <c r="U17" t="n">
        <v>0.58</v>
      </c>
      <c r="V17" t="n">
        <v>0.74</v>
      </c>
      <c r="W17" t="n">
        <v>0.66</v>
      </c>
      <c r="X17" t="n">
        <v>0.2</v>
      </c>
      <c r="Y17" t="n">
        <v>1</v>
      </c>
      <c r="Z17" t="n">
        <v>10</v>
      </c>
      <c r="AA17" t="n">
        <v>105.2555599721063</v>
      </c>
      <c r="AB17" t="n">
        <v>144.0153007013556</v>
      </c>
      <c r="AC17" t="n">
        <v>130.2706825292012</v>
      </c>
      <c r="AD17" t="n">
        <v>105255.5599721063</v>
      </c>
      <c r="AE17" t="n">
        <v>144015.3007013556</v>
      </c>
      <c r="AF17" t="n">
        <v>4.186809132567189e-06</v>
      </c>
      <c r="AG17" t="n">
        <v>11</v>
      </c>
      <c r="AH17" t="n">
        <v>130270.6825292012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12.7146</v>
      </c>
      <c r="E18" t="n">
        <v>7.86</v>
      </c>
      <c r="F18" t="n">
        <v>5.22</v>
      </c>
      <c r="G18" t="n">
        <v>31.31</v>
      </c>
      <c r="H18" t="n">
        <v>0.54</v>
      </c>
      <c r="I18" t="n">
        <v>10</v>
      </c>
      <c r="J18" t="n">
        <v>164.83</v>
      </c>
      <c r="K18" t="n">
        <v>50.28</v>
      </c>
      <c r="L18" t="n">
        <v>5</v>
      </c>
      <c r="M18" t="n">
        <v>8</v>
      </c>
      <c r="N18" t="n">
        <v>29.55</v>
      </c>
      <c r="O18" t="n">
        <v>20563.61</v>
      </c>
      <c r="P18" t="n">
        <v>60.12</v>
      </c>
      <c r="Q18" t="n">
        <v>202.81</v>
      </c>
      <c r="R18" t="n">
        <v>23.16</v>
      </c>
      <c r="S18" t="n">
        <v>13.89</v>
      </c>
      <c r="T18" t="n">
        <v>2929.57</v>
      </c>
      <c r="U18" t="n">
        <v>0.6</v>
      </c>
      <c r="V18" t="n">
        <v>0.74</v>
      </c>
      <c r="W18" t="n">
        <v>0.66</v>
      </c>
      <c r="X18" t="n">
        <v>0.18</v>
      </c>
      <c r="Y18" t="n">
        <v>1</v>
      </c>
      <c r="Z18" t="n">
        <v>10</v>
      </c>
      <c r="AA18" t="n">
        <v>104.9172560743848</v>
      </c>
      <c r="AB18" t="n">
        <v>143.5524183835787</v>
      </c>
      <c r="AC18" t="n">
        <v>129.8519770501733</v>
      </c>
      <c r="AD18" t="n">
        <v>104917.2560743848</v>
      </c>
      <c r="AE18" t="n">
        <v>143552.4183835787</v>
      </c>
      <c r="AF18" t="n">
        <v>4.214486734879685e-06</v>
      </c>
      <c r="AG18" t="n">
        <v>11</v>
      </c>
      <c r="AH18" t="n">
        <v>129851.9770501733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12.7132</v>
      </c>
      <c r="E19" t="n">
        <v>7.87</v>
      </c>
      <c r="F19" t="n">
        <v>5.22</v>
      </c>
      <c r="G19" t="n">
        <v>31.32</v>
      </c>
      <c r="H19" t="n">
        <v>0.5600000000000001</v>
      </c>
      <c r="I19" t="n">
        <v>10</v>
      </c>
      <c r="J19" t="n">
        <v>165.19</v>
      </c>
      <c r="K19" t="n">
        <v>50.28</v>
      </c>
      <c r="L19" t="n">
        <v>5.25</v>
      </c>
      <c r="M19" t="n">
        <v>8</v>
      </c>
      <c r="N19" t="n">
        <v>29.66</v>
      </c>
      <c r="O19" t="n">
        <v>20607.95</v>
      </c>
      <c r="P19" t="n">
        <v>59.87</v>
      </c>
      <c r="Q19" t="n">
        <v>202.87</v>
      </c>
      <c r="R19" t="n">
        <v>23.1</v>
      </c>
      <c r="S19" t="n">
        <v>13.89</v>
      </c>
      <c r="T19" t="n">
        <v>2899.76</v>
      </c>
      <c r="U19" t="n">
        <v>0.6</v>
      </c>
      <c r="V19" t="n">
        <v>0.74</v>
      </c>
      <c r="W19" t="n">
        <v>0.66</v>
      </c>
      <c r="X19" t="n">
        <v>0.18</v>
      </c>
      <c r="Y19" t="n">
        <v>1</v>
      </c>
      <c r="Z19" t="n">
        <v>10</v>
      </c>
      <c r="AA19" t="n">
        <v>104.8133948662944</v>
      </c>
      <c r="AB19" t="n">
        <v>143.4103108966363</v>
      </c>
      <c r="AC19" t="n">
        <v>129.7234321023356</v>
      </c>
      <c r="AD19" t="n">
        <v>104813.3948662944</v>
      </c>
      <c r="AE19" t="n">
        <v>143410.3108966363</v>
      </c>
      <c r="AF19" t="n">
        <v>4.21402267927205e-06</v>
      </c>
      <c r="AG19" t="n">
        <v>11</v>
      </c>
      <c r="AH19" t="n">
        <v>129723.4321023356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12.8005</v>
      </c>
      <c r="E20" t="n">
        <v>7.81</v>
      </c>
      <c r="F20" t="n">
        <v>5.2</v>
      </c>
      <c r="G20" t="n">
        <v>34.65</v>
      </c>
      <c r="H20" t="n">
        <v>0.59</v>
      </c>
      <c r="I20" t="n">
        <v>9</v>
      </c>
      <c r="J20" t="n">
        <v>165.55</v>
      </c>
      <c r="K20" t="n">
        <v>50.28</v>
      </c>
      <c r="L20" t="n">
        <v>5.5</v>
      </c>
      <c r="M20" t="n">
        <v>7</v>
      </c>
      <c r="N20" t="n">
        <v>29.77</v>
      </c>
      <c r="O20" t="n">
        <v>20652.33</v>
      </c>
      <c r="P20" t="n">
        <v>59.34</v>
      </c>
      <c r="Q20" t="n">
        <v>202.81</v>
      </c>
      <c r="R20" t="n">
        <v>22.68</v>
      </c>
      <c r="S20" t="n">
        <v>13.89</v>
      </c>
      <c r="T20" t="n">
        <v>2694.26</v>
      </c>
      <c r="U20" t="n">
        <v>0.61</v>
      </c>
      <c r="V20" t="n">
        <v>0.74</v>
      </c>
      <c r="W20" t="n">
        <v>0.65</v>
      </c>
      <c r="X20" t="n">
        <v>0.16</v>
      </c>
      <c r="Y20" t="n">
        <v>1</v>
      </c>
      <c r="Z20" t="n">
        <v>10</v>
      </c>
      <c r="AA20" t="n">
        <v>104.3824986698671</v>
      </c>
      <c r="AB20" t="n">
        <v>142.8207397108862</v>
      </c>
      <c r="AC20" t="n">
        <v>129.1901287630849</v>
      </c>
      <c r="AD20" t="n">
        <v>104382.4986698671</v>
      </c>
      <c r="AE20" t="n">
        <v>142820.7397108862</v>
      </c>
      <c r="AF20" t="n">
        <v>4.242959861090983e-06</v>
      </c>
      <c r="AG20" t="n">
        <v>11</v>
      </c>
      <c r="AH20" t="n">
        <v>129190.128763085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12.7977</v>
      </c>
      <c r="E21" t="n">
        <v>7.81</v>
      </c>
      <c r="F21" t="n">
        <v>5.2</v>
      </c>
      <c r="G21" t="n">
        <v>34.66</v>
      </c>
      <c r="H21" t="n">
        <v>0.61</v>
      </c>
      <c r="I21" t="n">
        <v>9</v>
      </c>
      <c r="J21" t="n">
        <v>165.91</v>
      </c>
      <c r="K21" t="n">
        <v>50.28</v>
      </c>
      <c r="L21" t="n">
        <v>5.75</v>
      </c>
      <c r="M21" t="n">
        <v>7</v>
      </c>
      <c r="N21" t="n">
        <v>29.88</v>
      </c>
      <c r="O21" t="n">
        <v>20696.74</v>
      </c>
      <c r="P21" t="n">
        <v>59</v>
      </c>
      <c r="Q21" t="n">
        <v>202.81</v>
      </c>
      <c r="R21" t="n">
        <v>22.64</v>
      </c>
      <c r="S21" t="n">
        <v>13.89</v>
      </c>
      <c r="T21" t="n">
        <v>2674.22</v>
      </c>
      <c r="U21" t="n">
        <v>0.61</v>
      </c>
      <c r="V21" t="n">
        <v>0.74</v>
      </c>
      <c r="W21" t="n">
        <v>0.65</v>
      </c>
      <c r="X21" t="n">
        <v>0.16</v>
      </c>
      <c r="Y21" t="n">
        <v>1</v>
      </c>
      <c r="Z21" t="n">
        <v>10</v>
      </c>
      <c r="AA21" t="n">
        <v>104.244067500875</v>
      </c>
      <c r="AB21" t="n">
        <v>142.6313320783192</v>
      </c>
      <c r="AC21" t="n">
        <v>129.0187979291348</v>
      </c>
      <c r="AD21" t="n">
        <v>104244.067500875</v>
      </c>
      <c r="AE21" t="n">
        <v>142631.3320783192</v>
      </c>
      <c r="AF21" t="n">
        <v>4.242031749875714e-06</v>
      </c>
      <c r="AG21" t="n">
        <v>11</v>
      </c>
      <c r="AH21" t="n">
        <v>129018.7979291348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12.8774</v>
      </c>
      <c r="E22" t="n">
        <v>7.77</v>
      </c>
      <c r="F22" t="n">
        <v>5.18</v>
      </c>
      <c r="G22" t="n">
        <v>38.88</v>
      </c>
      <c r="H22" t="n">
        <v>0.64</v>
      </c>
      <c r="I22" t="n">
        <v>8</v>
      </c>
      <c r="J22" t="n">
        <v>166.27</v>
      </c>
      <c r="K22" t="n">
        <v>50.28</v>
      </c>
      <c r="L22" t="n">
        <v>6</v>
      </c>
      <c r="M22" t="n">
        <v>6</v>
      </c>
      <c r="N22" t="n">
        <v>29.99</v>
      </c>
      <c r="O22" t="n">
        <v>20741.2</v>
      </c>
      <c r="P22" t="n">
        <v>58.53</v>
      </c>
      <c r="Q22" t="n">
        <v>202.81</v>
      </c>
      <c r="R22" t="n">
        <v>22.2</v>
      </c>
      <c r="S22" t="n">
        <v>13.89</v>
      </c>
      <c r="T22" t="n">
        <v>2460.03</v>
      </c>
      <c r="U22" t="n">
        <v>0.63</v>
      </c>
      <c r="V22" t="n">
        <v>0.75</v>
      </c>
      <c r="W22" t="n">
        <v>0.65</v>
      </c>
      <c r="X22" t="n">
        <v>0.15</v>
      </c>
      <c r="Y22" t="n">
        <v>1</v>
      </c>
      <c r="Z22" t="n">
        <v>10</v>
      </c>
      <c r="AA22" t="n">
        <v>103.8614593009292</v>
      </c>
      <c r="AB22" t="n">
        <v>142.1078306596712</v>
      </c>
      <c r="AC22" t="n">
        <v>128.5452587511435</v>
      </c>
      <c r="AD22" t="n">
        <v>103861.4593009292</v>
      </c>
      <c r="AE22" t="n">
        <v>142107.8306596712</v>
      </c>
      <c r="AF22" t="n">
        <v>4.268449772681772e-06</v>
      </c>
      <c r="AG22" t="n">
        <v>11</v>
      </c>
      <c r="AH22" t="n">
        <v>128545.2587511435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12.8755</v>
      </c>
      <c r="E23" t="n">
        <v>7.77</v>
      </c>
      <c r="F23" t="n">
        <v>5.18</v>
      </c>
      <c r="G23" t="n">
        <v>38.88</v>
      </c>
      <c r="H23" t="n">
        <v>0.66</v>
      </c>
      <c r="I23" t="n">
        <v>8</v>
      </c>
      <c r="J23" t="n">
        <v>166.64</v>
      </c>
      <c r="K23" t="n">
        <v>50.28</v>
      </c>
      <c r="L23" t="n">
        <v>6.25</v>
      </c>
      <c r="M23" t="n">
        <v>6</v>
      </c>
      <c r="N23" t="n">
        <v>30.11</v>
      </c>
      <c r="O23" t="n">
        <v>20785.69</v>
      </c>
      <c r="P23" t="n">
        <v>58.6</v>
      </c>
      <c r="Q23" t="n">
        <v>202.82</v>
      </c>
      <c r="R23" t="n">
        <v>22.32</v>
      </c>
      <c r="S23" t="n">
        <v>13.89</v>
      </c>
      <c r="T23" t="n">
        <v>2517.96</v>
      </c>
      <c r="U23" t="n">
        <v>0.62</v>
      </c>
      <c r="V23" t="n">
        <v>0.75</v>
      </c>
      <c r="W23" t="n">
        <v>0.65</v>
      </c>
      <c r="X23" t="n">
        <v>0.15</v>
      </c>
      <c r="Y23" t="n">
        <v>1</v>
      </c>
      <c r="Z23" t="n">
        <v>10</v>
      </c>
      <c r="AA23" t="n">
        <v>103.8951144737729</v>
      </c>
      <c r="AB23" t="n">
        <v>142.1538791519173</v>
      </c>
      <c r="AC23" t="n">
        <v>128.5869124399192</v>
      </c>
      <c r="AD23" t="n">
        <v>103895.1144737729</v>
      </c>
      <c r="AE23" t="n">
        <v>142153.8791519173</v>
      </c>
      <c r="AF23" t="n">
        <v>4.267819982928554e-06</v>
      </c>
      <c r="AG23" t="n">
        <v>11</v>
      </c>
      <c r="AH23" t="n">
        <v>128586.9124399192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12.8797</v>
      </c>
      <c r="E24" t="n">
        <v>7.76</v>
      </c>
      <c r="F24" t="n">
        <v>5.18</v>
      </c>
      <c r="G24" t="n">
        <v>38.86</v>
      </c>
      <c r="H24" t="n">
        <v>0.6899999999999999</v>
      </c>
      <c r="I24" t="n">
        <v>8</v>
      </c>
      <c r="J24" t="n">
        <v>167</v>
      </c>
      <c r="K24" t="n">
        <v>50.28</v>
      </c>
      <c r="L24" t="n">
        <v>6.5</v>
      </c>
      <c r="M24" t="n">
        <v>6</v>
      </c>
      <c r="N24" t="n">
        <v>30.22</v>
      </c>
      <c r="O24" t="n">
        <v>20830.22</v>
      </c>
      <c r="P24" t="n">
        <v>58.09</v>
      </c>
      <c r="Q24" t="n">
        <v>202.82</v>
      </c>
      <c r="R24" t="n">
        <v>22.05</v>
      </c>
      <c r="S24" t="n">
        <v>13.89</v>
      </c>
      <c r="T24" t="n">
        <v>2382.48</v>
      </c>
      <c r="U24" t="n">
        <v>0.63</v>
      </c>
      <c r="V24" t="n">
        <v>0.75</v>
      </c>
      <c r="W24" t="n">
        <v>0.65</v>
      </c>
      <c r="X24" t="n">
        <v>0.14</v>
      </c>
      <c r="Y24" t="n">
        <v>1</v>
      </c>
      <c r="Z24" t="n">
        <v>10</v>
      </c>
      <c r="AA24" t="n">
        <v>103.6706255596244</v>
      </c>
      <c r="AB24" t="n">
        <v>141.8467235158275</v>
      </c>
      <c r="AC24" t="n">
        <v>128.309071306642</v>
      </c>
      <c r="AD24" t="n">
        <v>103670.6255596244</v>
      </c>
      <c r="AE24" t="n">
        <v>141846.7235158275</v>
      </c>
      <c r="AF24" t="n">
        <v>4.269212149751457e-06</v>
      </c>
      <c r="AG24" t="n">
        <v>11</v>
      </c>
      <c r="AH24" t="n">
        <v>128309.071306642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12.9051</v>
      </c>
      <c r="E25" t="n">
        <v>7.75</v>
      </c>
      <c r="F25" t="n">
        <v>5.17</v>
      </c>
      <c r="G25" t="n">
        <v>38.75</v>
      </c>
      <c r="H25" t="n">
        <v>0.71</v>
      </c>
      <c r="I25" t="n">
        <v>8</v>
      </c>
      <c r="J25" t="n">
        <v>167.36</v>
      </c>
      <c r="K25" t="n">
        <v>50.28</v>
      </c>
      <c r="L25" t="n">
        <v>6.75</v>
      </c>
      <c r="M25" t="n">
        <v>6</v>
      </c>
      <c r="N25" t="n">
        <v>30.33</v>
      </c>
      <c r="O25" t="n">
        <v>20874.78</v>
      </c>
      <c r="P25" t="n">
        <v>57.6</v>
      </c>
      <c r="Q25" t="n">
        <v>202.81</v>
      </c>
      <c r="R25" t="n">
        <v>21.74</v>
      </c>
      <c r="S25" t="n">
        <v>13.89</v>
      </c>
      <c r="T25" t="n">
        <v>2228.55</v>
      </c>
      <c r="U25" t="n">
        <v>0.64</v>
      </c>
      <c r="V25" t="n">
        <v>0.75</v>
      </c>
      <c r="W25" t="n">
        <v>0.65</v>
      </c>
      <c r="X25" t="n">
        <v>0.13</v>
      </c>
      <c r="Y25" t="n">
        <v>1</v>
      </c>
      <c r="Z25" t="n">
        <v>10</v>
      </c>
      <c r="AA25" t="n">
        <v>103.4046327036431</v>
      </c>
      <c r="AB25" t="n">
        <v>141.4827803554975</v>
      </c>
      <c r="AC25" t="n">
        <v>127.9798623707364</v>
      </c>
      <c r="AD25" t="n">
        <v>103404.6327036431</v>
      </c>
      <c r="AE25" t="n">
        <v>141482.7803554975</v>
      </c>
      <c r="AF25" t="n">
        <v>4.277631444347115e-06</v>
      </c>
      <c r="AG25" t="n">
        <v>11</v>
      </c>
      <c r="AH25" t="n">
        <v>127979.8623707364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12.9716</v>
      </c>
      <c r="E26" t="n">
        <v>7.71</v>
      </c>
      <c r="F26" t="n">
        <v>5.16</v>
      </c>
      <c r="G26" t="n">
        <v>44.22</v>
      </c>
      <c r="H26" t="n">
        <v>0.74</v>
      </c>
      <c r="I26" t="n">
        <v>7</v>
      </c>
      <c r="J26" t="n">
        <v>167.72</v>
      </c>
      <c r="K26" t="n">
        <v>50.28</v>
      </c>
      <c r="L26" t="n">
        <v>7</v>
      </c>
      <c r="M26" t="n">
        <v>5</v>
      </c>
      <c r="N26" t="n">
        <v>30.44</v>
      </c>
      <c r="O26" t="n">
        <v>20919.39</v>
      </c>
      <c r="P26" t="n">
        <v>57.28</v>
      </c>
      <c r="Q26" t="n">
        <v>202.81</v>
      </c>
      <c r="R26" t="n">
        <v>21.47</v>
      </c>
      <c r="S26" t="n">
        <v>13.89</v>
      </c>
      <c r="T26" t="n">
        <v>2099.83</v>
      </c>
      <c r="U26" t="n">
        <v>0.65</v>
      </c>
      <c r="V26" t="n">
        <v>0.75</v>
      </c>
      <c r="W26" t="n">
        <v>0.65</v>
      </c>
      <c r="X26" t="n">
        <v>0.12</v>
      </c>
      <c r="Y26" t="n">
        <v>1</v>
      </c>
      <c r="Z26" t="n">
        <v>10</v>
      </c>
      <c r="AA26" t="n">
        <v>103.1259253913893</v>
      </c>
      <c r="AB26" t="n">
        <v>141.1014407151732</v>
      </c>
      <c r="AC26" t="n">
        <v>127.634917250471</v>
      </c>
      <c r="AD26" t="n">
        <v>103125.9253913893</v>
      </c>
      <c r="AE26" t="n">
        <v>141101.4407151732</v>
      </c>
      <c r="AF26" t="n">
        <v>4.299674085709761e-06</v>
      </c>
      <c r="AG26" t="n">
        <v>11</v>
      </c>
      <c r="AH26" t="n">
        <v>127634.917250471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12.9786</v>
      </c>
      <c r="E27" t="n">
        <v>7.7</v>
      </c>
      <c r="F27" t="n">
        <v>5.16</v>
      </c>
      <c r="G27" t="n">
        <v>44.19</v>
      </c>
      <c r="H27" t="n">
        <v>0.76</v>
      </c>
      <c r="I27" t="n">
        <v>7</v>
      </c>
      <c r="J27" t="n">
        <v>168.08</v>
      </c>
      <c r="K27" t="n">
        <v>50.28</v>
      </c>
      <c r="L27" t="n">
        <v>7.25</v>
      </c>
      <c r="M27" t="n">
        <v>5</v>
      </c>
      <c r="N27" t="n">
        <v>30.55</v>
      </c>
      <c r="O27" t="n">
        <v>20964.03</v>
      </c>
      <c r="P27" t="n">
        <v>57.38</v>
      </c>
      <c r="Q27" t="n">
        <v>202.83</v>
      </c>
      <c r="R27" t="n">
        <v>21.23</v>
      </c>
      <c r="S27" t="n">
        <v>13.89</v>
      </c>
      <c r="T27" t="n">
        <v>1978.21</v>
      </c>
      <c r="U27" t="n">
        <v>0.65</v>
      </c>
      <c r="V27" t="n">
        <v>0.75</v>
      </c>
      <c r="W27" t="n">
        <v>0.65</v>
      </c>
      <c r="X27" t="n">
        <v>0.12</v>
      </c>
      <c r="Y27" t="n">
        <v>1</v>
      </c>
      <c r="Z27" t="n">
        <v>10</v>
      </c>
      <c r="AA27" t="n">
        <v>103.1533804725425</v>
      </c>
      <c r="AB27" t="n">
        <v>141.1390059684398</v>
      </c>
      <c r="AC27" t="n">
        <v>127.6688973286889</v>
      </c>
      <c r="AD27" t="n">
        <v>103153.3804725425</v>
      </c>
      <c r="AE27" t="n">
        <v>141139.0059684398</v>
      </c>
      <c r="AF27" t="n">
        <v>4.301994363747934e-06</v>
      </c>
      <c r="AG27" t="n">
        <v>11</v>
      </c>
      <c r="AH27" t="n">
        <v>127668.8973286889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12.9636</v>
      </c>
      <c r="E28" t="n">
        <v>7.71</v>
      </c>
      <c r="F28" t="n">
        <v>5.16</v>
      </c>
      <c r="G28" t="n">
        <v>44.26</v>
      </c>
      <c r="H28" t="n">
        <v>0.79</v>
      </c>
      <c r="I28" t="n">
        <v>7</v>
      </c>
      <c r="J28" t="n">
        <v>168.44</v>
      </c>
      <c r="K28" t="n">
        <v>50.28</v>
      </c>
      <c r="L28" t="n">
        <v>7.5</v>
      </c>
      <c r="M28" t="n">
        <v>5</v>
      </c>
      <c r="N28" t="n">
        <v>30.66</v>
      </c>
      <c r="O28" t="n">
        <v>21008.71</v>
      </c>
      <c r="P28" t="n">
        <v>57.43</v>
      </c>
      <c r="Q28" t="n">
        <v>202.81</v>
      </c>
      <c r="R28" t="n">
        <v>21.47</v>
      </c>
      <c r="S28" t="n">
        <v>13.89</v>
      </c>
      <c r="T28" t="n">
        <v>2097.41</v>
      </c>
      <c r="U28" t="n">
        <v>0.65</v>
      </c>
      <c r="V28" t="n">
        <v>0.75</v>
      </c>
      <c r="W28" t="n">
        <v>0.65</v>
      </c>
      <c r="X28" t="n">
        <v>0.13</v>
      </c>
      <c r="Y28" t="n">
        <v>1</v>
      </c>
      <c r="Z28" t="n">
        <v>10</v>
      </c>
      <c r="AA28" t="n">
        <v>103.2054557160657</v>
      </c>
      <c r="AB28" t="n">
        <v>141.2102576140258</v>
      </c>
      <c r="AC28" t="n">
        <v>127.7333488172225</v>
      </c>
      <c r="AD28" t="n">
        <v>103205.4557160657</v>
      </c>
      <c r="AE28" t="n">
        <v>141210.2576140258</v>
      </c>
      <c r="AF28" t="n">
        <v>4.29702233938042e-06</v>
      </c>
      <c r="AG28" t="n">
        <v>11</v>
      </c>
      <c r="AH28" t="n">
        <v>127733.3488172225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12.9697</v>
      </c>
      <c r="E29" t="n">
        <v>7.71</v>
      </c>
      <c r="F29" t="n">
        <v>5.16</v>
      </c>
      <c r="G29" t="n">
        <v>44.23</v>
      </c>
      <c r="H29" t="n">
        <v>0.8100000000000001</v>
      </c>
      <c r="I29" t="n">
        <v>7</v>
      </c>
      <c r="J29" t="n">
        <v>168.81</v>
      </c>
      <c r="K29" t="n">
        <v>50.28</v>
      </c>
      <c r="L29" t="n">
        <v>7.75</v>
      </c>
      <c r="M29" t="n">
        <v>5</v>
      </c>
      <c r="N29" t="n">
        <v>30.78</v>
      </c>
      <c r="O29" t="n">
        <v>21053.43</v>
      </c>
      <c r="P29" t="n">
        <v>56.9</v>
      </c>
      <c r="Q29" t="n">
        <v>202.81</v>
      </c>
      <c r="R29" t="n">
        <v>21.37</v>
      </c>
      <c r="S29" t="n">
        <v>13.89</v>
      </c>
      <c r="T29" t="n">
        <v>2051.91</v>
      </c>
      <c r="U29" t="n">
        <v>0.65</v>
      </c>
      <c r="V29" t="n">
        <v>0.75</v>
      </c>
      <c r="W29" t="n">
        <v>0.65</v>
      </c>
      <c r="X29" t="n">
        <v>0.12</v>
      </c>
      <c r="Y29" t="n">
        <v>1</v>
      </c>
      <c r="Z29" t="n">
        <v>10</v>
      </c>
      <c r="AA29" t="n">
        <v>102.9704127972961</v>
      </c>
      <c r="AB29" t="n">
        <v>140.8886615232036</v>
      </c>
      <c r="AC29" t="n">
        <v>127.4424454059453</v>
      </c>
      <c r="AD29" t="n">
        <v>102970.4127972961</v>
      </c>
      <c r="AE29" t="n">
        <v>140888.6615232036</v>
      </c>
      <c r="AF29" t="n">
        <v>4.299044295956543e-06</v>
      </c>
      <c r="AG29" t="n">
        <v>11</v>
      </c>
      <c r="AH29" t="n">
        <v>127442.4454059454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12.959</v>
      </c>
      <c r="E30" t="n">
        <v>7.72</v>
      </c>
      <c r="F30" t="n">
        <v>5.17</v>
      </c>
      <c r="G30" t="n">
        <v>44.29</v>
      </c>
      <c r="H30" t="n">
        <v>0.84</v>
      </c>
      <c r="I30" t="n">
        <v>7</v>
      </c>
      <c r="J30" t="n">
        <v>169.17</v>
      </c>
      <c r="K30" t="n">
        <v>50.28</v>
      </c>
      <c r="L30" t="n">
        <v>8</v>
      </c>
      <c r="M30" t="n">
        <v>5</v>
      </c>
      <c r="N30" t="n">
        <v>30.89</v>
      </c>
      <c r="O30" t="n">
        <v>21098.19</v>
      </c>
      <c r="P30" t="n">
        <v>56.47</v>
      </c>
      <c r="Q30" t="n">
        <v>202.84</v>
      </c>
      <c r="R30" t="n">
        <v>21.65</v>
      </c>
      <c r="S30" t="n">
        <v>13.89</v>
      </c>
      <c r="T30" t="n">
        <v>2189.25</v>
      </c>
      <c r="U30" t="n">
        <v>0.64</v>
      </c>
      <c r="V30" t="n">
        <v>0.75</v>
      </c>
      <c r="W30" t="n">
        <v>0.65</v>
      </c>
      <c r="X30" t="n">
        <v>0.13</v>
      </c>
      <c r="Y30" t="n">
        <v>1</v>
      </c>
      <c r="Z30" t="n">
        <v>10</v>
      </c>
      <c r="AA30" t="n">
        <v>102.8173177853482</v>
      </c>
      <c r="AB30" t="n">
        <v>140.6791901737814</v>
      </c>
      <c r="AC30" t="n">
        <v>127.2529657081171</v>
      </c>
      <c r="AD30" t="n">
        <v>102817.3177853482</v>
      </c>
      <c r="AE30" t="n">
        <v>140679.1901737814</v>
      </c>
      <c r="AF30" t="n">
        <v>4.295497585241049e-06</v>
      </c>
      <c r="AG30" t="n">
        <v>11</v>
      </c>
      <c r="AH30" t="n">
        <v>127252.9657081171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13.0605</v>
      </c>
      <c r="E31" t="n">
        <v>7.66</v>
      </c>
      <c r="F31" t="n">
        <v>5.14</v>
      </c>
      <c r="G31" t="n">
        <v>51.39</v>
      </c>
      <c r="H31" t="n">
        <v>0.86</v>
      </c>
      <c r="I31" t="n">
        <v>6</v>
      </c>
      <c r="J31" t="n">
        <v>169.53</v>
      </c>
      <c r="K31" t="n">
        <v>50.28</v>
      </c>
      <c r="L31" t="n">
        <v>8.25</v>
      </c>
      <c r="M31" t="n">
        <v>4</v>
      </c>
      <c r="N31" t="n">
        <v>31</v>
      </c>
      <c r="O31" t="n">
        <v>21142.98</v>
      </c>
      <c r="P31" t="n">
        <v>55.98</v>
      </c>
      <c r="Q31" t="n">
        <v>202.83</v>
      </c>
      <c r="R31" t="n">
        <v>20.75</v>
      </c>
      <c r="S31" t="n">
        <v>13.89</v>
      </c>
      <c r="T31" t="n">
        <v>1743.79</v>
      </c>
      <c r="U31" t="n">
        <v>0.67</v>
      </c>
      <c r="V31" t="n">
        <v>0.75</v>
      </c>
      <c r="W31" t="n">
        <v>0.65</v>
      </c>
      <c r="X31" t="n">
        <v>0.1</v>
      </c>
      <c r="Y31" t="n">
        <v>1</v>
      </c>
      <c r="Z31" t="n">
        <v>10</v>
      </c>
      <c r="AA31" t="n">
        <v>95.58844104175937</v>
      </c>
      <c r="AB31" t="n">
        <v>130.7883220976741</v>
      </c>
      <c r="AC31" t="n">
        <v>118.3060681992698</v>
      </c>
      <c r="AD31" t="n">
        <v>95588.44104175936</v>
      </c>
      <c r="AE31" t="n">
        <v>130788.3220976741</v>
      </c>
      <c r="AF31" t="n">
        <v>4.329141616794561e-06</v>
      </c>
      <c r="AG31" t="n">
        <v>10</v>
      </c>
      <c r="AH31" t="n">
        <v>118306.0681992698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13.0596</v>
      </c>
      <c r="E32" t="n">
        <v>7.66</v>
      </c>
      <c r="F32" t="n">
        <v>5.14</v>
      </c>
      <c r="G32" t="n">
        <v>51.39</v>
      </c>
      <c r="H32" t="n">
        <v>0.89</v>
      </c>
      <c r="I32" t="n">
        <v>6</v>
      </c>
      <c r="J32" t="n">
        <v>169.9</v>
      </c>
      <c r="K32" t="n">
        <v>50.28</v>
      </c>
      <c r="L32" t="n">
        <v>8.5</v>
      </c>
      <c r="M32" t="n">
        <v>4</v>
      </c>
      <c r="N32" t="n">
        <v>31.12</v>
      </c>
      <c r="O32" t="n">
        <v>21187.82</v>
      </c>
      <c r="P32" t="n">
        <v>55.82</v>
      </c>
      <c r="Q32" t="n">
        <v>202.81</v>
      </c>
      <c r="R32" t="n">
        <v>20.8</v>
      </c>
      <c r="S32" t="n">
        <v>13.89</v>
      </c>
      <c r="T32" t="n">
        <v>1770.54</v>
      </c>
      <c r="U32" t="n">
        <v>0.67</v>
      </c>
      <c r="V32" t="n">
        <v>0.75</v>
      </c>
      <c r="W32" t="n">
        <v>0.65</v>
      </c>
      <c r="X32" t="n">
        <v>0.1</v>
      </c>
      <c r="Y32" t="n">
        <v>1</v>
      </c>
      <c r="Z32" t="n">
        <v>10</v>
      </c>
      <c r="AA32" t="n">
        <v>95.52356764236799</v>
      </c>
      <c r="AB32" t="n">
        <v>130.6995594506144</v>
      </c>
      <c r="AC32" t="n">
        <v>118.2257769346663</v>
      </c>
      <c r="AD32" t="n">
        <v>95523.567642368</v>
      </c>
      <c r="AE32" t="n">
        <v>130699.5594506144</v>
      </c>
      <c r="AF32" t="n">
        <v>4.32884329533251e-06</v>
      </c>
      <c r="AG32" t="n">
        <v>10</v>
      </c>
      <c r="AH32" t="n">
        <v>118225.7769346663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13.0728</v>
      </c>
      <c r="E33" t="n">
        <v>7.65</v>
      </c>
      <c r="F33" t="n">
        <v>5.13</v>
      </c>
      <c r="G33" t="n">
        <v>51.32</v>
      </c>
      <c r="H33" t="n">
        <v>0.91</v>
      </c>
      <c r="I33" t="n">
        <v>6</v>
      </c>
      <c r="J33" t="n">
        <v>170.26</v>
      </c>
      <c r="K33" t="n">
        <v>50.28</v>
      </c>
      <c r="L33" t="n">
        <v>8.75</v>
      </c>
      <c r="M33" t="n">
        <v>4</v>
      </c>
      <c r="N33" t="n">
        <v>31.23</v>
      </c>
      <c r="O33" t="n">
        <v>21232.69</v>
      </c>
      <c r="P33" t="n">
        <v>55.56</v>
      </c>
      <c r="Q33" t="n">
        <v>202.83</v>
      </c>
      <c r="R33" t="n">
        <v>20.56</v>
      </c>
      <c r="S33" t="n">
        <v>13.89</v>
      </c>
      <c r="T33" t="n">
        <v>1651.7</v>
      </c>
      <c r="U33" t="n">
        <v>0.68</v>
      </c>
      <c r="V33" t="n">
        <v>0.75</v>
      </c>
      <c r="W33" t="n">
        <v>0.65</v>
      </c>
      <c r="X33" t="n">
        <v>0.09</v>
      </c>
      <c r="Y33" t="n">
        <v>1</v>
      </c>
      <c r="Z33" t="n">
        <v>10</v>
      </c>
      <c r="AA33" t="n">
        <v>95.38364412861326</v>
      </c>
      <c r="AB33" t="n">
        <v>130.5081099261056</v>
      </c>
      <c r="AC33" t="n">
        <v>118.0525990840754</v>
      </c>
      <c r="AD33" t="n">
        <v>95383.64412861326</v>
      </c>
      <c r="AE33" t="n">
        <v>130508.1099261056</v>
      </c>
      <c r="AF33" t="n">
        <v>4.333218676775923e-06</v>
      </c>
      <c r="AG33" t="n">
        <v>10</v>
      </c>
      <c r="AH33" t="n">
        <v>118052.5990840754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13.0615</v>
      </c>
      <c r="E34" t="n">
        <v>7.66</v>
      </c>
      <c r="F34" t="n">
        <v>5.14</v>
      </c>
      <c r="G34" t="n">
        <v>51.38</v>
      </c>
      <c r="H34" t="n">
        <v>0.9399999999999999</v>
      </c>
      <c r="I34" t="n">
        <v>6</v>
      </c>
      <c r="J34" t="n">
        <v>170.62</v>
      </c>
      <c r="K34" t="n">
        <v>50.28</v>
      </c>
      <c r="L34" t="n">
        <v>9</v>
      </c>
      <c r="M34" t="n">
        <v>4</v>
      </c>
      <c r="N34" t="n">
        <v>31.34</v>
      </c>
      <c r="O34" t="n">
        <v>21277.6</v>
      </c>
      <c r="P34" t="n">
        <v>55.43</v>
      </c>
      <c r="Q34" t="n">
        <v>202.81</v>
      </c>
      <c r="R34" t="n">
        <v>20.7</v>
      </c>
      <c r="S34" t="n">
        <v>13.89</v>
      </c>
      <c r="T34" t="n">
        <v>1718.49</v>
      </c>
      <c r="U34" t="n">
        <v>0.67</v>
      </c>
      <c r="V34" t="n">
        <v>0.75</v>
      </c>
      <c r="W34" t="n">
        <v>0.65</v>
      </c>
      <c r="X34" t="n">
        <v>0.1</v>
      </c>
      <c r="Y34" t="n">
        <v>1</v>
      </c>
      <c r="Z34" t="n">
        <v>10</v>
      </c>
      <c r="AA34" t="n">
        <v>95.35728993059161</v>
      </c>
      <c r="AB34" t="n">
        <v>130.4720509497072</v>
      </c>
      <c r="AC34" t="n">
        <v>118.0199815257754</v>
      </c>
      <c r="AD34" t="n">
        <v>95357.28993059161</v>
      </c>
      <c r="AE34" t="n">
        <v>130472.0509497072</v>
      </c>
      <c r="AF34" t="n">
        <v>4.329473085085729e-06</v>
      </c>
      <c r="AG34" t="n">
        <v>10</v>
      </c>
      <c r="AH34" t="n">
        <v>118019.9815257754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13.0619</v>
      </c>
      <c r="E35" t="n">
        <v>7.66</v>
      </c>
      <c r="F35" t="n">
        <v>5.14</v>
      </c>
      <c r="G35" t="n">
        <v>51.38</v>
      </c>
      <c r="H35" t="n">
        <v>0.96</v>
      </c>
      <c r="I35" t="n">
        <v>6</v>
      </c>
      <c r="J35" t="n">
        <v>170.99</v>
      </c>
      <c r="K35" t="n">
        <v>50.28</v>
      </c>
      <c r="L35" t="n">
        <v>9.25</v>
      </c>
      <c r="M35" t="n">
        <v>4</v>
      </c>
      <c r="N35" t="n">
        <v>31.46</v>
      </c>
      <c r="O35" t="n">
        <v>21322.55</v>
      </c>
      <c r="P35" t="n">
        <v>55.23</v>
      </c>
      <c r="Q35" t="n">
        <v>202.81</v>
      </c>
      <c r="R35" t="n">
        <v>20.78</v>
      </c>
      <c r="S35" t="n">
        <v>13.89</v>
      </c>
      <c r="T35" t="n">
        <v>1761.39</v>
      </c>
      <c r="U35" t="n">
        <v>0.67</v>
      </c>
      <c r="V35" t="n">
        <v>0.75</v>
      </c>
      <c r="W35" t="n">
        <v>0.65</v>
      </c>
      <c r="X35" t="n">
        <v>0.1</v>
      </c>
      <c r="Y35" t="n">
        <v>1</v>
      </c>
      <c r="Z35" t="n">
        <v>10</v>
      </c>
      <c r="AA35" t="n">
        <v>95.27317196432149</v>
      </c>
      <c r="AB35" t="n">
        <v>130.3569570372337</v>
      </c>
      <c r="AC35" t="n">
        <v>117.915872014773</v>
      </c>
      <c r="AD35" t="n">
        <v>95273.17196432149</v>
      </c>
      <c r="AE35" t="n">
        <v>130356.9570372337</v>
      </c>
      <c r="AF35" t="n">
        <v>4.329605672402195e-06</v>
      </c>
      <c r="AG35" t="n">
        <v>10</v>
      </c>
      <c r="AH35" t="n">
        <v>117915.872014773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13.0695</v>
      </c>
      <c r="E36" t="n">
        <v>7.65</v>
      </c>
      <c r="F36" t="n">
        <v>5.13</v>
      </c>
      <c r="G36" t="n">
        <v>51.34</v>
      </c>
      <c r="H36" t="n">
        <v>0.98</v>
      </c>
      <c r="I36" t="n">
        <v>6</v>
      </c>
      <c r="J36" t="n">
        <v>171.35</v>
      </c>
      <c r="K36" t="n">
        <v>50.28</v>
      </c>
      <c r="L36" t="n">
        <v>9.5</v>
      </c>
      <c r="M36" t="n">
        <v>4</v>
      </c>
      <c r="N36" t="n">
        <v>31.57</v>
      </c>
      <c r="O36" t="n">
        <v>21367.54</v>
      </c>
      <c r="P36" t="n">
        <v>54.87</v>
      </c>
      <c r="Q36" t="n">
        <v>202.81</v>
      </c>
      <c r="R36" t="n">
        <v>20.67</v>
      </c>
      <c r="S36" t="n">
        <v>13.89</v>
      </c>
      <c r="T36" t="n">
        <v>1702.42</v>
      </c>
      <c r="U36" t="n">
        <v>0.67</v>
      </c>
      <c r="V36" t="n">
        <v>0.75</v>
      </c>
      <c r="W36" t="n">
        <v>0.64</v>
      </c>
      <c r="X36" t="n">
        <v>0.1</v>
      </c>
      <c r="Y36" t="n">
        <v>1</v>
      </c>
      <c r="Z36" t="n">
        <v>10</v>
      </c>
      <c r="AA36" t="n">
        <v>95.10287690316966</v>
      </c>
      <c r="AB36" t="n">
        <v>130.123951821678</v>
      </c>
      <c r="AC36" t="n">
        <v>117.705104489965</v>
      </c>
      <c r="AD36" t="n">
        <v>95102.87690316966</v>
      </c>
      <c r="AE36" t="n">
        <v>130123.951821678</v>
      </c>
      <c r="AF36" t="n">
        <v>4.332124831415069e-06</v>
      </c>
      <c r="AG36" t="n">
        <v>10</v>
      </c>
      <c r="AH36" t="n">
        <v>117705.104489965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13.1507</v>
      </c>
      <c r="E37" t="n">
        <v>7.6</v>
      </c>
      <c r="F37" t="n">
        <v>5.12</v>
      </c>
      <c r="G37" t="n">
        <v>61.42</v>
      </c>
      <c r="H37" t="n">
        <v>1.01</v>
      </c>
      <c r="I37" t="n">
        <v>5</v>
      </c>
      <c r="J37" t="n">
        <v>171.72</v>
      </c>
      <c r="K37" t="n">
        <v>50.28</v>
      </c>
      <c r="L37" t="n">
        <v>9.75</v>
      </c>
      <c r="M37" t="n">
        <v>3</v>
      </c>
      <c r="N37" t="n">
        <v>31.69</v>
      </c>
      <c r="O37" t="n">
        <v>21412.57</v>
      </c>
      <c r="P37" t="n">
        <v>54.2</v>
      </c>
      <c r="Q37" t="n">
        <v>202.82</v>
      </c>
      <c r="R37" t="n">
        <v>20.21</v>
      </c>
      <c r="S37" t="n">
        <v>13.89</v>
      </c>
      <c r="T37" t="n">
        <v>1480.42</v>
      </c>
      <c r="U37" t="n">
        <v>0.6899999999999999</v>
      </c>
      <c r="V37" t="n">
        <v>0.76</v>
      </c>
      <c r="W37" t="n">
        <v>0.64</v>
      </c>
      <c r="X37" t="n">
        <v>0.08</v>
      </c>
      <c r="Y37" t="n">
        <v>1</v>
      </c>
      <c r="Z37" t="n">
        <v>10</v>
      </c>
      <c r="AA37" t="n">
        <v>94.66207683481952</v>
      </c>
      <c r="AB37" t="n">
        <v>129.5208297214351</v>
      </c>
      <c r="AC37" t="n">
        <v>117.1595435164819</v>
      </c>
      <c r="AD37" t="n">
        <v>94662.07683481951</v>
      </c>
      <c r="AE37" t="n">
        <v>129520.8297214351</v>
      </c>
      <c r="AF37" t="n">
        <v>4.35904005665788e-06</v>
      </c>
      <c r="AG37" t="n">
        <v>10</v>
      </c>
      <c r="AH37" t="n">
        <v>117159.5435164819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13.1416</v>
      </c>
      <c r="E38" t="n">
        <v>7.61</v>
      </c>
      <c r="F38" t="n">
        <v>5.12</v>
      </c>
      <c r="G38" t="n">
        <v>61.49</v>
      </c>
      <c r="H38" t="n">
        <v>1.03</v>
      </c>
      <c r="I38" t="n">
        <v>5</v>
      </c>
      <c r="J38" t="n">
        <v>172.08</v>
      </c>
      <c r="K38" t="n">
        <v>50.28</v>
      </c>
      <c r="L38" t="n">
        <v>10</v>
      </c>
      <c r="M38" t="n">
        <v>3</v>
      </c>
      <c r="N38" t="n">
        <v>31.8</v>
      </c>
      <c r="O38" t="n">
        <v>21457.64</v>
      </c>
      <c r="P38" t="n">
        <v>54.12</v>
      </c>
      <c r="Q38" t="n">
        <v>202.81</v>
      </c>
      <c r="R38" t="n">
        <v>20.26</v>
      </c>
      <c r="S38" t="n">
        <v>13.89</v>
      </c>
      <c r="T38" t="n">
        <v>1503.25</v>
      </c>
      <c r="U38" t="n">
        <v>0.6899999999999999</v>
      </c>
      <c r="V38" t="n">
        <v>0.75</v>
      </c>
      <c r="W38" t="n">
        <v>0.65</v>
      </c>
      <c r="X38" t="n">
        <v>0.09</v>
      </c>
      <c r="Y38" t="n">
        <v>1</v>
      </c>
      <c r="Z38" t="n">
        <v>10</v>
      </c>
      <c r="AA38" t="n">
        <v>94.64638247060552</v>
      </c>
      <c r="AB38" t="n">
        <v>129.4993559999311</v>
      </c>
      <c r="AC38" t="n">
        <v>117.1401192168197</v>
      </c>
      <c r="AD38" t="n">
        <v>94646.38247060552</v>
      </c>
      <c r="AE38" t="n">
        <v>129499.3559999311</v>
      </c>
      <c r="AF38" t="n">
        <v>4.356023695208254e-06</v>
      </c>
      <c r="AG38" t="n">
        <v>10</v>
      </c>
      <c r="AH38" t="n">
        <v>117140.1192168197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13.1536</v>
      </c>
      <c r="E39" t="n">
        <v>7.6</v>
      </c>
      <c r="F39" t="n">
        <v>5.12</v>
      </c>
      <c r="G39" t="n">
        <v>61.4</v>
      </c>
      <c r="H39" t="n">
        <v>1.05</v>
      </c>
      <c r="I39" t="n">
        <v>5</v>
      </c>
      <c r="J39" t="n">
        <v>172.45</v>
      </c>
      <c r="K39" t="n">
        <v>50.28</v>
      </c>
      <c r="L39" t="n">
        <v>10.25</v>
      </c>
      <c r="M39" t="n">
        <v>3</v>
      </c>
      <c r="N39" t="n">
        <v>31.92</v>
      </c>
      <c r="O39" t="n">
        <v>21502.75</v>
      </c>
      <c r="P39" t="n">
        <v>53.83</v>
      </c>
      <c r="Q39" t="n">
        <v>202.81</v>
      </c>
      <c r="R39" t="n">
        <v>20.03</v>
      </c>
      <c r="S39" t="n">
        <v>13.89</v>
      </c>
      <c r="T39" t="n">
        <v>1387.52</v>
      </c>
      <c r="U39" t="n">
        <v>0.6899999999999999</v>
      </c>
      <c r="V39" t="n">
        <v>0.76</v>
      </c>
      <c r="W39" t="n">
        <v>0.65</v>
      </c>
      <c r="X39" t="n">
        <v>0.08</v>
      </c>
      <c r="Y39" t="n">
        <v>1</v>
      </c>
      <c r="Z39" t="n">
        <v>10</v>
      </c>
      <c r="AA39" t="n">
        <v>94.50344824713419</v>
      </c>
      <c r="AB39" t="n">
        <v>129.3037870895648</v>
      </c>
      <c r="AC39" t="n">
        <v>116.963215128776</v>
      </c>
      <c r="AD39" t="n">
        <v>94503.44824713419</v>
      </c>
      <c r="AE39" t="n">
        <v>129303.7870895648</v>
      </c>
      <c r="AF39" t="n">
        <v>4.360001314702266e-06</v>
      </c>
      <c r="AG39" t="n">
        <v>10</v>
      </c>
      <c r="AH39" t="n">
        <v>116963.215128776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13.1526</v>
      </c>
      <c r="E40" t="n">
        <v>7.6</v>
      </c>
      <c r="F40" t="n">
        <v>5.12</v>
      </c>
      <c r="G40" t="n">
        <v>61.41</v>
      </c>
      <c r="H40" t="n">
        <v>1.08</v>
      </c>
      <c r="I40" t="n">
        <v>5</v>
      </c>
      <c r="J40" t="n">
        <v>172.82</v>
      </c>
      <c r="K40" t="n">
        <v>50.28</v>
      </c>
      <c r="L40" t="n">
        <v>10.5</v>
      </c>
      <c r="M40" t="n">
        <v>3</v>
      </c>
      <c r="N40" t="n">
        <v>32.04</v>
      </c>
      <c r="O40" t="n">
        <v>21547.89</v>
      </c>
      <c r="P40" t="n">
        <v>53.97</v>
      </c>
      <c r="Q40" t="n">
        <v>202.83</v>
      </c>
      <c r="R40" t="n">
        <v>20.17</v>
      </c>
      <c r="S40" t="n">
        <v>13.89</v>
      </c>
      <c r="T40" t="n">
        <v>1458.09</v>
      </c>
      <c r="U40" t="n">
        <v>0.6899999999999999</v>
      </c>
      <c r="V40" t="n">
        <v>0.76</v>
      </c>
      <c r="W40" t="n">
        <v>0.64</v>
      </c>
      <c r="X40" t="n">
        <v>0.08</v>
      </c>
      <c r="Y40" t="n">
        <v>1</v>
      </c>
      <c r="Z40" t="n">
        <v>10</v>
      </c>
      <c r="AA40" t="n">
        <v>94.56327613160344</v>
      </c>
      <c r="AB40" t="n">
        <v>129.3856462405156</v>
      </c>
      <c r="AC40" t="n">
        <v>117.0372617572501</v>
      </c>
      <c r="AD40" t="n">
        <v>94563.27613160344</v>
      </c>
      <c r="AE40" t="n">
        <v>129385.6462405156</v>
      </c>
      <c r="AF40" t="n">
        <v>4.359669846411098e-06</v>
      </c>
      <c r="AG40" t="n">
        <v>10</v>
      </c>
      <c r="AH40" t="n">
        <v>117037.2617572501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13.1435</v>
      </c>
      <c r="E41" t="n">
        <v>7.61</v>
      </c>
      <c r="F41" t="n">
        <v>5.12</v>
      </c>
      <c r="G41" t="n">
        <v>61.47</v>
      </c>
      <c r="H41" t="n">
        <v>1.1</v>
      </c>
      <c r="I41" t="n">
        <v>5</v>
      </c>
      <c r="J41" t="n">
        <v>173.18</v>
      </c>
      <c r="K41" t="n">
        <v>50.28</v>
      </c>
      <c r="L41" t="n">
        <v>10.75</v>
      </c>
      <c r="M41" t="n">
        <v>3</v>
      </c>
      <c r="N41" t="n">
        <v>32.15</v>
      </c>
      <c r="O41" t="n">
        <v>21593.08</v>
      </c>
      <c r="P41" t="n">
        <v>53.72</v>
      </c>
      <c r="Q41" t="n">
        <v>202.81</v>
      </c>
      <c r="R41" t="n">
        <v>20.28</v>
      </c>
      <c r="S41" t="n">
        <v>13.89</v>
      </c>
      <c r="T41" t="n">
        <v>1513.88</v>
      </c>
      <c r="U41" t="n">
        <v>0.6899999999999999</v>
      </c>
      <c r="V41" t="n">
        <v>0.76</v>
      </c>
      <c r="W41" t="n">
        <v>0.65</v>
      </c>
      <c r="X41" t="n">
        <v>0.08</v>
      </c>
      <c r="Y41" t="n">
        <v>1</v>
      </c>
      <c r="Z41" t="n">
        <v>10</v>
      </c>
      <c r="AA41" t="n">
        <v>94.47712852255435</v>
      </c>
      <c r="AB41" t="n">
        <v>129.2677752812504</v>
      </c>
      <c r="AC41" t="n">
        <v>116.9306402369042</v>
      </c>
      <c r="AD41" t="n">
        <v>94477.12852255435</v>
      </c>
      <c r="AE41" t="n">
        <v>129267.7752812504</v>
      </c>
      <c r="AF41" t="n">
        <v>4.356653484961473e-06</v>
      </c>
      <c r="AG41" t="n">
        <v>10</v>
      </c>
      <c r="AH41" t="n">
        <v>116930.6402369042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13.1406</v>
      </c>
      <c r="E42" t="n">
        <v>7.61</v>
      </c>
      <c r="F42" t="n">
        <v>5.12</v>
      </c>
      <c r="G42" t="n">
        <v>61.49</v>
      </c>
      <c r="H42" t="n">
        <v>1.12</v>
      </c>
      <c r="I42" t="n">
        <v>5</v>
      </c>
      <c r="J42" t="n">
        <v>173.55</v>
      </c>
      <c r="K42" t="n">
        <v>50.28</v>
      </c>
      <c r="L42" t="n">
        <v>11</v>
      </c>
      <c r="M42" t="n">
        <v>3</v>
      </c>
      <c r="N42" t="n">
        <v>32.27</v>
      </c>
      <c r="O42" t="n">
        <v>21638.31</v>
      </c>
      <c r="P42" t="n">
        <v>53.35</v>
      </c>
      <c r="Q42" t="n">
        <v>202.81</v>
      </c>
      <c r="R42" t="n">
        <v>20.29</v>
      </c>
      <c r="S42" t="n">
        <v>13.89</v>
      </c>
      <c r="T42" t="n">
        <v>1520.9</v>
      </c>
      <c r="U42" t="n">
        <v>0.68</v>
      </c>
      <c r="V42" t="n">
        <v>0.75</v>
      </c>
      <c r="W42" t="n">
        <v>0.65</v>
      </c>
      <c r="X42" t="n">
        <v>0.09</v>
      </c>
      <c r="Y42" t="n">
        <v>1</v>
      </c>
      <c r="Z42" t="n">
        <v>10</v>
      </c>
      <c r="AA42" t="n">
        <v>94.32941466636231</v>
      </c>
      <c r="AB42" t="n">
        <v>129.0656666665331</v>
      </c>
      <c r="AC42" t="n">
        <v>116.7478205847143</v>
      </c>
      <c r="AD42" t="n">
        <v>94329.41466636231</v>
      </c>
      <c r="AE42" t="n">
        <v>129065.6666665331</v>
      </c>
      <c r="AF42" t="n">
        <v>4.355692226917086e-06</v>
      </c>
      <c r="AG42" t="n">
        <v>10</v>
      </c>
      <c r="AH42" t="n">
        <v>116747.8205847143</v>
      </c>
    </row>
    <row r="43">
      <c r="A43" t="n">
        <v>41</v>
      </c>
      <c r="B43" t="n">
        <v>80</v>
      </c>
      <c r="C43" t="inlineStr">
        <is>
          <t xml:space="preserve">CONCLUIDO	</t>
        </is>
      </c>
      <c r="D43" t="n">
        <v>13.154</v>
      </c>
      <c r="E43" t="n">
        <v>7.6</v>
      </c>
      <c r="F43" t="n">
        <v>5.12</v>
      </c>
      <c r="G43" t="n">
        <v>61.4</v>
      </c>
      <c r="H43" t="n">
        <v>1.15</v>
      </c>
      <c r="I43" t="n">
        <v>5</v>
      </c>
      <c r="J43" t="n">
        <v>173.92</v>
      </c>
      <c r="K43" t="n">
        <v>50.28</v>
      </c>
      <c r="L43" t="n">
        <v>11.25</v>
      </c>
      <c r="M43" t="n">
        <v>3</v>
      </c>
      <c r="N43" t="n">
        <v>32.39</v>
      </c>
      <c r="O43" t="n">
        <v>21683.57</v>
      </c>
      <c r="P43" t="n">
        <v>52.76</v>
      </c>
      <c r="Q43" t="n">
        <v>202.82</v>
      </c>
      <c r="R43" t="n">
        <v>20.15</v>
      </c>
      <c r="S43" t="n">
        <v>13.89</v>
      </c>
      <c r="T43" t="n">
        <v>1451.7</v>
      </c>
      <c r="U43" t="n">
        <v>0.6899999999999999</v>
      </c>
      <c r="V43" t="n">
        <v>0.76</v>
      </c>
      <c r="W43" t="n">
        <v>0.64</v>
      </c>
      <c r="X43" t="n">
        <v>0.08</v>
      </c>
      <c r="Y43" t="n">
        <v>1</v>
      </c>
      <c r="Z43" t="n">
        <v>10</v>
      </c>
      <c r="AA43" t="n">
        <v>94.06001637240375</v>
      </c>
      <c r="AB43" t="n">
        <v>128.6970640357253</v>
      </c>
      <c r="AC43" t="n">
        <v>116.4143968716536</v>
      </c>
      <c r="AD43" t="n">
        <v>94060.01637240376</v>
      </c>
      <c r="AE43" t="n">
        <v>128697.0640357253</v>
      </c>
      <c r="AF43" t="n">
        <v>4.360133902018732e-06</v>
      </c>
      <c r="AG43" t="n">
        <v>10</v>
      </c>
      <c r="AH43" t="n">
        <v>116414.3968716536</v>
      </c>
    </row>
    <row r="44">
      <c r="A44" t="n">
        <v>42</v>
      </c>
      <c r="B44" t="n">
        <v>80</v>
      </c>
      <c r="C44" t="inlineStr">
        <is>
          <t xml:space="preserve">CONCLUIDO	</t>
        </is>
      </c>
      <c r="D44" t="n">
        <v>13.1598</v>
      </c>
      <c r="E44" t="n">
        <v>7.6</v>
      </c>
      <c r="F44" t="n">
        <v>5.11</v>
      </c>
      <c r="G44" t="n">
        <v>61.36</v>
      </c>
      <c r="H44" t="n">
        <v>1.17</v>
      </c>
      <c r="I44" t="n">
        <v>5</v>
      </c>
      <c r="J44" t="n">
        <v>174.28</v>
      </c>
      <c r="K44" t="n">
        <v>50.28</v>
      </c>
      <c r="L44" t="n">
        <v>11.5</v>
      </c>
      <c r="M44" t="n">
        <v>3</v>
      </c>
      <c r="N44" t="n">
        <v>32.5</v>
      </c>
      <c r="O44" t="n">
        <v>21728.87</v>
      </c>
      <c r="P44" t="n">
        <v>51.87</v>
      </c>
      <c r="Q44" t="n">
        <v>202.81</v>
      </c>
      <c r="R44" t="n">
        <v>19.93</v>
      </c>
      <c r="S44" t="n">
        <v>13.89</v>
      </c>
      <c r="T44" t="n">
        <v>1341.94</v>
      </c>
      <c r="U44" t="n">
        <v>0.7</v>
      </c>
      <c r="V44" t="n">
        <v>0.76</v>
      </c>
      <c r="W44" t="n">
        <v>0.65</v>
      </c>
      <c r="X44" t="n">
        <v>0.08</v>
      </c>
      <c r="Y44" t="n">
        <v>1</v>
      </c>
      <c r="Z44" t="n">
        <v>10</v>
      </c>
      <c r="AA44" t="n">
        <v>93.67578142384261</v>
      </c>
      <c r="AB44" t="n">
        <v>128.1713368278546</v>
      </c>
      <c r="AC44" t="n">
        <v>115.9388443306391</v>
      </c>
      <c r="AD44" t="n">
        <v>93675.78142384261</v>
      </c>
      <c r="AE44" t="n">
        <v>128171.3368278546</v>
      </c>
      <c r="AF44" t="n">
        <v>4.362056418107505e-06</v>
      </c>
      <c r="AG44" t="n">
        <v>10</v>
      </c>
      <c r="AH44" t="n">
        <v>115938.8443306391</v>
      </c>
    </row>
    <row r="45">
      <c r="A45" t="n">
        <v>43</v>
      </c>
      <c r="B45" t="n">
        <v>80</v>
      </c>
      <c r="C45" t="inlineStr">
        <is>
          <t xml:space="preserve">CONCLUIDO	</t>
        </is>
      </c>
      <c r="D45" t="n">
        <v>13.1478</v>
      </c>
      <c r="E45" t="n">
        <v>7.61</v>
      </c>
      <c r="F45" t="n">
        <v>5.12</v>
      </c>
      <c r="G45" t="n">
        <v>61.44</v>
      </c>
      <c r="H45" t="n">
        <v>1.19</v>
      </c>
      <c r="I45" t="n">
        <v>5</v>
      </c>
      <c r="J45" t="n">
        <v>174.65</v>
      </c>
      <c r="K45" t="n">
        <v>50.28</v>
      </c>
      <c r="L45" t="n">
        <v>11.75</v>
      </c>
      <c r="M45" t="n">
        <v>3</v>
      </c>
      <c r="N45" t="n">
        <v>32.62</v>
      </c>
      <c r="O45" t="n">
        <v>21774.22</v>
      </c>
      <c r="P45" t="n">
        <v>51.66</v>
      </c>
      <c r="Q45" t="n">
        <v>202.81</v>
      </c>
      <c r="R45" t="n">
        <v>20.16</v>
      </c>
      <c r="S45" t="n">
        <v>13.89</v>
      </c>
      <c r="T45" t="n">
        <v>1452.88</v>
      </c>
      <c r="U45" t="n">
        <v>0.6899999999999999</v>
      </c>
      <c r="V45" t="n">
        <v>0.76</v>
      </c>
      <c r="W45" t="n">
        <v>0.65</v>
      </c>
      <c r="X45" t="n">
        <v>0.08</v>
      </c>
      <c r="Y45" t="n">
        <v>1</v>
      </c>
      <c r="Z45" t="n">
        <v>10</v>
      </c>
      <c r="AA45" t="n">
        <v>93.61630777544289</v>
      </c>
      <c r="AB45" t="n">
        <v>128.089962358322</v>
      </c>
      <c r="AC45" t="n">
        <v>115.8652361262689</v>
      </c>
      <c r="AD45" t="n">
        <v>93616.3077754429</v>
      </c>
      <c r="AE45" t="n">
        <v>128089.962358322</v>
      </c>
      <c r="AF45" t="n">
        <v>4.358078798613493e-06</v>
      </c>
      <c r="AG45" t="n">
        <v>10</v>
      </c>
      <c r="AH45" t="n">
        <v>115865.2361262689</v>
      </c>
    </row>
    <row r="46">
      <c r="A46" t="n">
        <v>44</v>
      </c>
      <c r="B46" t="n">
        <v>80</v>
      </c>
      <c r="C46" t="inlineStr">
        <is>
          <t xml:space="preserve">CONCLUIDO	</t>
        </is>
      </c>
      <c r="D46" t="n">
        <v>13.1531</v>
      </c>
      <c r="E46" t="n">
        <v>7.6</v>
      </c>
      <c r="F46" t="n">
        <v>5.12</v>
      </c>
      <c r="G46" t="n">
        <v>61.41</v>
      </c>
      <c r="H46" t="n">
        <v>1.22</v>
      </c>
      <c r="I46" t="n">
        <v>5</v>
      </c>
      <c r="J46" t="n">
        <v>175.02</v>
      </c>
      <c r="K46" t="n">
        <v>50.28</v>
      </c>
      <c r="L46" t="n">
        <v>12</v>
      </c>
      <c r="M46" t="n">
        <v>3</v>
      </c>
      <c r="N46" t="n">
        <v>32.74</v>
      </c>
      <c r="O46" t="n">
        <v>21819.6</v>
      </c>
      <c r="P46" t="n">
        <v>51.19</v>
      </c>
      <c r="Q46" t="n">
        <v>202.81</v>
      </c>
      <c r="R46" t="n">
        <v>20.07</v>
      </c>
      <c r="S46" t="n">
        <v>13.89</v>
      </c>
      <c r="T46" t="n">
        <v>1410.18</v>
      </c>
      <c r="U46" t="n">
        <v>0.6899999999999999</v>
      </c>
      <c r="V46" t="n">
        <v>0.76</v>
      </c>
      <c r="W46" t="n">
        <v>0.65</v>
      </c>
      <c r="X46" t="n">
        <v>0.08</v>
      </c>
      <c r="Y46" t="n">
        <v>1</v>
      </c>
      <c r="Z46" t="n">
        <v>10</v>
      </c>
      <c r="AA46" t="n">
        <v>93.41212668797152</v>
      </c>
      <c r="AB46" t="n">
        <v>127.8105927866099</v>
      </c>
      <c r="AC46" t="n">
        <v>115.6125291943833</v>
      </c>
      <c r="AD46" t="n">
        <v>93412.12668797153</v>
      </c>
      <c r="AE46" t="n">
        <v>127810.59278661</v>
      </c>
      <c r="AF46" t="n">
        <v>4.359835580556682e-06</v>
      </c>
      <c r="AG46" t="n">
        <v>10</v>
      </c>
      <c r="AH46" t="n">
        <v>115612.5291943833</v>
      </c>
    </row>
    <row r="47">
      <c r="A47" t="n">
        <v>45</v>
      </c>
      <c r="B47" t="n">
        <v>80</v>
      </c>
      <c r="C47" t="inlineStr">
        <is>
          <t xml:space="preserve">CONCLUIDO	</t>
        </is>
      </c>
      <c r="D47" t="n">
        <v>13.246</v>
      </c>
      <c r="E47" t="n">
        <v>7.55</v>
      </c>
      <c r="F47" t="n">
        <v>5.1</v>
      </c>
      <c r="G47" t="n">
        <v>76.44</v>
      </c>
      <c r="H47" t="n">
        <v>1.24</v>
      </c>
      <c r="I47" t="n">
        <v>4</v>
      </c>
      <c r="J47" t="n">
        <v>175.39</v>
      </c>
      <c r="K47" t="n">
        <v>50.28</v>
      </c>
      <c r="L47" t="n">
        <v>12.25</v>
      </c>
      <c r="M47" t="n">
        <v>2</v>
      </c>
      <c r="N47" t="n">
        <v>32.86</v>
      </c>
      <c r="O47" t="n">
        <v>21865.03</v>
      </c>
      <c r="P47" t="n">
        <v>50.65</v>
      </c>
      <c r="Q47" t="n">
        <v>202.81</v>
      </c>
      <c r="R47" t="n">
        <v>19.41</v>
      </c>
      <c r="S47" t="n">
        <v>13.89</v>
      </c>
      <c r="T47" t="n">
        <v>1087</v>
      </c>
      <c r="U47" t="n">
        <v>0.72</v>
      </c>
      <c r="V47" t="n">
        <v>0.76</v>
      </c>
      <c r="W47" t="n">
        <v>0.64</v>
      </c>
      <c r="X47" t="n">
        <v>0.06</v>
      </c>
      <c r="Y47" t="n">
        <v>1</v>
      </c>
      <c r="Z47" t="n">
        <v>10</v>
      </c>
      <c r="AA47" t="n">
        <v>93.01180902816678</v>
      </c>
      <c r="AB47" t="n">
        <v>127.2628605036967</v>
      </c>
      <c r="AC47" t="n">
        <v>115.117071711804</v>
      </c>
      <c r="AD47" t="n">
        <v>93011.80902816678</v>
      </c>
      <c r="AE47" t="n">
        <v>127262.8605036967</v>
      </c>
      <c r="AF47" t="n">
        <v>4.390628984806153e-06</v>
      </c>
      <c r="AG47" t="n">
        <v>10</v>
      </c>
      <c r="AH47" t="n">
        <v>115117.071711804</v>
      </c>
    </row>
    <row r="48">
      <c r="A48" t="n">
        <v>46</v>
      </c>
      <c r="B48" t="n">
        <v>80</v>
      </c>
      <c r="C48" t="inlineStr">
        <is>
          <t xml:space="preserve">CONCLUIDO	</t>
        </is>
      </c>
      <c r="D48" t="n">
        <v>13.2489</v>
      </c>
      <c r="E48" t="n">
        <v>7.55</v>
      </c>
      <c r="F48" t="n">
        <v>5.09</v>
      </c>
      <c r="G48" t="n">
        <v>76.42</v>
      </c>
      <c r="H48" t="n">
        <v>1.26</v>
      </c>
      <c r="I48" t="n">
        <v>4</v>
      </c>
      <c r="J48" t="n">
        <v>175.76</v>
      </c>
      <c r="K48" t="n">
        <v>50.28</v>
      </c>
      <c r="L48" t="n">
        <v>12.5</v>
      </c>
      <c r="M48" t="n">
        <v>2</v>
      </c>
      <c r="N48" t="n">
        <v>32.98</v>
      </c>
      <c r="O48" t="n">
        <v>21910.49</v>
      </c>
      <c r="P48" t="n">
        <v>50.89</v>
      </c>
      <c r="Q48" t="n">
        <v>202.81</v>
      </c>
      <c r="R48" t="n">
        <v>19.4</v>
      </c>
      <c r="S48" t="n">
        <v>13.89</v>
      </c>
      <c r="T48" t="n">
        <v>1081.3</v>
      </c>
      <c r="U48" t="n">
        <v>0.72</v>
      </c>
      <c r="V48" t="n">
        <v>0.76</v>
      </c>
      <c r="W48" t="n">
        <v>0.64</v>
      </c>
      <c r="X48" t="n">
        <v>0.06</v>
      </c>
      <c r="Y48" t="n">
        <v>1</v>
      </c>
      <c r="Z48" t="n">
        <v>10</v>
      </c>
      <c r="AA48" t="n">
        <v>93.09991175758192</v>
      </c>
      <c r="AB48" t="n">
        <v>127.3834065449005</v>
      </c>
      <c r="AC48" t="n">
        <v>115.2261130080228</v>
      </c>
      <c r="AD48" t="n">
        <v>93099.91175758193</v>
      </c>
      <c r="AE48" t="n">
        <v>127383.4065449005</v>
      </c>
      <c r="AF48" t="n">
        <v>4.391590242850539e-06</v>
      </c>
      <c r="AG48" t="n">
        <v>10</v>
      </c>
      <c r="AH48" t="n">
        <v>115226.1130080228</v>
      </c>
    </row>
    <row r="49">
      <c r="A49" t="n">
        <v>47</v>
      </c>
      <c r="B49" t="n">
        <v>80</v>
      </c>
      <c r="C49" t="inlineStr">
        <is>
          <t xml:space="preserve">CONCLUIDO	</t>
        </is>
      </c>
      <c r="D49" t="n">
        <v>13.2377</v>
      </c>
      <c r="E49" t="n">
        <v>7.55</v>
      </c>
      <c r="F49" t="n">
        <v>5.1</v>
      </c>
      <c r="G49" t="n">
        <v>76.51000000000001</v>
      </c>
      <c r="H49" t="n">
        <v>1.28</v>
      </c>
      <c r="I49" t="n">
        <v>4</v>
      </c>
      <c r="J49" t="n">
        <v>176.12</v>
      </c>
      <c r="K49" t="n">
        <v>50.28</v>
      </c>
      <c r="L49" t="n">
        <v>12.75</v>
      </c>
      <c r="M49" t="n">
        <v>2</v>
      </c>
      <c r="N49" t="n">
        <v>33.09</v>
      </c>
      <c r="O49" t="n">
        <v>21956</v>
      </c>
      <c r="P49" t="n">
        <v>51.12</v>
      </c>
      <c r="Q49" t="n">
        <v>202.81</v>
      </c>
      <c r="R49" t="n">
        <v>19.61</v>
      </c>
      <c r="S49" t="n">
        <v>13.89</v>
      </c>
      <c r="T49" t="n">
        <v>1186.16</v>
      </c>
      <c r="U49" t="n">
        <v>0.71</v>
      </c>
      <c r="V49" t="n">
        <v>0.76</v>
      </c>
      <c r="W49" t="n">
        <v>0.64</v>
      </c>
      <c r="X49" t="n">
        <v>0.06</v>
      </c>
      <c r="Y49" t="n">
        <v>1</v>
      </c>
      <c r="Z49" t="n">
        <v>10</v>
      </c>
      <c r="AA49" t="n">
        <v>93.21977488343549</v>
      </c>
      <c r="AB49" t="n">
        <v>127.5474085616812</v>
      </c>
      <c r="AC49" t="n">
        <v>115.3744629025003</v>
      </c>
      <c r="AD49" t="n">
        <v>93219.77488343549</v>
      </c>
      <c r="AE49" t="n">
        <v>127547.4085616812</v>
      </c>
      <c r="AF49" t="n">
        <v>4.387877797989461e-06</v>
      </c>
      <c r="AG49" t="n">
        <v>10</v>
      </c>
      <c r="AH49" t="n">
        <v>115374.4629025003</v>
      </c>
    </row>
    <row r="50">
      <c r="A50" t="n">
        <v>48</v>
      </c>
      <c r="B50" t="n">
        <v>80</v>
      </c>
      <c r="C50" t="inlineStr">
        <is>
          <t xml:space="preserve">CONCLUIDO	</t>
        </is>
      </c>
      <c r="D50" t="n">
        <v>13.2372</v>
      </c>
      <c r="E50" t="n">
        <v>7.55</v>
      </c>
      <c r="F50" t="n">
        <v>5.1</v>
      </c>
      <c r="G50" t="n">
        <v>76.52</v>
      </c>
      <c r="H50" t="n">
        <v>1.31</v>
      </c>
      <c r="I50" t="n">
        <v>4</v>
      </c>
      <c r="J50" t="n">
        <v>176.49</v>
      </c>
      <c r="K50" t="n">
        <v>50.28</v>
      </c>
      <c r="L50" t="n">
        <v>13</v>
      </c>
      <c r="M50" t="n">
        <v>1</v>
      </c>
      <c r="N50" t="n">
        <v>33.21</v>
      </c>
      <c r="O50" t="n">
        <v>22001.54</v>
      </c>
      <c r="P50" t="n">
        <v>51.02</v>
      </c>
      <c r="Q50" t="n">
        <v>202.81</v>
      </c>
      <c r="R50" t="n">
        <v>19.59</v>
      </c>
      <c r="S50" t="n">
        <v>13.89</v>
      </c>
      <c r="T50" t="n">
        <v>1174.55</v>
      </c>
      <c r="U50" t="n">
        <v>0.71</v>
      </c>
      <c r="V50" t="n">
        <v>0.76</v>
      </c>
      <c r="W50" t="n">
        <v>0.64</v>
      </c>
      <c r="X50" t="n">
        <v>0.06</v>
      </c>
      <c r="Y50" t="n">
        <v>1</v>
      </c>
      <c r="Z50" t="n">
        <v>10</v>
      </c>
      <c r="AA50" t="n">
        <v>93.1795602854518</v>
      </c>
      <c r="AB50" t="n">
        <v>127.4923851745771</v>
      </c>
      <c r="AC50" t="n">
        <v>115.3246908702356</v>
      </c>
      <c r="AD50" t="n">
        <v>93179.56028545179</v>
      </c>
      <c r="AE50" t="n">
        <v>127492.3851745771</v>
      </c>
      <c r="AF50" t="n">
        <v>4.387712063843878e-06</v>
      </c>
      <c r="AG50" t="n">
        <v>10</v>
      </c>
      <c r="AH50" t="n">
        <v>115324.6908702356</v>
      </c>
    </row>
    <row r="51">
      <c r="A51" t="n">
        <v>49</v>
      </c>
      <c r="B51" t="n">
        <v>80</v>
      </c>
      <c r="C51" t="inlineStr">
        <is>
          <t xml:space="preserve">CONCLUIDO	</t>
        </is>
      </c>
      <c r="D51" t="n">
        <v>13.2372</v>
      </c>
      <c r="E51" t="n">
        <v>7.55</v>
      </c>
      <c r="F51" t="n">
        <v>5.1</v>
      </c>
      <c r="G51" t="n">
        <v>76.52</v>
      </c>
      <c r="H51" t="n">
        <v>1.33</v>
      </c>
      <c r="I51" t="n">
        <v>4</v>
      </c>
      <c r="J51" t="n">
        <v>176.86</v>
      </c>
      <c r="K51" t="n">
        <v>50.28</v>
      </c>
      <c r="L51" t="n">
        <v>13.25</v>
      </c>
      <c r="M51" t="n">
        <v>1</v>
      </c>
      <c r="N51" t="n">
        <v>33.33</v>
      </c>
      <c r="O51" t="n">
        <v>22047.13</v>
      </c>
      <c r="P51" t="n">
        <v>51.06</v>
      </c>
      <c r="Q51" t="n">
        <v>202.81</v>
      </c>
      <c r="R51" t="n">
        <v>19.59</v>
      </c>
      <c r="S51" t="n">
        <v>13.89</v>
      </c>
      <c r="T51" t="n">
        <v>1176.5</v>
      </c>
      <c r="U51" t="n">
        <v>0.71</v>
      </c>
      <c r="V51" t="n">
        <v>0.76</v>
      </c>
      <c r="W51" t="n">
        <v>0.64</v>
      </c>
      <c r="X51" t="n">
        <v>0.06</v>
      </c>
      <c r="Y51" t="n">
        <v>1</v>
      </c>
      <c r="Z51" t="n">
        <v>10</v>
      </c>
      <c r="AA51" t="n">
        <v>93.1960047255659</v>
      </c>
      <c r="AB51" t="n">
        <v>127.5148851830187</v>
      </c>
      <c r="AC51" t="n">
        <v>115.3450435094504</v>
      </c>
      <c r="AD51" t="n">
        <v>93196.0047255659</v>
      </c>
      <c r="AE51" t="n">
        <v>127514.8851830187</v>
      </c>
      <c r="AF51" t="n">
        <v>4.387712063843878e-06</v>
      </c>
      <c r="AG51" t="n">
        <v>10</v>
      </c>
      <c r="AH51" t="n">
        <v>115345.0435094505</v>
      </c>
    </row>
    <row r="52">
      <c r="A52" t="n">
        <v>50</v>
      </c>
      <c r="B52" t="n">
        <v>80</v>
      </c>
      <c r="C52" t="inlineStr">
        <is>
          <t xml:space="preserve">CONCLUIDO	</t>
        </is>
      </c>
      <c r="D52" t="n">
        <v>13.2285</v>
      </c>
      <c r="E52" t="n">
        <v>7.56</v>
      </c>
      <c r="F52" t="n">
        <v>5.11</v>
      </c>
      <c r="G52" t="n">
        <v>76.59</v>
      </c>
      <c r="H52" t="n">
        <v>1.35</v>
      </c>
      <c r="I52" t="n">
        <v>4</v>
      </c>
      <c r="J52" t="n">
        <v>177.23</v>
      </c>
      <c r="K52" t="n">
        <v>50.28</v>
      </c>
      <c r="L52" t="n">
        <v>13.5</v>
      </c>
      <c r="M52" t="n">
        <v>0</v>
      </c>
      <c r="N52" t="n">
        <v>33.45</v>
      </c>
      <c r="O52" t="n">
        <v>22092.76</v>
      </c>
      <c r="P52" t="n">
        <v>51.16</v>
      </c>
      <c r="Q52" t="n">
        <v>202.81</v>
      </c>
      <c r="R52" t="n">
        <v>19.68</v>
      </c>
      <c r="S52" t="n">
        <v>13.89</v>
      </c>
      <c r="T52" t="n">
        <v>1219.2</v>
      </c>
      <c r="U52" t="n">
        <v>0.71</v>
      </c>
      <c r="V52" t="n">
        <v>0.76</v>
      </c>
      <c r="W52" t="n">
        <v>0.65</v>
      </c>
      <c r="X52" t="n">
        <v>0.07000000000000001</v>
      </c>
      <c r="Y52" t="n">
        <v>1</v>
      </c>
      <c r="Z52" t="n">
        <v>10</v>
      </c>
      <c r="AA52" t="n">
        <v>93.25807202365048</v>
      </c>
      <c r="AB52" t="n">
        <v>127.5998083984739</v>
      </c>
      <c r="AC52" t="n">
        <v>115.4218617724132</v>
      </c>
      <c r="AD52" t="n">
        <v>93258.07202365049</v>
      </c>
      <c r="AE52" t="n">
        <v>127599.8083984739</v>
      </c>
      <c r="AF52" t="n">
        <v>4.384828289710719e-06</v>
      </c>
      <c r="AG52" t="n">
        <v>10</v>
      </c>
      <c r="AH52" t="n">
        <v>115421.8617724131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8.113200000000001</v>
      </c>
      <c r="E2" t="n">
        <v>12.33</v>
      </c>
      <c r="F2" t="n">
        <v>6.5</v>
      </c>
      <c r="G2" t="n">
        <v>5.42</v>
      </c>
      <c r="H2" t="n">
        <v>0.08</v>
      </c>
      <c r="I2" t="n">
        <v>72</v>
      </c>
      <c r="J2" t="n">
        <v>222.93</v>
      </c>
      <c r="K2" t="n">
        <v>56.94</v>
      </c>
      <c r="L2" t="n">
        <v>1</v>
      </c>
      <c r="M2" t="n">
        <v>70</v>
      </c>
      <c r="N2" t="n">
        <v>49.99</v>
      </c>
      <c r="O2" t="n">
        <v>27728.69</v>
      </c>
      <c r="P2" t="n">
        <v>98.73</v>
      </c>
      <c r="Q2" t="n">
        <v>202.92</v>
      </c>
      <c r="R2" t="n">
        <v>63.17</v>
      </c>
      <c r="S2" t="n">
        <v>13.89</v>
      </c>
      <c r="T2" t="n">
        <v>22622.81</v>
      </c>
      <c r="U2" t="n">
        <v>0.22</v>
      </c>
      <c r="V2" t="n">
        <v>0.59</v>
      </c>
      <c r="W2" t="n">
        <v>0.76</v>
      </c>
      <c r="X2" t="n">
        <v>1.46</v>
      </c>
      <c r="Y2" t="n">
        <v>1</v>
      </c>
      <c r="Z2" t="n">
        <v>10</v>
      </c>
      <c r="AA2" t="n">
        <v>191.4592164839236</v>
      </c>
      <c r="AB2" t="n">
        <v>261.9629465776854</v>
      </c>
      <c r="AC2" t="n">
        <v>236.9615706236922</v>
      </c>
      <c r="AD2" t="n">
        <v>191459.2164839236</v>
      </c>
      <c r="AE2" t="n">
        <v>261962.9465776854</v>
      </c>
      <c r="AF2" t="n">
        <v>2.63530109834999e-06</v>
      </c>
      <c r="AG2" t="n">
        <v>17</v>
      </c>
      <c r="AH2" t="n">
        <v>236961.5706236922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8.918799999999999</v>
      </c>
      <c r="E3" t="n">
        <v>11.21</v>
      </c>
      <c r="F3" t="n">
        <v>6.14</v>
      </c>
      <c r="G3" t="n">
        <v>6.7</v>
      </c>
      <c r="H3" t="n">
        <v>0.1</v>
      </c>
      <c r="I3" t="n">
        <v>55</v>
      </c>
      <c r="J3" t="n">
        <v>223.35</v>
      </c>
      <c r="K3" t="n">
        <v>56.94</v>
      </c>
      <c r="L3" t="n">
        <v>1.25</v>
      </c>
      <c r="M3" t="n">
        <v>53</v>
      </c>
      <c r="N3" t="n">
        <v>50.15</v>
      </c>
      <c r="O3" t="n">
        <v>27780.03</v>
      </c>
      <c r="P3" t="n">
        <v>92.98999999999999</v>
      </c>
      <c r="Q3" t="n">
        <v>202.88</v>
      </c>
      <c r="R3" t="n">
        <v>52.05</v>
      </c>
      <c r="S3" t="n">
        <v>13.89</v>
      </c>
      <c r="T3" t="n">
        <v>17148.61</v>
      </c>
      <c r="U3" t="n">
        <v>0.27</v>
      </c>
      <c r="V3" t="n">
        <v>0.63</v>
      </c>
      <c r="W3" t="n">
        <v>0.72</v>
      </c>
      <c r="X3" t="n">
        <v>1.1</v>
      </c>
      <c r="Y3" t="n">
        <v>1</v>
      </c>
      <c r="Z3" t="n">
        <v>10</v>
      </c>
      <c r="AA3" t="n">
        <v>167.262604765595</v>
      </c>
      <c r="AB3" t="n">
        <v>228.8560749455146</v>
      </c>
      <c r="AC3" t="n">
        <v>207.0143723542992</v>
      </c>
      <c r="AD3" t="n">
        <v>167262.604765595</v>
      </c>
      <c r="AE3" t="n">
        <v>228856.0749455146</v>
      </c>
      <c r="AF3" t="n">
        <v>2.896973257896254e-06</v>
      </c>
      <c r="AG3" t="n">
        <v>15</v>
      </c>
      <c r="AH3" t="n">
        <v>207014.3723542992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9.518800000000001</v>
      </c>
      <c r="E4" t="n">
        <v>10.51</v>
      </c>
      <c r="F4" t="n">
        <v>5.91</v>
      </c>
      <c r="G4" t="n">
        <v>8.06</v>
      </c>
      <c r="H4" t="n">
        <v>0.12</v>
      </c>
      <c r="I4" t="n">
        <v>44</v>
      </c>
      <c r="J4" t="n">
        <v>223.76</v>
      </c>
      <c r="K4" t="n">
        <v>56.94</v>
      </c>
      <c r="L4" t="n">
        <v>1.5</v>
      </c>
      <c r="M4" t="n">
        <v>42</v>
      </c>
      <c r="N4" t="n">
        <v>50.32</v>
      </c>
      <c r="O4" t="n">
        <v>27831.42</v>
      </c>
      <c r="P4" t="n">
        <v>89.45999999999999</v>
      </c>
      <c r="Q4" t="n">
        <v>202.83</v>
      </c>
      <c r="R4" t="n">
        <v>45.28</v>
      </c>
      <c r="S4" t="n">
        <v>13.89</v>
      </c>
      <c r="T4" t="n">
        <v>13817.77</v>
      </c>
      <c r="U4" t="n">
        <v>0.31</v>
      </c>
      <c r="V4" t="n">
        <v>0.65</v>
      </c>
      <c r="W4" t="n">
        <v>0.7</v>
      </c>
      <c r="X4" t="n">
        <v>0.88</v>
      </c>
      <c r="Y4" t="n">
        <v>1</v>
      </c>
      <c r="Z4" t="n">
        <v>10</v>
      </c>
      <c r="AA4" t="n">
        <v>154.2202991001845</v>
      </c>
      <c r="AB4" t="n">
        <v>211.0110169481918</v>
      </c>
      <c r="AC4" t="n">
        <v>190.8724216465389</v>
      </c>
      <c r="AD4" t="n">
        <v>154220.2991001845</v>
      </c>
      <c r="AE4" t="n">
        <v>211011.0169481917</v>
      </c>
      <c r="AF4" t="n">
        <v>3.091863148322966e-06</v>
      </c>
      <c r="AG4" t="n">
        <v>14</v>
      </c>
      <c r="AH4" t="n">
        <v>190872.4216465389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9.9511</v>
      </c>
      <c r="E5" t="n">
        <v>10.05</v>
      </c>
      <c r="F5" t="n">
        <v>5.76</v>
      </c>
      <c r="G5" t="n">
        <v>9.35</v>
      </c>
      <c r="H5" t="n">
        <v>0.14</v>
      </c>
      <c r="I5" t="n">
        <v>37</v>
      </c>
      <c r="J5" t="n">
        <v>224.18</v>
      </c>
      <c r="K5" t="n">
        <v>56.94</v>
      </c>
      <c r="L5" t="n">
        <v>1.75</v>
      </c>
      <c r="M5" t="n">
        <v>35</v>
      </c>
      <c r="N5" t="n">
        <v>50.49</v>
      </c>
      <c r="O5" t="n">
        <v>27882.87</v>
      </c>
      <c r="P5" t="n">
        <v>87.08</v>
      </c>
      <c r="Q5" t="n">
        <v>202.83</v>
      </c>
      <c r="R5" t="n">
        <v>39.87</v>
      </c>
      <c r="S5" t="n">
        <v>13.89</v>
      </c>
      <c r="T5" t="n">
        <v>11150.04</v>
      </c>
      <c r="U5" t="n">
        <v>0.35</v>
      </c>
      <c r="V5" t="n">
        <v>0.67</v>
      </c>
      <c r="W5" t="n">
        <v>0.71</v>
      </c>
      <c r="X5" t="n">
        <v>0.72</v>
      </c>
      <c r="Y5" t="n">
        <v>1</v>
      </c>
      <c r="Z5" t="n">
        <v>10</v>
      </c>
      <c r="AA5" t="n">
        <v>150.3533479922284</v>
      </c>
      <c r="AB5" t="n">
        <v>205.7200838444461</v>
      </c>
      <c r="AC5" t="n">
        <v>186.0864477723418</v>
      </c>
      <c r="AD5" t="n">
        <v>150353.3479922284</v>
      </c>
      <c r="AE5" t="n">
        <v>205720.0838444461</v>
      </c>
      <c r="AF5" t="n">
        <v>3.232281314375411e-06</v>
      </c>
      <c r="AG5" t="n">
        <v>14</v>
      </c>
      <c r="AH5" t="n">
        <v>186086.4477723418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10.2731</v>
      </c>
      <c r="E6" t="n">
        <v>9.73</v>
      </c>
      <c r="F6" t="n">
        <v>5.67</v>
      </c>
      <c r="G6" t="n">
        <v>10.63</v>
      </c>
      <c r="H6" t="n">
        <v>0.16</v>
      </c>
      <c r="I6" t="n">
        <v>32</v>
      </c>
      <c r="J6" t="n">
        <v>224.6</v>
      </c>
      <c r="K6" t="n">
        <v>56.94</v>
      </c>
      <c r="L6" t="n">
        <v>2</v>
      </c>
      <c r="M6" t="n">
        <v>30</v>
      </c>
      <c r="N6" t="n">
        <v>50.65</v>
      </c>
      <c r="O6" t="n">
        <v>27934.37</v>
      </c>
      <c r="P6" t="n">
        <v>85.44</v>
      </c>
      <c r="Q6" t="n">
        <v>202.87</v>
      </c>
      <c r="R6" t="n">
        <v>37.14</v>
      </c>
      <c r="S6" t="n">
        <v>13.89</v>
      </c>
      <c r="T6" t="n">
        <v>9808.23</v>
      </c>
      <c r="U6" t="n">
        <v>0.37</v>
      </c>
      <c r="V6" t="n">
        <v>0.68</v>
      </c>
      <c r="W6" t="n">
        <v>0.6899999999999999</v>
      </c>
      <c r="X6" t="n">
        <v>0.63</v>
      </c>
      <c r="Y6" t="n">
        <v>1</v>
      </c>
      <c r="Z6" t="n">
        <v>10</v>
      </c>
      <c r="AA6" t="n">
        <v>140.8763929753173</v>
      </c>
      <c r="AB6" t="n">
        <v>192.7532958965671</v>
      </c>
      <c r="AC6" t="n">
        <v>174.3571918672031</v>
      </c>
      <c r="AD6" t="n">
        <v>140876.3929753173</v>
      </c>
      <c r="AE6" t="n">
        <v>192753.2958965671</v>
      </c>
      <c r="AF6" t="n">
        <v>3.336872222237746e-06</v>
      </c>
      <c r="AG6" t="n">
        <v>13</v>
      </c>
      <c r="AH6" t="n">
        <v>174357.1918672031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10.5535</v>
      </c>
      <c r="E7" t="n">
        <v>9.48</v>
      </c>
      <c r="F7" t="n">
        <v>5.59</v>
      </c>
      <c r="G7" t="n">
        <v>11.97</v>
      </c>
      <c r="H7" t="n">
        <v>0.18</v>
      </c>
      <c r="I7" t="n">
        <v>28</v>
      </c>
      <c r="J7" t="n">
        <v>225.01</v>
      </c>
      <c r="K7" t="n">
        <v>56.94</v>
      </c>
      <c r="L7" t="n">
        <v>2.25</v>
      </c>
      <c r="M7" t="n">
        <v>26</v>
      </c>
      <c r="N7" t="n">
        <v>50.82</v>
      </c>
      <c r="O7" t="n">
        <v>27985.94</v>
      </c>
      <c r="P7" t="n">
        <v>83.98999999999999</v>
      </c>
      <c r="Q7" t="n">
        <v>202.9</v>
      </c>
      <c r="R7" t="n">
        <v>34.83</v>
      </c>
      <c r="S7" t="n">
        <v>13.89</v>
      </c>
      <c r="T7" t="n">
        <v>8672.860000000001</v>
      </c>
      <c r="U7" t="n">
        <v>0.4</v>
      </c>
      <c r="V7" t="n">
        <v>0.6899999999999999</v>
      </c>
      <c r="W7" t="n">
        <v>0.68</v>
      </c>
      <c r="X7" t="n">
        <v>0.55</v>
      </c>
      <c r="Y7" t="n">
        <v>1</v>
      </c>
      <c r="Z7" t="n">
        <v>10</v>
      </c>
      <c r="AA7" t="n">
        <v>138.7444085367168</v>
      </c>
      <c r="AB7" t="n">
        <v>189.83622073116</v>
      </c>
      <c r="AC7" t="n">
        <v>171.7185182614408</v>
      </c>
      <c r="AD7" t="n">
        <v>138744.4085367168</v>
      </c>
      <c r="AE7" t="n">
        <v>189836.22073116</v>
      </c>
      <c r="AF7" t="n">
        <v>3.427950764363829e-06</v>
      </c>
      <c r="AG7" t="n">
        <v>13</v>
      </c>
      <c r="AH7" t="n">
        <v>171718.5182614408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10.7894</v>
      </c>
      <c r="E8" t="n">
        <v>9.27</v>
      </c>
      <c r="F8" t="n">
        <v>5.51</v>
      </c>
      <c r="G8" t="n">
        <v>13.22</v>
      </c>
      <c r="H8" t="n">
        <v>0.2</v>
      </c>
      <c r="I8" t="n">
        <v>25</v>
      </c>
      <c r="J8" t="n">
        <v>225.43</v>
      </c>
      <c r="K8" t="n">
        <v>56.94</v>
      </c>
      <c r="L8" t="n">
        <v>2.5</v>
      </c>
      <c r="M8" t="n">
        <v>23</v>
      </c>
      <c r="N8" t="n">
        <v>50.99</v>
      </c>
      <c r="O8" t="n">
        <v>28037.57</v>
      </c>
      <c r="P8" t="n">
        <v>82.78</v>
      </c>
      <c r="Q8" t="n">
        <v>202.82</v>
      </c>
      <c r="R8" t="n">
        <v>32.42</v>
      </c>
      <c r="S8" t="n">
        <v>13.89</v>
      </c>
      <c r="T8" t="n">
        <v>7485.59</v>
      </c>
      <c r="U8" t="n">
        <v>0.43</v>
      </c>
      <c r="V8" t="n">
        <v>0.7</v>
      </c>
      <c r="W8" t="n">
        <v>0.67</v>
      </c>
      <c r="X8" t="n">
        <v>0.47</v>
      </c>
      <c r="Y8" t="n">
        <v>1</v>
      </c>
      <c r="Z8" t="n">
        <v>10</v>
      </c>
      <c r="AA8" t="n">
        <v>137.0319737693109</v>
      </c>
      <c r="AB8" t="n">
        <v>187.4931919351064</v>
      </c>
      <c r="AC8" t="n">
        <v>169.5991048452203</v>
      </c>
      <c r="AD8" t="n">
        <v>137031.9737693109</v>
      </c>
      <c r="AE8" t="n">
        <v>187493.1919351064</v>
      </c>
      <c r="AF8" t="n">
        <v>3.504574972949931e-06</v>
      </c>
      <c r="AG8" t="n">
        <v>13</v>
      </c>
      <c r="AH8" t="n">
        <v>169599.1048452203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10.918</v>
      </c>
      <c r="E9" t="n">
        <v>9.16</v>
      </c>
      <c r="F9" t="n">
        <v>5.49</v>
      </c>
      <c r="G9" t="n">
        <v>14.32</v>
      </c>
      <c r="H9" t="n">
        <v>0.22</v>
      </c>
      <c r="I9" t="n">
        <v>23</v>
      </c>
      <c r="J9" t="n">
        <v>225.85</v>
      </c>
      <c r="K9" t="n">
        <v>56.94</v>
      </c>
      <c r="L9" t="n">
        <v>2.75</v>
      </c>
      <c r="M9" t="n">
        <v>21</v>
      </c>
      <c r="N9" t="n">
        <v>51.16</v>
      </c>
      <c r="O9" t="n">
        <v>28089.25</v>
      </c>
      <c r="P9" t="n">
        <v>82.31</v>
      </c>
      <c r="Q9" t="n">
        <v>202.85</v>
      </c>
      <c r="R9" t="n">
        <v>31.74</v>
      </c>
      <c r="S9" t="n">
        <v>13.89</v>
      </c>
      <c r="T9" t="n">
        <v>7153.39</v>
      </c>
      <c r="U9" t="n">
        <v>0.44</v>
      </c>
      <c r="V9" t="n">
        <v>0.7</v>
      </c>
      <c r="W9" t="n">
        <v>0.67</v>
      </c>
      <c r="X9" t="n">
        <v>0.45</v>
      </c>
      <c r="Y9" t="n">
        <v>1</v>
      </c>
      <c r="Z9" t="n">
        <v>10</v>
      </c>
      <c r="AA9" t="n">
        <v>129.3460665456076</v>
      </c>
      <c r="AB9" t="n">
        <v>176.9769945933451</v>
      </c>
      <c r="AC9" t="n">
        <v>160.0865586181776</v>
      </c>
      <c r="AD9" t="n">
        <v>129346.0665456076</v>
      </c>
      <c r="AE9" t="n">
        <v>176976.9945933451</v>
      </c>
      <c r="AF9" t="n">
        <v>3.546346372798056e-06</v>
      </c>
      <c r="AG9" t="n">
        <v>12</v>
      </c>
      <c r="AH9" t="n">
        <v>160086.5586181776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11.0742</v>
      </c>
      <c r="E10" t="n">
        <v>9.029999999999999</v>
      </c>
      <c r="F10" t="n">
        <v>5.45</v>
      </c>
      <c r="G10" t="n">
        <v>15.56</v>
      </c>
      <c r="H10" t="n">
        <v>0.24</v>
      </c>
      <c r="I10" t="n">
        <v>21</v>
      </c>
      <c r="J10" t="n">
        <v>226.27</v>
      </c>
      <c r="K10" t="n">
        <v>56.94</v>
      </c>
      <c r="L10" t="n">
        <v>3</v>
      </c>
      <c r="M10" t="n">
        <v>19</v>
      </c>
      <c r="N10" t="n">
        <v>51.33</v>
      </c>
      <c r="O10" t="n">
        <v>28140.99</v>
      </c>
      <c r="P10" t="n">
        <v>81.56</v>
      </c>
      <c r="Q10" t="n">
        <v>202.89</v>
      </c>
      <c r="R10" t="n">
        <v>30.38</v>
      </c>
      <c r="S10" t="n">
        <v>13.89</v>
      </c>
      <c r="T10" t="n">
        <v>6484.64</v>
      </c>
      <c r="U10" t="n">
        <v>0.46</v>
      </c>
      <c r="V10" t="n">
        <v>0.71</v>
      </c>
      <c r="W10" t="n">
        <v>0.67</v>
      </c>
      <c r="X10" t="n">
        <v>0.41</v>
      </c>
      <c r="Y10" t="n">
        <v>1</v>
      </c>
      <c r="Z10" t="n">
        <v>10</v>
      </c>
      <c r="AA10" t="n">
        <v>128.311374319366</v>
      </c>
      <c r="AB10" t="n">
        <v>175.5612830420027</v>
      </c>
      <c r="AC10" t="n">
        <v>158.8059605903313</v>
      </c>
      <c r="AD10" t="n">
        <v>128311.374319366</v>
      </c>
      <c r="AE10" t="n">
        <v>175561.2830420027</v>
      </c>
      <c r="AF10" t="n">
        <v>3.59708270760581e-06</v>
      </c>
      <c r="AG10" t="n">
        <v>12</v>
      </c>
      <c r="AH10" t="n">
        <v>158805.9605903313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11.2423</v>
      </c>
      <c r="E11" t="n">
        <v>8.9</v>
      </c>
      <c r="F11" t="n">
        <v>5.4</v>
      </c>
      <c r="G11" t="n">
        <v>17.05</v>
      </c>
      <c r="H11" t="n">
        <v>0.25</v>
      </c>
      <c r="I11" t="n">
        <v>19</v>
      </c>
      <c r="J11" t="n">
        <v>226.69</v>
      </c>
      <c r="K11" t="n">
        <v>56.94</v>
      </c>
      <c r="L11" t="n">
        <v>3.25</v>
      </c>
      <c r="M11" t="n">
        <v>17</v>
      </c>
      <c r="N11" t="n">
        <v>51.5</v>
      </c>
      <c r="O11" t="n">
        <v>28192.8</v>
      </c>
      <c r="P11" t="n">
        <v>80.68000000000001</v>
      </c>
      <c r="Q11" t="n">
        <v>202.82</v>
      </c>
      <c r="R11" t="n">
        <v>28.87</v>
      </c>
      <c r="S11" t="n">
        <v>13.89</v>
      </c>
      <c r="T11" t="n">
        <v>5742.06</v>
      </c>
      <c r="U11" t="n">
        <v>0.48</v>
      </c>
      <c r="V11" t="n">
        <v>0.72</v>
      </c>
      <c r="W11" t="n">
        <v>0.67</v>
      </c>
      <c r="X11" t="n">
        <v>0.36</v>
      </c>
      <c r="Y11" t="n">
        <v>1</v>
      </c>
      <c r="Z11" t="n">
        <v>10</v>
      </c>
      <c r="AA11" t="n">
        <v>127.1896532347698</v>
      </c>
      <c r="AB11" t="n">
        <v>174.0264947672173</v>
      </c>
      <c r="AC11" t="n">
        <v>157.417650354402</v>
      </c>
      <c r="AD11" t="n">
        <v>127189.6532347698</v>
      </c>
      <c r="AE11" t="n">
        <v>174026.4947672173</v>
      </c>
      <c r="AF11" t="n">
        <v>3.651684358573694e-06</v>
      </c>
      <c r="AG11" t="n">
        <v>12</v>
      </c>
      <c r="AH11" t="n">
        <v>157417.650354402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11.3183</v>
      </c>
      <c r="E12" t="n">
        <v>8.84</v>
      </c>
      <c r="F12" t="n">
        <v>5.38</v>
      </c>
      <c r="G12" t="n">
        <v>17.95</v>
      </c>
      <c r="H12" t="n">
        <v>0.27</v>
      </c>
      <c r="I12" t="n">
        <v>18</v>
      </c>
      <c r="J12" t="n">
        <v>227.11</v>
      </c>
      <c r="K12" t="n">
        <v>56.94</v>
      </c>
      <c r="L12" t="n">
        <v>3.5</v>
      </c>
      <c r="M12" t="n">
        <v>16</v>
      </c>
      <c r="N12" t="n">
        <v>51.67</v>
      </c>
      <c r="O12" t="n">
        <v>28244.66</v>
      </c>
      <c r="P12" t="n">
        <v>80.38</v>
      </c>
      <c r="Q12" t="n">
        <v>202.81</v>
      </c>
      <c r="R12" t="n">
        <v>28.14</v>
      </c>
      <c r="S12" t="n">
        <v>13.89</v>
      </c>
      <c r="T12" t="n">
        <v>5378.31</v>
      </c>
      <c r="U12" t="n">
        <v>0.49</v>
      </c>
      <c r="V12" t="n">
        <v>0.72</v>
      </c>
      <c r="W12" t="n">
        <v>0.67</v>
      </c>
      <c r="X12" t="n">
        <v>0.35</v>
      </c>
      <c r="Y12" t="n">
        <v>1</v>
      </c>
      <c r="Z12" t="n">
        <v>10</v>
      </c>
      <c r="AA12" t="n">
        <v>126.7423796666296</v>
      </c>
      <c r="AB12" t="n">
        <v>173.4145153389709</v>
      </c>
      <c r="AC12" t="n">
        <v>156.8640773838687</v>
      </c>
      <c r="AD12" t="n">
        <v>126742.3796666296</v>
      </c>
      <c r="AE12" t="n">
        <v>173414.5153389709</v>
      </c>
      <c r="AF12" t="n">
        <v>3.676370411361077e-06</v>
      </c>
      <c r="AG12" t="n">
        <v>12</v>
      </c>
      <c r="AH12" t="n">
        <v>156864.0773838687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11.4083</v>
      </c>
      <c r="E13" t="n">
        <v>8.77</v>
      </c>
      <c r="F13" t="n">
        <v>5.36</v>
      </c>
      <c r="G13" t="n">
        <v>18.91</v>
      </c>
      <c r="H13" t="n">
        <v>0.29</v>
      </c>
      <c r="I13" t="n">
        <v>17</v>
      </c>
      <c r="J13" t="n">
        <v>227.53</v>
      </c>
      <c r="K13" t="n">
        <v>56.94</v>
      </c>
      <c r="L13" t="n">
        <v>3.75</v>
      </c>
      <c r="M13" t="n">
        <v>15</v>
      </c>
      <c r="N13" t="n">
        <v>51.84</v>
      </c>
      <c r="O13" t="n">
        <v>28296.58</v>
      </c>
      <c r="P13" t="n">
        <v>79.73999999999999</v>
      </c>
      <c r="Q13" t="n">
        <v>202.82</v>
      </c>
      <c r="R13" t="n">
        <v>27.61</v>
      </c>
      <c r="S13" t="n">
        <v>13.89</v>
      </c>
      <c r="T13" t="n">
        <v>5121.84</v>
      </c>
      <c r="U13" t="n">
        <v>0.5</v>
      </c>
      <c r="V13" t="n">
        <v>0.72</v>
      </c>
      <c r="W13" t="n">
        <v>0.66</v>
      </c>
      <c r="X13" t="n">
        <v>0.32</v>
      </c>
      <c r="Y13" t="n">
        <v>1</v>
      </c>
      <c r="Z13" t="n">
        <v>10</v>
      </c>
      <c r="AA13" t="n">
        <v>126.0872348538005</v>
      </c>
      <c r="AB13" t="n">
        <v>172.5181173031093</v>
      </c>
      <c r="AC13" t="n">
        <v>156.0532303184469</v>
      </c>
      <c r="AD13" t="n">
        <v>126087.2348538005</v>
      </c>
      <c r="AE13" t="n">
        <v>172518.1173031093</v>
      </c>
      <c r="AF13" t="n">
        <v>3.705603894925084e-06</v>
      </c>
      <c r="AG13" t="n">
        <v>12</v>
      </c>
      <c r="AH13" t="n">
        <v>156053.2303184469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11.4829</v>
      </c>
      <c r="E14" t="n">
        <v>8.710000000000001</v>
      </c>
      <c r="F14" t="n">
        <v>5.35</v>
      </c>
      <c r="G14" t="n">
        <v>20.05</v>
      </c>
      <c r="H14" t="n">
        <v>0.31</v>
      </c>
      <c r="I14" t="n">
        <v>16</v>
      </c>
      <c r="J14" t="n">
        <v>227.95</v>
      </c>
      <c r="K14" t="n">
        <v>56.94</v>
      </c>
      <c r="L14" t="n">
        <v>4</v>
      </c>
      <c r="M14" t="n">
        <v>14</v>
      </c>
      <c r="N14" t="n">
        <v>52.01</v>
      </c>
      <c r="O14" t="n">
        <v>28348.56</v>
      </c>
      <c r="P14" t="n">
        <v>79.38</v>
      </c>
      <c r="Q14" t="n">
        <v>202.88</v>
      </c>
      <c r="R14" t="n">
        <v>27.13</v>
      </c>
      <c r="S14" t="n">
        <v>13.89</v>
      </c>
      <c r="T14" t="n">
        <v>4883.59</v>
      </c>
      <c r="U14" t="n">
        <v>0.51</v>
      </c>
      <c r="V14" t="n">
        <v>0.72</v>
      </c>
      <c r="W14" t="n">
        <v>0.67</v>
      </c>
      <c r="X14" t="n">
        <v>0.31</v>
      </c>
      <c r="Y14" t="n">
        <v>1</v>
      </c>
      <c r="Z14" t="n">
        <v>10</v>
      </c>
      <c r="AA14" t="n">
        <v>125.6374550039235</v>
      </c>
      <c r="AB14" t="n">
        <v>171.9027086696215</v>
      </c>
      <c r="AC14" t="n">
        <v>155.4965554212076</v>
      </c>
      <c r="AD14" t="n">
        <v>125637.4550039235</v>
      </c>
      <c r="AE14" t="n">
        <v>171902.7086696215</v>
      </c>
      <c r="AF14" t="n">
        <v>3.729835204634806e-06</v>
      </c>
      <c r="AG14" t="n">
        <v>12</v>
      </c>
      <c r="AH14" t="n">
        <v>155496.5554212076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11.5637</v>
      </c>
      <c r="E15" t="n">
        <v>8.65</v>
      </c>
      <c r="F15" t="n">
        <v>5.33</v>
      </c>
      <c r="G15" t="n">
        <v>21.31</v>
      </c>
      <c r="H15" t="n">
        <v>0.33</v>
      </c>
      <c r="I15" t="n">
        <v>15</v>
      </c>
      <c r="J15" t="n">
        <v>228.38</v>
      </c>
      <c r="K15" t="n">
        <v>56.94</v>
      </c>
      <c r="L15" t="n">
        <v>4.25</v>
      </c>
      <c r="M15" t="n">
        <v>13</v>
      </c>
      <c r="N15" t="n">
        <v>52.18</v>
      </c>
      <c r="O15" t="n">
        <v>28400.61</v>
      </c>
      <c r="P15" t="n">
        <v>79.06</v>
      </c>
      <c r="Q15" t="n">
        <v>202.82</v>
      </c>
      <c r="R15" t="n">
        <v>26.77</v>
      </c>
      <c r="S15" t="n">
        <v>13.89</v>
      </c>
      <c r="T15" t="n">
        <v>4708.13</v>
      </c>
      <c r="U15" t="n">
        <v>0.52</v>
      </c>
      <c r="V15" t="n">
        <v>0.73</v>
      </c>
      <c r="W15" t="n">
        <v>0.66</v>
      </c>
      <c r="X15" t="n">
        <v>0.29</v>
      </c>
      <c r="Y15" t="n">
        <v>1</v>
      </c>
      <c r="Z15" t="n">
        <v>10</v>
      </c>
      <c r="AA15" t="n">
        <v>125.1832668621565</v>
      </c>
      <c r="AB15" t="n">
        <v>171.2812684166895</v>
      </c>
      <c r="AC15" t="n">
        <v>154.9344245538184</v>
      </c>
      <c r="AD15" t="n">
        <v>125183.2668621565</v>
      </c>
      <c r="AE15" t="n">
        <v>171281.2684166895</v>
      </c>
      <c r="AF15" t="n">
        <v>3.756080376545602e-06</v>
      </c>
      <c r="AG15" t="n">
        <v>12</v>
      </c>
      <c r="AH15" t="n">
        <v>154934.4245538184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11.6663</v>
      </c>
      <c r="E16" t="n">
        <v>8.57</v>
      </c>
      <c r="F16" t="n">
        <v>5.3</v>
      </c>
      <c r="G16" t="n">
        <v>22.7</v>
      </c>
      <c r="H16" t="n">
        <v>0.35</v>
      </c>
      <c r="I16" t="n">
        <v>14</v>
      </c>
      <c r="J16" t="n">
        <v>228.8</v>
      </c>
      <c r="K16" t="n">
        <v>56.94</v>
      </c>
      <c r="L16" t="n">
        <v>4.5</v>
      </c>
      <c r="M16" t="n">
        <v>12</v>
      </c>
      <c r="N16" t="n">
        <v>52.36</v>
      </c>
      <c r="O16" t="n">
        <v>28452.71</v>
      </c>
      <c r="P16" t="n">
        <v>78.45</v>
      </c>
      <c r="Q16" t="n">
        <v>202.85</v>
      </c>
      <c r="R16" t="n">
        <v>25.71</v>
      </c>
      <c r="S16" t="n">
        <v>13.89</v>
      </c>
      <c r="T16" t="n">
        <v>4187.24</v>
      </c>
      <c r="U16" t="n">
        <v>0.54</v>
      </c>
      <c r="V16" t="n">
        <v>0.73</v>
      </c>
      <c r="W16" t="n">
        <v>0.66</v>
      </c>
      <c r="X16" t="n">
        <v>0.26</v>
      </c>
      <c r="Y16" t="n">
        <v>1</v>
      </c>
      <c r="Z16" t="n">
        <v>10</v>
      </c>
      <c r="AA16" t="n">
        <v>124.5173773889178</v>
      </c>
      <c r="AB16" t="n">
        <v>170.3701690624345</v>
      </c>
      <c r="AC16" t="n">
        <v>154.1102792431971</v>
      </c>
      <c r="AD16" t="n">
        <v>124517.3773889178</v>
      </c>
      <c r="AE16" t="n">
        <v>170370.1690624345</v>
      </c>
      <c r="AF16" t="n">
        <v>3.78940654780857e-06</v>
      </c>
      <c r="AG16" t="n">
        <v>12</v>
      </c>
      <c r="AH16" t="n">
        <v>154110.2792431971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11.7444</v>
      </c>
      <c r="E17" t="n">
        <v>8.51</v>
      </c>
      <c r="F17" t="n">
        <v>5.28</v>
      </c>
      <c r="G17" t="n">
        <v>24.38</v>
      </c>
      <c r="H17" t="n">
        <v>0.37</v>
      </c>
      <c r="I17" t="n">
        <v>13</v>
      </c>
      <c r="J17" t="n">
        <v>229.22</v>
      </c>
      <c r="K17" t="n">
        <v>56.94</v>
      </c>
      <c r="L17" t="n">
        <v>4.75</v>
      </c>
      <c r="M17" t="n">
        <v>11</v>
      </c>
      <c r="N17" t="n">
        <v>52.53</v>
      </c>
      <c r="O17" t="n">
        <v>28504.87</v>
      </c>
      <c r="P17" t="n">
        <v>78.16</v>
      </c>
      <c r="Q17" t="n">
        <v>202.84</v>
      </c>
      <c r="R17" t="n">
        <v>25.14</v>
      </c>
      <c r="S17" t="n">
        <v>13.89</v>
      </c>
      <c r="T17" t="n">
        <v>3903.38</v>
      </c>
      <c r="U17" t="n">
        <v>0.55</v>
      </c>
      <c r="V17" t="n">
        <v>0.73</v>
      </c>
      <c r="W17" t="n">
        <v>0.66</v>
      </c>
      <c r="X17" t="n">
        <v>0.24</v>
      </c>
      <c r="Y17" t="n">
        <v>1</v>
      </c>
      <c r="Z17" t="n">
        <v>10</v>
      </c>
      <c r="AA17" t="n">
        <v>124.1010506949535</v>
      </c>
      <c r="AB17" t="n">
        <v>169.8005325127154</v>
      </c>
      <c r="AC17" t="n">
        <v>153.5950080062932</v>
      </c>
      <c r="AD17" t="n">
        <v>124101.0506949535</v>
      </c>
      <c r="AE17" t="n">
        <v>169800.5325127154</v>
      </c>
      <c r="AF17" t="n">
        <v>3.814774715212447e-06</v>
      </c>
      <c r="AG17" t="n">
        <v>12</v>
      </c>
      <c r="AH17" t="n">
        <v>153595.0080062932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11.7482</v>
      </c>
      <c r="E18" t="n">
        <v>8.51</v>
      </c>
      <c r="F18" t="n">
        <v>5.28</v>
      </c>
      <c r="G18" t="n">
        <v>24.37</v>
      </c>
      <c r="H18" t="n">
        <v>0.39</v>
      </c>
      <c r="I18" t="n">
        <v>13</v>
      </c>
      <c r="J18" t="n">
        <v>229.65</v>
      </c>
      <c r="K18" t="n">
        <v>56.94</v>
      </c>
      <c r="L18" t="n">
        <v>5</v>
      </c>
      <c r="M18" t="n">
        <v>11</v>
      </c>
      <c r="N18" t="n">
        <v>52.7</v>
      </c>
      <c r="O18" t="n">
        <v>28557.1</v>
      </c>
      <c r="P18" t="n">
        <v>77.95999999999999</v>
      </c>
      <c r="Q18" t="n">
        <v>202.81</v>
      </c>
      <c r="R18" t="n">
        <v>25.16</v>
      </c>
      <c r="S18" t="n">
        <v>13.89</v>
      </c>
      <c r="T18" t="n">
        <v>3915.45</v>
      </c>
      <c r="U18" t="n">
        <v>0.55</v>
      </c>
      <c r="V18" t="n">
        <v>0.73</v>
      </c>
      <c r="W18" t="n">
        <v>0.66</v>
      </c>
      <c r="X18" t="n">
        <v>0.24</v>
      </c>
      <c r="Y18" t="n">
        <v>1</v>
      </c>
      <c r="Z18" t="n">
        <v>10</v>
      </c>
      <c r="AA18" t="n">
        <v>123.9955048389109</v>
      </c>
      <c r="AB18" t="n">
        <v>169.6561200161234</v>
      </c>
      <c r="AC18" t="n">
        <v>153.4643780356917</v>
      </c>
      <c r="AD18" t="n">
        <v>123995.5048389109</v>
      </c>
      <c r="AE18" t="n">
        <v>169656.1200161234</v>
      </c>
      <c r="AF18" t="n">
        <v>3.816009017851816e-06</v>
      </c>
      <c r="AG18" t="n">
        <v>12</v>
      </c>
      <c r="AH18" t="n">
        <v>153464.3780356917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11.8316</v>
      </c>
      <c r="E19" t="n">
        <v>8.449999999999999</v>
      </c>
      <c r="F19" t="n">
        <v>5.26</v>
      </c>
      <c r="G19" t="n">
        <v>26.32</v>
      </c>
      <c r="H19" t="n">
        <v>0.41</v>
      </c>
      <c r="I19" t="n">
        <v>12</v>
      </c>
      <c r="J19" t="n">
        <v>230.07</v>
      </c>
      <c r="K19" t="n">
        <v>56.94</v>
      </c>
      <c r="L19" t="n">
        <v>5.25</v>
      </c>
      <c r="M19" t="n">
        <v>10</v>
      </c>
      <c r="N19" t="n">
        <v>52.88</v>
      </c>
      <c r="O19" t="n">
        <v>28609.38</v>
      </c>
      <c r="P19" t="n">
        <v>77.75</v>
      </c>
      <c r="Q19" t="n">
        <v>202.81</v>
      </c>
      <c r="R19" t="n">
        <v>24.66</v>
      </c>
      <c r="S19" t="n">
        <v>13.89</v>
      </c>
      <c r="T19" t="n">
        <v>3670.89</v>
      </c>
      <c r="U19" t="n">
        <v>0.5600000000000001</v>
      </c>
      <c r="V19" t="n">
        <v>0.73</v>
      </c>
      <c r="W19" t="n">
        <v>0.66</v>
      </c>
      <c r="X19" t="n">
        <v>0.23</v>
      </c>
      <c r="Y19" t="n">
        <v>1</v>
      </c>
      <c r="Z19" t="n">
        <v>10</v>
      </c>
      <c r="AA19" t="n">
        <v>123.6046658943009</v>
      </c>
      <c r="AB19" t="n">
        <v>169.121356929511</v>
      </c>
      <c r="AC19" t="n">
        <v>152.9806519875206</v>
      </c>
      <c r="AD19" t="n">
        <v>123604.6658943009</v>
      </c>
      <c r="AE19" t="n">
        <v>169121.356929511</v>
      </c>
      <c r="AF19" t="n">
        <v>3.843098712621129e-06</v>
      </c>
      <c r="AG19" t="n">
        <v>12</v>
      </c>
      <c r="AH19" t="n">
        <v>152980.6519875207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11.8211</v>
      </c>
      <c r="E20" t="n">
        <v>8.460000000000001</v>
      </c>
      <c r="F20" t="n">
        <v>5.27</v>
      </c>
      <c r="G20" t="n">
        <v>26.36</v>
      </c>
      <c r="H20" t="n">
        <v>0.42</v>
      </c>
      <c r="I20" t="n">
        <v>12</v>
      </c>
      <c r="J20" t="n">
        <v>230.49</v>
      </c>
      <c r="K20" t="n">
        <v>56.94</v>
      </c>
      <c r="L20" t="n">
        <v>5.5</v>
      </c>
      <c r="M20" t="n">
        <v>10</v>
      </c>
      <c r="N20" t="n">
        <v>53.05</v>
      </c>
      <c r="O20" t="n">
        <v>28661.73</v>
      </c>
      <c r="P20" t="n">
        <v>77.58</v>
      </c>
      <c r="Q20" t="n">
        <v>202.82</v>
      </c>
      <c r="R20" t="n">
        <v>24.91</v>
      </c>
      <c r="S20" t="n">
        <v>13.89</v>
      </c>
      <c r="T20" t="n">
        <v>3794.46</v>
      </c>
      <c r="U20" t="n">
        <v>0.5600000000000001</v>
      </c>
      <c r="V20" t="n">
        <v>0.73</v>
      </c>
      <c r="W20" t="n">
        <v>0.66</v>
      </c>
      <c r="X20" t="n">
        <v>0.23</v>
      </c>
      <c r="Y20" t="n">
        <v>1</v>
      </c>
      <c r="Z20" t="n">
        <v>10</v>
      </c>
      <c r="AA20" t="n">
        <v>123.5683077482869</v>
      </c>
      <c r="AB20" t="n">
        <v>169.0716101101264</v>
      </c>
      <c r="AC20" t="n">
        <v>152.935652934758</v>
      </c>
      <c r="AD20" t="n">
        <v>123568.3077482869</v>
      </c>
      <c r="AE20" t="n">
        <v>169071.6101101264</v>
      </c>
      <c r="AF20" t="n">
        <v>3.839688139538661e-06</v>
      </c>
      <c r="AG20" t="n">
        <v>12</v>
      </c>
      <c r="AH20" t="n">
        <v>152935.652934758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11.9407</v>
      </c>
      <c r="E21" t="n">
        <v>8.369999999999999</v>
      </c>
      <c r="F21" t="n">
        <v>5.23</v>
      </c>
      <c r="G21" t="n">
        <v>28.53</v>
      </c>
      <c r="H21" t="n">
        <v>0.44</v>
      </c>
      <c r="I21" t="n">
        <v>11</v>
      </c>
      <c r="J21" t="n">
        <v>230.92</v>
      </c>
      <c r="K21" t="n">
        <v>56.94</v>
      </c>
      <c r="L21" t="n">
        <v>5.75</v>
      </c>
      <c r="M21" t="n">
        <v>9</v>
      </c>
      <c r="N21" t="n">
        <v>53.23</v>
      </c>
      <c r="O21" t="n">
        <v>28714.14</v>
      </c>
      <c r="P21" t="n">
        <v>76.83</v>
      </c>
      <c r="Q21" t="n">
        <v>202.81</v>
      </c>
      <c r="R21" t="n">
        <v>23.73</v>
      </c>
      <c r="S21" t="n">
        <v>13.89</v>
      </c>
      <c r="T21" t="n">
        <v>3211.53</v>
      </c>
      <c r="U21" t="n">
        <v>0.59</v>
      </c>
      <c r="V21" t="n">
        <v>0.74</v>
      </c>
      <c r="W21" t="n">
        <v>0.65</v>
      </c>
      <c r="X21" t="n">
        <v>0.19</v>
      </c>
      <c r="Y21" t="n">
        <v>1</v>
      </c>
      <c r="Z21" t="n">
        <v>10</v>
      </c>
      <c r="AA21" t="n">
        <v>115.9091829694055</v>
      </c>
      <c r="AB21" t="n">
        <v>158.5920576909286</v>
      </c>
      <c r="AC21" t="n">
        <v>143.4562542903009</v>
      </c>
      <c r="AD21" t="n">
        <v>115909.1829694055</v>
      </c>
      <c r="AE21" t="n">
        <v>158592.0576909286</v>
      </c>
      <c r="AF21" t="n">
        <v>3.878536191030386e-06</v>
      </c>
      <c r="AG21" t="n">
        <v>11</v>
      </c>
      <c r="AH21" t="n">
        <v>143456.2542903009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11.9439</v>
      </c>
      <c r="E22" t="n">
        <v>8.369999999999999</v>
      </c>
      <c r="F22" t="n">
        <v>5.23</v>
      </c>
      <c r="G22" t="n">
        <v>28.52</v>
      </c>
      <c r="H22" t="n">
        <v>0.46</v>
      </c>
      <c r="I22" t="n">
        <v>11</v>
      </c>
      <c r="J22" t="n">
        <v>231.34</v>
      </c>
      <c r="K22" t="n">
        <v>56.94</v>
      </c>
      <c r="L22" t="n">
        <v>6</v>
      </c>
      <c r="M22" t="n">
        <v>9</v>
      </c>
      <c r="N22" t="n">
        <v>53.4</v>
      </c>
      <c r="O22" t="n">
        <v>28766.61</v>
      </c>
      <c r="P22" t="n">
        <v>76.66</v>
      </c>
      <c r="Q22" t="n">
        <v>202.81</v>
      </c>
      <c r="R22" t="n">
        <v>23.7</v>
      </c>
      <c r="S22" t="n">
        <v>13.89</v>
      </c>
      <c r="T22" t="n">
        <v>3193.75</v>
      </c>
      <c r="U22" t="n">
        <v>0.59</v>
      </c>
      <c r="V22" t="n">
        <v>0.74</v>
      </c>
      <c r="W22" t="n">
        <v>0.65</v>
      </c>
      <c r="X22" t="n">
        <v>0.19</v>
      </c>
      <c r="Y22" t="n">
        <v>1</v>
      </c>
      <c r="Z22" t="n">
        <v>10</v>
      </c>
      <c r="AA22" t="n">
        <v>115.8213864019769</v>
      </c>
      <c r="AB22" t="n">
        <v>158.4719305540615</v>
      </c>
      <c r="AC22" t="n">
        <v>143.3475919187769</v>
      </c>
      <c r="AD22" t="n">
        <v>115821.3864019769</v>
      </c>
      <c r="AE22" t="n">
        <v>158471.9305540615</v>
      </c>
      <c r="AF22" t="n">
        <v>3.879575603779328e-06</v>
      </c>
      <c r="AG22" t="n">
        <v>11</v>
      </c>
      <c r="AH22" t="n">
        <v>143347.5919187769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12.0216</v>
      </c>
      <c r="E23" t="n">
        <v>8.32</v>
      </c>
      <c r="F23" t="n">
        <v>5.22</v>
      </c>
      <c r="G23" t="n">
        <v>31.31</v>
      </c>
      <c r="H23" t="n">
        <v>0.48</v>
      </c>
      <c r="I23" t="n">
        <v>10</v>
      </c>
      <c r="J23" t="n">
        <v>231.77</v>
      </c>
      <c r="K23" t="n">
        <v>56.94</v>
      </c>
      <c r="L23" t="n">
        <v>6.25</v>
      </c>
      <c r="M23" t="n">
        <v>8</v>
      </c>
      <c r="N23" t="n">
        <v>53.58</v>
      </c>
      <c r="O23" t="n">
        <v>28819.14</v>
      </c>
      <c r="P23" t="n">
        <v>76.31999999999999</v>
      </c>
      <c r="Q23" t="n">
        <v>202.81</v>
      </c>
      <c r="R23" t="n">
        <v>23.28</v>
      </c>
      <c r="S23" t="n">
        <v>13.89</v>
      </c>
      <c r="T23" t="n">
        <v>2988.88</v>
      </c>
      <c r="U23" t="n">
        <v>0.6</v>
      </c>
      <c r="V23" t="n">
        <v>0.74</v>
      </c>
      <c r="W23" t="n">
        <v>0.65</v>
      </c>
      <c r="X23" t="n">
        <v>0.18</v>
      </c>
      <c r="Y23" t="n">
        <v>1</v>
      </c>
      <c r="Z23" t="n">
        <v>10</v>
      </c>
      <c r="AA23" t="n">
        <v>115.4117989760821</v>
      </c>
      <c r="AB23" t="n">
        <v>157.9115149682306</v>
      </c>
      <c r="AC23" t="n">
        <v>142.8406616099093</v>
      </c>
      <c r="AD23" t="n">
        <v>115411.7989760821</v>
      </c>
      <c r="AE23" t="n">
        <v>157911.5149682306</v>
      </c>
      <c r="AF23" t="n">
        <v>3.904813844589588e-06</v>
      </c>
      <c r="AG23" t="n">
        <v>11</v>
      </c>
      <c r="AH23" t="n">
        <v>142840.6616099093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12.0325</v>
      </c>
      <c r="E24" t="n">
        <v>8.31</v>
      </c>
      <c r="F24" t="n">
        <v>5.21</v>
      </c>
      <c r="G24" t="n">
        <v>31.27</v>
      </c>
      <c r="H24" t="n">
        <v>0.5</v>
      </c>
      <c r="I24" t="n">
        <v>10</v>
      </c>
      <c r="J24" t="n">
        <v>232.2</v>
      </c>
      <c r="K24" t="n">
        <v>56.94</v>
      </c>
      <c r="L24" t="n">
        <v>6.5</v>
      </c>
      <c r="M24" t="n">
        <v>8</v>
      </c>
      <c r="N24" t="n">
        <v>53.75</v>
      </c>
      <c r="O24" t="n">
        <v>28871.74</v>
      </c>
      <c r="P24" t="n">
        <v>76.23999999999999</v>
      </c>
      <c r="Q24" t="n">
        <v>202.82</v>
      </c>
      <c r="R24" t="n">
        <v>22.9</v>
      </c>
      <c r="S24" t="n">
        <v>13.89</v>
      </c>
      <c r="T24" t="n">
        <v>2799.08</v>
      </c>
      <c r="U24" t="n">
        <v>0.61</v>
      </c>
      <c r="V24" t="n">
        <v>0.74</v>
      </c>
      <c r="W24" t="n">
        <v>0.65</v>
      </c>
      <c r="X24" t="n">
        <v>0.17</v>
      </c>
      <c r="Y24" t="n">
        <v>1</v>
      </c>
      <c r="Z24" t="n">
        <v>10</v>
      </c>
      <c r="AA24" t="n">
        <v>115.3343159039231</v>
      </c>
      <c r="AB24" t="n">
        <v>157.8054992105908</v>
      </c>
      <c r="AC24" t="n">
        <v>142.7447638473845</v>
      </c>
      <c r="AD24" t="n">
        <v>115334.3159039231</v>
      </c>
      <c r="AE24" t="n">
        <v>157805.4992105908</v>
      </c>
      <c r="AF24" t="n">
        <v>3.908354344265673e-06</v>
      </c>
      <c r="AG24" t="n">
        <v>11</v>
      </c>
      <c r="AH24" t="n">
        <v>142744.7638473845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12.014</v>
      </c>
      <c r="E25" t="n">
        <v>8.32</v>
      </c>
      <c r="F25" t="n">
        <v>5.22</v>
      </c>
      <c r="G25" t="n">
        <v>31.34</v>
      </c>
      <c r="H25" t="n">
        <v>0.52</v>
      </c>
      <c r="I25" t="n">
        <v>10</v>
      </c>
      <c r="J25" t="n">
        <v>232.62</v>
      </c>
      <c r="K25" t="n">
        <v>56.94</v>
      </c>
      <c r="L25" t="n">
        <v>6.75</v>
      </c>
      <c r="M25" t="n">
        <v>8</v>
      </c>
      <c r="N25" t="n">
        <v>53.93</v>
      </c>
      <c r="O25" t="n">
        <v>28924.39</v>
      </c>
      <c r="P25" t="n">
        <v>76.13</v>
      </c>
      <c r="Q25" t="n">
        <v>202.81</v>
      </c>
      <c r="R25" t="n">
        <v>23.39</v>
      </c>
      <c r="S25" t="n">
        <v>13.89</v>
      </c>
      <c r="T25" t="n">
        <v>3042.69</v>
      </c>
      <c r="U25" t="n">
        <v>0.59</v>
      </c>
      <c r="V25" t="n">
        <v>0.74</v>
      </c>
      <c r="W25" t="n">
        <v>0.66</v>
      </c>
      <c r="X25" t="n">
        <v>0.19</v>
      </c>
      <c r="Y25" t="n">
        <v>1</v>
      </c>
      <c r="Z25" t="n">
        <v>10</v>
      </c>
      <c r="AA25" t="n">
        <v>115.3498347143112</v>
      </c>
      <c r="AB25" t="n">
        <v>157.8267327316054</v>
      </c>
      <c r="AC25" t="n">
        <v>142.763970870955</v>
      </c>
      <c r="AD25" t="n">
        <v>115349.8347143112</v>
      </c>
      <c r="AE25" t="n">
        <v>157826.7327316054</v>
      </c>
      <c r="AF25" t="n">
        <v>3.902345239310849e-06</v>
      </c>
      <c r="AG25" t="n">
        <v>11</v>
      </c>
      <c r="AH25" t="n">
        <v>142763.970870955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12.1098</v>
      </c>
      <c r="E26" t="n">
        <v>8.26</v>
      </c>
      <c r="F26" t="n">
        <v>5.2</v>
      </c>
      <c r="G26" t="n">
        <v>34.68</v>
      </c>
      <c r="H26" t="n">
        <v>0.53</v>
      </c>
      <c r="I26" t="n">
        <v>9</v>
      </c>
      <c r="J26" t="n">
        <v>233.05</v>
      </c>
      <c r="K26" t="n">
        <v>56.94</v>
      </c>
      <c r="L26" t="n">
        <v>7</v>
      </c>
      <c r="M26" t="n">
        <v>7</v>
      </c>
      <c r="N26" t="n">
        <v>54.11</v>
      </c>
      <c r="O26" t="n">
        <v>28977.11</v>
      </c>
      <c r="P26" t="n">
        <v>75.7</v>
      </c>
      <c r="Q26" t="n">
        <v>202.81</v>
      </c>
      <c r="R26" t="n">
        <v>22.7</v>
      </c>
      <c r="S26" t="n">
        <v>13.89</v>
      </c>
      <c r="T26" t="n">
        <v>2704.94</v>
      </c>
      <c r="U26" t="n">
        <v>0.61</v>
      </c>
      <c r="V26" t="n">
        <v>0.74</v>
      </c>
      <c r="W26" t="n">
        <v>0.65</v>
      </c>
      <c r="X26" t="n">
        <v>0.16</v>
      </c>
      <c r="Y26" t="n">
        <v>1</v>
      </c>
      <c r="Z26" t="n">
        <v>10</v>
      </c>
      <c r="AA26" t="n">
        <v>114.842215710403</v>
      </c>
      <c r="AB26" t="n">
        <v>157.1321860158886</v>
      </c>
      <c r="AC26" t="n">
        <v>142.1357107189835</v>
      </c>
      <c r="AD26" t="n">
        <v>114842.215710403</v>
      </c>
      <c r="AE26" t="n">
        <v>157132.1860158886</v>
      </c>
      <c r="AF26" t="n">
        <v>3.933462658482314e-06</v>
      </c>
      <c r="AG26" t="n">
        <v>11</v>
      </c>
      <c r="AH26" t="n">
        <v>142135.7107189835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12.1135</v>
      </c>
      <c r="E27" t="n">
        <v>8.26</v>
      </c>
      <c r="F27" t="n">
        <v>5.2</v>
      </c>
      <c r="G27" t="n">
        <v>34.66</v>
      </c>
      <c r="H27" t="n">
        <v>0.55</v>
      </c>
      <c r="I27" t="n">
        <v>9</v>
      </c>
      <c r="J27" t="n">
        <v>233.48</v>
      </c>
      <c r="K27" t="n">
        <v>56.94</v>
      </c>
      <c r="L27" t="n">
        <v>7.25</v>
      </c>
      <c r="M27" t="n">
        <v>7</v>
      </c>
      <c r="N27" t="n">
        <v>54.29</v>
      </c>
      <c r="O27" t="n">
        <v>29029.89</v>
      </c>
      <c r="P27" t="n">
        <v>75.40000000000001</v>
      </c>
      <c r="Q27" t="n">
        <v>202.81</v>
      </c>
      <c r="R27" t="n">
        <v>22.58</v>
      </c>
      <c r="S27" t="n">
        <v>13.89</v>
      </c>
      <c r="T27" t="n">
        <v>2646.44</v>
      </c>
      <c r="U27" t="n">
        <v>0.62</v>
      </c>
      <c r="V27" t="n">
        <v>0.74</v>
      </c>
      <c r="W27" t="n">
        <v>0.65</v>
      </c>
      <c r="X27" t="n">
        <v>0.16</v>
      </c>
      <c r="Y27" t="n">
        <v>1</v>
      </c>
      <c r="Z27" t="n">
        <v>10</v>
      </c>
      <c r="AA27" t="n">
        <v>114.6959790980064</v>
      </c>
      <c r="AB27" t="n">
        <v>156.9320986313037</v>
      </c>
      <c r="AC27" t="n">
        <v>141.954719393559</v>
      </c>
      <c r="AD27" t="n">
        <v>114695.9790980064</v>
      </c>
      <c r="AE27" t="n">
        <v>156932.0986313038</v>
      </c>
      <c r="AF27" t="n">
        <v>3.934664479473279e-06</v>
      </c>
      <c r="AG27" t="n">
        <v>11</v>
      </c>
      <c r="AH27" t="n">
        <v>141954.719393559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12.1102</v>
      </c>
      <c r="E28" t="n">
        <v>8.26</v>
      </c>
      <c r="F28" t="n">
        <v>5.2</v>
      </c>
      <c r="G28" t="n">
        <v>34.68</v>
      </c>
      <c r="H28" t="n">
        <v>0.57</v>
      </c>
      <c r="I28" t="n">
        <v>9</v>
      </c>
      <c r="J28" t="n">
        <v>233.91</v>
      </c>
      <c r="K28" t="n">
        <v>56.94</v>
      </c>
      <c r="L28" t="n">
        <v>7.5</v>
      </c>
      <c r="M28" t="n">
        <v>7</v>
      </c>
      <c r="N28" t="n">
        <v>54.46</v>
      </c>
      <c r="O28" t="n">
        <v>29082.74</v>
      </c>
      <c r="P28" t="n">
        <v>75.43000000000001</v>
      </c>
      <c r="Q28" t="n">
        <v>202.86</v>
      </c>
      <c r="R28" t="n">
        <v>22.76</v>
      </c>
      <c r="S28" t="n">
        <v>13.89</v>
      </c>
      <c r="T28" t="n">
        <v>2732.77</v>
      </c>
      <c r="U28" t="n">
        <v>0.61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114.7196463404222</v>
      </c>
      <c r="AB28" t="n">
        <v>156.964481196502</v>
      </c>
      <c r="AC28" t="n">
        <v>141.9840114121839</v>
      </c>
      <c r="AD28" t="n">
        <v>114719.6463404222</v>
      </c>
      <c r="AE28" t="n">
        <v>156964.481196502</v>
      </c>
      <c r="AF28" t="n">
        <v>3.933592585075932e-06</v>
      </c>
      <c r="AG28" t="n">
        <v>11</v>
      </c>
      <c r="AH28" t="n">
        <v>141984.0114121839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12.1972</v>
      </c>
      <c r="E29" t="n">
        <v>8.199999999999999</v>
      </c>
      <c r="F29" t="n">
        <v>5.19</v>
      </c>
      <c r="G29" t="n">
        <v>38.9</v>
      </c>
      <c r="H29" t="n">
        <v>0.59</v>
      </c>
      <c r="I29" t="n">
        <v>8</v>
      </c>
      <c r="J29" t="n">
        <v>234.34</v>
      </c>
      <c r="K29" t="n">
        <v>56.94</v>
      </c>
      <c r="L29" t="n">
        <v>7.75</v>
      </c>
      <c r="M29" t="n">
        <v>6</v>
      </c>
      <c r="N29" t="n">
        <v>54.64</v>
      </c>
      <c r="O29" t="n">
        <v>29135.65</v>
      </c>
      <c r="P29" t="n">
        <v>75.02</v>
      </c>
      <c r="Q29" t="n">
        <v>202.81</v>
      </c>
      <c r="R29" t="n">
        <v>22.29</v>
      </c>
      <c r="S29" t="n">
        <v>13.89</v>
      </c>
      <c r="T29" t="n">
        <v>2506.79</v>
      </c>
      <c r="U29" t="n">
        <v>0.62</v>
      </c>
      <c r="V29" t="n">
        <v>0.75</v>
      </c>
      <c r="W29" t="n">
        <v>0.65</v>
      </c>
      <c r="X29" t="n">
        <v>0.15</v>
      </c>
      <c r="Y29" t="n">
        <v>1</v>
      </c>
      <c r="Z29" t="n">
        <v>10</v>
      </c>
      <c r="AA29" t="n">
        <v>114.2632228470997</v>
      </c>
      <c r="AB29" t="n">
        <v>156.3399824369552</v>
      </c>
      <c r="AC29" t="n">
        <v>141.4191139377585</v>
      </c>
      <c r="AD29" t="n">
        <v>114263.2228470997</v>
      </c>
      <c r="AE29" t="n">
        <v>156339.9824369551</v>
      </c>
      <c r="AF29" t="n">
        <v>3.961851619187805e-06</v>
      </c>
      <c r="AG29" t="n">
        <v>11</v>
      </c>
      <c r="AH29" t="n">
        <v>141419.1139377585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12.1955</v>
      </c>
      <c r="E30" t="n">
        <v>8.199999999999999</v>
      </c>
      <c r="F30" t="n">
        <v>5.19</v>
      </c>
      <c r="G30" t="n">
        <v>38.91</v>
      </c>
      <c r="H30" t="n">
        <v>0.61</v>
      </c>
      <c r="I30" t="n">
        <v>8</v>
      </c>
      <c r="J30" t="n">
        <v>234.77</v>
      </c>
      <c r="K30" t="n">
        <v>56.94</v>
      </c>
      <c r="L30" t="n">
        <v>8</v>
      </c>
      <c r="M30" t="n">
        <v>6</v>
      </c>
      <c r="N30" t="n">
        <v>54.82</v>
      </c>
      <c r="O30" t="n">
        <v>29188.62</v>
      </c>
      <c r="P30" t="n">
        <v>75.08</v>
      </c>
      <c r="Q30" t="n">
        <v>202.81</v>
      </c>
      <c r="R30" t="n">
        <v>22.24</v>
      </c>
      <c r="S30" t="n">
        <v>13.89</v>
      </c>
      <c r="T30" t="n">
        <v>2479.14</v>
      </c>
      <c r="U30" t="n">
        <v>0.62</v>
      </c>
      <c r="V30" t="n">
        <v>0.75</v>
      </c>
      <c r="W30" t="n">
        <v>0.65</v>
      </c>
      <c r="X30" t="n">
        <v>0.15</v>
      </c>
      <c r="Y30" t="n">
        <v>1</v>
      </c>
      <c r="Z30" t="n">
        <v>10</v>
      </c>
      <c r="AA30" t="n">
        <v>114.2951468357853</v>
      </c>
      <c r="AB30" t="n">
        <v>156.3836622466617</v>
      </c>
      <c r="AC30" t="n">
        <v>141.4586250077317</v>
      </c>
      <c r="AD30" t="n">
        <v>114295.1468357853</v>
      </c>
      <c r="AE30" t="n">
        <v>156383.6622466618</v>
      </c>
      <c r="AF30" t="n">
        <v>3.961299431164929e-06</v>
      </c>
      <c r="AG30" t="n">
        <v>11</v>
      </c>
      <c r="AH30" t="n">
        <v>141458.6250077317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12.2096</v>
      </c>
      <c r="E31" t="n">
        <v>8.19</v>
      </c>
      <c r="F31" t="n">
        <v>5.18</v>
      </c>
      <c r="G31" t="n">
        <v>38.84</v>
      </c>
      <c r="H31" t="n">
        <v>0.62</v>
      </c>
      <c r="I31" t="n">
        <v>8</v>
      </c>
      <c r="J31" t="n">
        <v>235.2</v>
      </c>
      <c r="K31" t="n">
        <v>56.94</v>
      </c>
      <c r="L31" t="n">
        <v>8.25</v>
      </c>
      <c r="M31" t="n">
        <v>6</v>
      </c>
      <c r="N31" t="n">
        <v>55</v>
      </c>
      <c r="O31" t="n">
        <v>29241.66</v>
      </c>
      <c r="P31" t="n">
        <v>74.59</v>
      </c>
      <c r="Q31" t="n">
        <v>202.83</v>
      </c>
      <c r="R31" t="n">
        <v>21.93</v>
      </c>
      <c r="S31" t="n">
        <v>13.89</v>
      </c>
      <c r="T31" t="n">
        <v>2323.73</v>
      </c>
      <c r="U31" t="n">
        <v>0.63</v>
      </c>
      <c r="V31" t="n">
        <v>0.75</v>
      </c>
      <c r="W31" t="n">
        <v>0.65</v>
      </c>
      <c r="X31" t="n">
        <v>0.14</v>
      </c>
      <c r="Y31" t="n">
        <v>1</v>
      </c>
      <c r="Z31" t="n">
        <v>10</v>
      </c>
      <c r="AA31" t="n">
        <v>114.0273508293987</v>
      </c>
      <c r="AB31" t="n">
        <v>156.0172519363977</v>
      </c>
      <c r="AC31" t="n">
        <v>141.1271843832191</v>
      </c>
      <c r="AD31" t="n">
        <v>114027.3508293987</v>
      </c>
      <c r="AE31" t="n">
        <v>156017.2519363977</v>
      </c>
      <c r="AF31" t="n">
        <v>3.965879343589956e-06</v>
      </c>
      <c r="AG31" t="n">
        <v>11</v>
      </c>
      <c r="AH31" t="n">
        <v>141127.1843832191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12.2063</v>
      </c>
      <c r="E32" t="n">
        <v>8.19</v>
      </c>
      <c r="F32" t="n">
        <v>5.18</v>
      </c>
      <c r="G32" t="n">
        <v>38.85</v>
      </c>
      <c r="H32" t="n">
        <v>0.64</v>
      </c>
      <c r="I32" t="n">
        <v>8</v>
      </c>
      <c r="J32" t="n">
        <v>235.63</v>
      </c>
      <c r="K32" t="n">
        <v>56.94</v>
      </c>
      <c r="L32" t="n">
        <v>8.5</v>
      </c>
      <c r="M32" t="n">
        <v>6</v>
      </c>
      <c r="N32" t="n">
        <v>55.18</v>
      </c>
      <c r="O32" t="n">
        <v>29294.76</v>
      </c>
      <c r="P32" t="n">
        <v>74.5</v>
      </c>
      <c r="Q32" t="n">
        <v>202.81</v>
      </c>
      <c r="R32" t="n">
        <v>21.98</v>
      </c>
      <c r="S32" t="n">
        <v>13.89</v>
      </c>
      <c r="T32" t="n">
        <v>2349.37</v>
      </c>
      <c r="U32" t="n">
        <v>0.63</v>
      </c>
      <c r="V32" t="n">
        <v>0.75</v>
      </c>
      <c r="W32" t="n">
        <v>0.65</v>
      </c>
      <c r="X32" t="n">
        <v>0.14</v>
      </c>
      <c r="Y32" t="n">
        <v>1</v>
      </c>
      <c r="Z32" t="n">
        <v>10</v>
      </c>
      <c r="AA32" t="n">
        <v>113.9971511405316</v>
      </c>
      <c r="AB32" t="n">
        <v>155.9759313897736</v>
      </c>
      <c r="AC32" t="n">
        <v>141.089807411571</v>
      </c>
      <c r="AD32" t="n">
        <v>113997.1511405316</v>
      </c>
      <c r="AE32" t="n">
        <v>155975.9313897736</v>
      </c>
      <c r="AF32" t="n">
        <v>3.96480744919261e-06</v>
      </c>
      <c r="AG32" t="n">
        <v>11</v>
      </c>
      <c r="AH32" t="n">
        <v>141089.807411571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12.2212</v>
      </c>
      <c r="E33" t="n">
        <v>8.18</v>
      </c>
      <c r="F33" t="n">
        <v>5.17</v>
      </c>
      <c r="G33" t="n">
        <v>38.78</v>
      </c>
      <c r="H33" t="n">
        <v>0.66</v>
      </c>
      <c r="I33" t="n">
        <v>8</v>
      </c>
      <c r="J33" t="n">
        <v>236.06</v>
      </c>
      <c r="K33" t="n">
        <v>56.94</v>
      </c>
      <c r="L33" t="n">
        <v>8.75</v>
      </c>
      <c r="M33" t="n">
        <v>6</v>
      </c>
      <c r="N33" t="n">
        <v>55.36</v>
      </c>
      <c r="O33" t="n">
        <v>29347.92</v>
      </c>
      <c r="P33" t="n">
        <v>74.17</v>
      </c>
      <c r="Q33" t="n">
        <v>202.81</v>
      </c>
      <c r="R33" t="n">
        <v>21.84</v>
      </c>
      <c r="S33" t="n">
        <v>13.89</v>
      </c>
      <c r="T33" t="n">
        <v>2278.08</v>
      </c>
      <c r="U33" t="n">
        <v>0.64</v>
      </c>
      <c r="V33" t="n">
        <v>0.75</v>
      </c>
      <c r="W33" t="n">
        <v>0.65</v>
      </c>
      <c r="X33" t="n">
        <v>0.13</v>
      </c>
      <c r="Y33" t="n">
        <v>1</v>
      </c>
      <c r="Z33" t="n">
        <v>10</v>
      </c>
      <c r="AA33" t="n">
        <v>113.7987980736944</v>
      </c>
      <c r="AB33" t="n">
        <v>155.7045359730073</v>
      </c>
      <c r="AC33" t="n">
        <v>140.8443135924749</v>
      </c>
      <c r="AD33" t="n">
        <v>113798.7980736944</v>
      </c>
      <c r="AE33" t="n">
        <v>155704.5359730073</v>
      </c>
      <c r="AF33" t="n">
        <v>3.969647214804873e-06</v>
      </c>
      <c r="AG33" t="n">
        <v>11</v>
      </c>
      <c r="AH33" t="n">
        <v>140844.3135924749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12.2951</v>
      </c>
      <c r="E34" t="n">
        <v>8.130000000000001</v>
      </c>
      <c r="F34" t="n">
        <v>5.17</v>
      </c>
      <c r="G34" t="n">
        <v>44.27</v>
      </c>
      <c r="H34" t="n">
        <v>0.68</v>
      </c>
      <c r="I34" t="n">
        <v>7</v>
      </c>
      <c r="J34" t="n">
        <v>236.49</v>
      </c>
      <c r="K34" t="n">
        <v>56.94</v>
      </c>
      <c r="L34" t="n">
        <v>9</v>
      </c>
      <c r="M34" t="n">
        <v>5</v>
      </c>
      <c r="N34" t="n">
        <v>55.55</v>
      </c>
      <c r="O34" t="n">
        <v>29401.15</v>
      </c>
      <c r="P34" t="n">
        <v>73.94</v>
      </c>
      <c r="Q34" t="n">
        <v>202.81</v>
      </c>
      <c r="R34" t="n">
        <v>21.52</v>
      </c>
      <c r="S34" t="n">
        <v>13.89</v>
      </c>
      <c r="T34" t="n">
        <v>2122.79</v>
      </c>
      <c r="U34" t="n">
        <v>0.65</v>
      </c>
      <c r="V34" t="n">
        <v>0.75</v>
      </c>
      <c r="W34" t="n">
        <v>0.65</v>
      </c>
      <c r="X34" t="n">
        <v>0.13</v>
      </c>
      <c r="Y34" t="n">
        <v>1</v>
      </c>
      <c r="Z34" t="n">
        <v>10</v>
      </c>
      <c r="AA34" t="n">
        <v>113.4777122835999</v>
      </c>
      <c r="AB34" t="n">
        <v>155.2652122296949</v>
      </c>
      <c r="AC34" t="n">
        <v>140.4469182906294</v>
      </c>
      <c r="AD34" t="n">
        <v>113477.7122835999</v>
      </c>
      <c r="AE34" t="n">
        <v>155265.2122296949</v>
      </c>
      <c r="AF34" t="n">
        <v>3.993651152975764e-06</v>
      </c>
      <c r="AG34" t="n">
        <v>11</v>
      </c>
      <c r="AH34" t="n">
        <v>140446.9182906294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12.3178</v>
      </c>
      <c r="E35" t="n">
        <v>8.119999999999999</v>
      </c>
      <c r="F35" t="n">
        <v>5.15</v>
      </c>
      <c r="G35" t="n">
        <v>44.15</v>
      </c>
      <c r="H35" t="n">
        <v>0.6899999999999999</v>
      </c>
      <c r="I35" t="n">
        <v>7</v>
      </c>
      <c r="J35" t="n">
        <v>236.92</v>
      </c>
      <c r="K35" t="n">
        <v>56.94</v>
      </c>
      <c r="L35" t="n">
        <v>9.25</v>
      </c>
      <c r="M35" t="n">
        <v>5</v>
      </c>
      <c r="N35" t="n">
        <v>55.73</v>
      </c>
      <c r="O35" t="n">
        <v>29454.44</v>
      </c>
      <c r="P35" t="n">
        <v>73.86</v>
      </c>
      <c r="Q35" t="n">
        <v>202.81</v>
      </c>
      <c r="R35" t="n">
        <v>21.18</v>
      </c>
      <c r="S35" t="n">
        <v>13.89</v>
      </c>
      <c r="T35" t="n">
        <v>1954.19</v>
      </c>
      <c r="U35" t="n">
        <v>0.66</v>
      </c>
      <c r="V35" t="n">
        <v>0.75</v>
      </c>
      <c r="W35" t="n">
        <v>0.65</v>
      </c>
      <c r="X35" t="n">
        <v>0.11</v>
      </c>
      <c r="Y35" t="n">
        <v>1</v>
      </c>
      <c r="Z35" t="n">
        <v>10</v>
      </c>
      <c r="AA35" t="n">
        <v>113.3624598409144</v>
      </c>
      <c r="AB35" t="n">
        <v>155.1075187530338</v>
      </c>
      <c r="AC35" t="n">
        <v>140.3042748580566</v>
      </c>
      <c r="AD35" t="n">
        <v>113362.4598409144</v>
      </c>
      <c r="AE35" t="n">
        <v>155107.5187530338</v>
      </c>
      <c r="AF35" t="n">
        <v>4.001024487163574e-06</v>
      </c>
      <c r="AG35" t="n">
        <v>11</v>
      </c>
      <c r="AH35" t="n">
        <v>140304.2748580566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12.3001</v>
      </c>
      <c r="E36" t="n">
        <v>8.130000000000001</v>
      </c>
      <c r="F36" t="n">
        <v>5.16</v>
      </c>
      <c r="G36" t="n">
        <v>44.25</v>
      </c>
      <c r="H36" t="n">
        <v>0.71</v>
      </c>
      <c r="I36" t="n">
        <v>7</v>
      </c>
      <c r="J36" t="n">
        <v>237.35</v>
      </c>
      <c r="K36" t="n">
        <v>56.94</v>
      </c>
      <c r="L36" t="n">
        <v>9.5</v>
      </c>
      <c r="M36" t="n">
        <v>5</v>
      </c>
      <c r="N36" t="n">
        <v>55.91</v>
      </c>
      <c r="O36" t="n">
        <v>29507.8</v>
      </c>
      <c r="P36" t="n">
        <v>74</v>
      </c>
      <c r="Q36" t="n">
        <v>202.84</v>
      </c>
      <c r="R36" t="n">
        <v>21.45</v>
      </c>
      <c r="S36" t="n">
        <v>13.89</v>
      </c>
      <c r="T36" t="n">
        <v>2090.04</v>
      </c>
      <c r="U36" t="n">
        <v>0.65</v>
      </c>
      <c r="V36" t="n">
        <v>0.75</v>
      </c>
      <c r="W36" t="n">
        <v>0.65</v>
      </c>
      <c r="X36" t="n">
        <v>0.12</v>
      </c>
      <c r="Y36" t="n">
        <v>1</v>
      </c>
      <c r="Z36" t="n">
        <v>10</v>
      </c>
      <c r="AA36" t="n">
        <v>113.4829154107673</v>
      </c>
      <c r="AB36" t="n">
        <v>155.2723313778312</v>
      </c>
      <c r="AC36" t="n">
        <v>140.4533579972593</v>
      </c>
      <c r="AD36" t="n">
        <v>113482.9154107673</v>
      </c>
      <c r="AE36" t="n">
        <v>155272.3313778312</v>
      </c>
      <c r="AF36" t="n">
        <v>3.995275235395986e-06</v>
      </c>
      <c r="AG36" t="n">
        <v>11</v>
      </c>
      <c r="AH36" t="n">
        <v>140453.3579972593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12.2968</v>
      </c>
      <c r="E37" t="n">
        <v>8.130000000000001</v>
      </c>
      <c r="F37" t="n">
        <v>5.16</v>
      </c>
      <c r="G37" t="n">
        <v>44.26</v>
      </c>
      <c r="H37" t="n">
        <v>0.73</v>
      </c>
      <c r="I37" t="n">
        <v>7</v>
      </c>
      <c r="J37" t="n">
        <v>237.79</v>
      </c>
      <c r="K37" t="n">
        <v>56.94</v>
      </c>
      <c r="L37" t="n">
        <v>9.75</v>
      </c>
      <c r="M37" t="n">
        <v>5</v>
      </c>
      <c r="N37" t="n">
        <v>56.09</v>
      </c>
      <c r="O37" t="n">
        <v>29561.22</v>
      </c>
      <c r="P37" t="n">
        <v>74</v>
      </c>
      <c r="Q37" t="n">
        <v>202.81</v>
      </c>
      <c r="R37" t="n">
        <v>21.55</v>
      </c>
      <c r="S37" t="n">
        <v>13.89</v>
      </c>
      <c r="T37" t="n">
        <v>2138.49</v>
      </c>
      <c r="U37" t="n">
        <v>0.64</v>
      </c>
      <c r="V37" t="n">
        <v>0.75</v>
      </c>
      <c r="W37" t="n">
        <v>0.65</v>
      </c>
      <c r="X37" t="n">
        <v>0.13</v>
      </c>
      <c r="Y37" t="n">
        <v>1</v>
      </c>
      <c r="Z37" t="n">
        <v>10</v>
      </c>
      <c r="AA37" t="n">
        <v>113.4926214458274</v>
      </c>
      <c r="AB37" t="n">
        <v>155.2856116032004</v>
      </c>
      <c r="AC37" t="n">
        <v>140.4653707765582</v>
      </c>
      <c r="AD37" t="n">
        <v>113492.6214458274</v>
      </c>
      <c r="AE37" t="n">
        <v>155285.6116032004</v>
      </c>
      <c r="AF37" t="n">
        <v>3.994203340998639e-06</v>
      </c>
      <c r="AG37" t="n">
        <v>11</v>
      </c>
      <c r="AH37" t="n">
        <v>140465.3707765582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12.3119</v>
      </c>
      <c r="E38" t="n">
        <v>8.119999999999999</v>
      </c>
      <c r="F38" t="n">
        <v>5.15</v>
      </c>
      <c r="G38" t="n">
        <v>44.18</v>
      </c>
      <c r="H38" t="n">
        <v>0.75</v>
      </c>
      <c r="I38" t="n">
        <v>7</v>
      </c>
      <c r="J38" t="n">
        <v>238.22</v>
      </c>
      <c r="K38" t="n">
        <v>56.94</v>
      </c>
      <c r="L38" t="n">
        <v>10</v>
      </c>
      <c r="M38" t="n">
        <v>5</v>
      </c>
      <c r="N38" t="n">
        <v>56.28</v>
      </c>
      <c r="O38" t="n">
        <v>29614.71</v>
      </c>
      <c r="P38" t="n">
        <v>73.58</v>
      </c>
      <c r="Q38" t="n">
        <v>202.81</v>
      </c>
      <c r="R38" t="n">
        <v>21.23</v>
      </c>
      <c r="S38" t="n">
        <v>13.89</v>
      </c>
      <c r="T38" t="n">
        <v>1977.46</v>
      </c>
      <c r="U38" t="n">
        <v>0.65</v>
      </c>
      <c r="V38" t="n">
        <v>0.75</v>
      </c>
      <c r="W38" t="n">
        <v>0.65</v>
      </c>
      <c r="X38" t="n">
        <v>0.12</v>
      </c>
      <c r="Y38" t="n">
        <v>1</v>
      </c>
      <c r="Z38" t="n">
        <v>10</v>
      </c>
      <c r="AA38" t="n">
        <v>113.2559718023293</v>
      </c>
      <c r="AB38" t="n">
        <v>154.961817120721</v>
      </c>
      <c r="AC38" t="n">
        <v>140.1724787850381</v>
      </c>
      <c r="AD38" t="n">
        <v>113255.9718023293</v>
      </c>
      <c r="AE38" t="n">
        <v>154961.817120721</v>
      </c>
      <c r="AF38" t="n">
        <v>3.999108069907711e-06</v>
      </c>
      <c r="AG38" t="n">
        <v>11</v>
      </c>
      <c r="AH38" t="n">
        <v>140172.4787850381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12.2942</v>
      </c>
      <c r="E39" t="n">
        <v>8.130000000000001</v>
      </c>
      <c r="F39" t="n">
        <v>5.17</v>
      </c>
      <c r="G39" t="n">
        <v>44.28</v>
      </c>
      <c r="H39" t="n">
        <v>0.76</v>
      </c>
      <c r="I39" t="n">
        <v>7</v>
      </c>
      <c r="J39" t="n">
        <v>238.66</v>
      </c>
      <c r="K39" t="n">
        <v>56.94</v>
      </c>
      <c r="L39" t="n">
        <v>10.25</v>
      </c>
      <c r="M39" t="n">
        <v>5</v>
      </c>
      <c r="N39" t="n">
        <v>56.46</v>
      </c>
      <c r="O39" t="n">
        <v>29668.27</v>
      </c>
      <c r="P39" t="n">
        <v>73.39</v>
      </c>
      <c r="Q39" t="n">
        <v>202.81</v>
      </c>
      <c r="R39" t="n">
        <v>21.72</v>
      </c>
      <c r="S39" t="n">
        <v>13.89</v>
      </c>
      <c r="T39" t="n">
        <v>2224.59</v>
      </c>
      <c r="U39" t="n">
        <v>0.64</v>
      </c>
      <c r="V39" t="n">
        <v>0.75</v>
      </c>
      <c r="W39" t="n">
        <v>0.65</v>
      </c>
      <c r="X39" t="n">
        <v>0.13</v>
      </c>
      <c r="Y39" t="n">
        <v>1</v>
      </c>
      <c r="Z39" t="n">
        <v>10</v>
      </c>
      <c r="AA39" t="n">
        <v>113.2369051526299</v>
      </c>
      <c r="AB39" t="n">
        <v>154.9357292894411</v>
      </c>
      <c r="AC39" t="n">
        <v>140.1488807397611</v>
      </c>
      <c r="AD39" t="n">
        <v>113236.9051526299</v>
      </c>
      <c r="AE39" t="n">
        <v>154935.7292894411</v>
      </c>
      <c r="AF39" t="n">
        <v>3.993358818140123e-06</v>
      </c>
      <c r="AG39" t="n">
        <v>11</v>
      </c>
      <c r="AH39" t="n">
        <v>140148.8807397611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12.4087</v>
      </c>
      <c r="E40" t="n">
        <v>8.06</v>
      </c>
      <c r="F40" t="n">
        <v>5.13</v>
      </c>
      <c r="G40" t="n">
        <v>51.35</v>
      </c>
      <c r="H40" t="n">
        <v>0.78</v>
      </c>
      <c r="I40" t="n">
        <v>6</v>
      </c>
      <c r="J40" t="n">
        <v>239.09</v>
      </c>
      <c r="K40" t="n">
        <v>56.94</v>
      </c>
      <c r="L40" t="n">
        <v>10.5</v>
      </c>
      <c r="M40" t="n">
        <v>4</v>
      </c>
      <c r="N40" t="n">
        <v>56.65</v>
      </c>
      <c r="O40" t="n">
        <v>29721.89</v>
      </c>
      <c r="P40" t="n">
        <v>72.65000000000001</v>
      </c>
      <c r="Q40" t="n">
        <v>202.81</v>
      </c>
      <c r="R40" t="n">
        <v>20.67</v>
      </c>
      <c r="S40" t="n">
        <v>13.89</v>
      </c>
      <c r="T40" t="n">
        <v>1705.91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112.5545693577309</v>
      </c>
      <c r="AB40" t="n">
        <v>154.0021273523301</v>
      </c>
      <c r="AC40" t="n">
        <v>139.3043804612091</v>
      </c>
      <c r="AD40" t="n">
        <v>112554.5693577309</v>
      </c>
      <c r="AE40" t="n">
        <v>154002.1273523301</v>
      </c>
      <c r="AF40" t="n">
        <v>4.030550305563221e-06</v>
      </c>
      <c r="AG40" t="n">
        <v>11</v>
      </c>
      <c r="AH40" t="n">
        <v>139304.3804612091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12.4014</v>
      </c>
      <c r="E41" t="n">
        <v>8.06</v>
      </c>
      <c r="F41" t="n">
        <v>5.14</v>
      </c>
      <c r="G41" t="n">
        <v>51.39</v>
      </c>
      <c r="H41" t="n">
        <v>0.8</v>
      </c>
      <c r="I41" t="n">
        <v>6</v>
      </c>
      <c r="J41" t="n">
        <v>239.53</v>
      </c>
      <c r="K41" t="n">
        <v>56.94</v>
      </c>
      <c r="L41" t="n">
        <v>10.75</v>
      </c>
      <c r="M41" t="n">
        <v>4</v>
      </c>
      <c r="N41" t="n">
        <v>56.83</v>
      </c>
      <c r="O41" t="n">
        <v>29775.57</v>
      </c>
      <c r="P41" t="n">
        <v>72.76000000000001</v>
      </c>
      <c r="Q41" t="n">
        <v>202.81</v>
      </c>
      <c r="R41" t="n">
        <v>20.75</v>
      </c>
      <c r="S41" t="n">
        <v>13.89</v>
      </c>
      <c r="T41" t="n">
        <v>1745.34</v>
      </c>
      <c r="U41" t="n">
        <v>0.67</v>
      </c>
      <c r="V41" t="n">
        <v>0.75</v>
      </c>
      <c r="W41" t="n">
        <v>0.65</v>
      </c>
      <c r="X41" t="n">
        <v>0.1</v>
      </c>
      <c r="Y41" t="n">
        <v>1</v>
      </c>
      <c r="Z41" t="n">
        <v>10</v>
      </c>
      <c r="AA41" t="n">
        <v>112.6301711934454</v>
      </c>
      <c r="AB41" t="n">
        <v>154.1055691192722</v>
      </c>
      <c r="AC41" t="n">
        <v>139.3979498910957</v>
      </c>
      <c r="AD41" t="n">
        <v>112630.1711934454</v>
      </c>
      <c r="AE41" t="n">
        <v>154105.5691192722</v>
      </c>
      <c r="AF41" t="n">
        <v>4.028179145229696e-06</v>
      </c>
      <c r="AG41" t="n">
        <v>11</v>
      </c>
      <c r="AH41" t="n">
        <v>139397.9498910957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12.4014</v>
      </c>
      <c r="E42" t="n">
        <v>8.06</v>
      </c>
      <c r="F42" t="n">
        <v>5.14</v>
      </c>
      <c r="G42" t="n">
        <v>51.39</v>
      </c>
      <c r="H42" t="n">
        <v>0.82</v>
      </c>
      <c r="I42" t="n">
        <v>6</v>
      </c>
      <c r="J42" t="n">
        <v>239.96</v>
      </c>
      <c r="K42" t="n">
        <v>56.94</v>
      </c>
      <c r="L42" t="n">
        <v>11</v>
      </c>
      <c r="M42" t="n">
        <v>4</v>
      </c>
      <c r="N42" t="n">
        <v>57.02</v>
      </c>
      <c r="O42" t="n">
        <v>29829.32</v>
      </c>
      <c r="P42" t="n">
        <v>72.65000000000001</v>
      </c>
      <c r="Q42" t="n">
        <v>202.82</v>
      </c>
      <c r="R42" t="n">
        <v>20.78</v>
      </c>
      <c r="S42" t="n">
        <v>13.89</v>
      </c>
      <c r="T42" t="n">
        <v>1759.24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  <c r="AA42" t="n">
        <v>112.5819012043824</v>
      </c>
      <c r="AB42" t="n">
        <v>154.0395239907146</v>
      </c>
      <c r="AC42" t="n">
        <v>139.3382080169127</v>
      </c>
      <c r="AD42" t="n">
        <v>112581.9012043824</v>
      </c>
      <c r="AE42" t="n">
        <v>154039.5239907146</v>
      </c>
      <c r="AF42" t="n">
        <v>4.028179145229696e-06</v>
      </c>
      <c r="AG42" t="n">
        <v>11</v>
      </c>
      <c r="AH42" t="n">
        <v>139338.2080169127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12.4172</v>
      </c>
      <c r="E43" t="n">
        <v>8.050000000000001</v>
      </c>
      <c r="F43" t="n">
        <v>5.13</v>
      </c>
      <c r="G43" t="n">
        <v>51.29</v>
      </c>
      <c r="H43" t="n">
        <v>0.83</v>
      </c>
      <c r="I43" t="n">
        <v>6</v>
      </c>
      <c r="J43" t="n">
        <v>240.4</v>
      </c>
      <c r="K43" t="n">
        <v>56.94</v>
      </c>
      <c r="L43" t="n">
        <v>11.25</v>
      </c>
      <c r="M43" t="n">
        <v>4</v>
      </c>
      <c r="N43" t="n">
        <v>57.21</v>
      </c>
      <c r="O43" t="n">
        <v>29883.27</v>
      </c>
      <c r="P43" t="n">
        <v>72.55</v>
      </c>
      <c r="Q43" t="n">
        <v>202.82</v>
      </c>
      <c r="R43" t="n">
        <v>20.54</v>
      </c>
      <c r="S43" t="n">
        <v>13.89</v>
      </c>
      <c r="T43" t="n">
        <v>1640.67</v>
      </c>
      <c r="U43" t="n">
        <v>0.68</v>
      </c>
      <c r="V43" t="n">
        <v>0.75</v>
      </c>
      <c r="W43" t="n">
        <v>0.64</v>
      </c>
      <c r="X43" t="n">
        <v>0.09</v>
      </c>
      <c r="Y43" t="n">
        <v>1</v>
      </c>
      <c r="Z43" t="n">
        <v>10</v>
      </c>
      <c r="AA43" t="n">
        <v>112.4866208868981</v>
      </c>
      <c r="AB43" t="n">
        <v>153.9091572568616</v>
      </c>
      <c r="AC43" t="n">
        <v>139.2202833011678</v>
      </c>
      <c r="AD43" t="n">
        <v>112486.6208868981</v>
      </c>
      <c r="AE43" t="n">
        <v>153909.1572568616</v>
      </c>
      <c r="AF43" t="n">
        <v>4.033311245677598e-06</v>
      </c>
      <c r="AG43" t="n">
        <v>11</v>
      </c>
      <c r="AH43" t="n">
        <v>139220.2833011678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12.4044</v>
      </c>
      <c r="E44" t="n">
        <v>8.06</v>
      </c>
      <c r="F44" t="n">
        <v>5.14</v>
      </c>
      <c r="G44" t="n">
        <v>51.38</v>
      </c>
      <c r="H44" t="n">
        <v>0.85</v>
      </c>
      <c r="I44" t="n">
        <v>6</v>
      </c>
      <c r="J44" t="n">
        <v>240.84</v>
      </c>
      <c r="K44" t="n">
        <v>56.94</v>
      </c>
      <c r="L44" t="n">
        <v>11.5</v>
      </c>
      <c r="M44" t="n">
        <v>4</v>
      </c>
      <c r="N44" t="n">
        <v>57.39</v>
      </c>
      <c r="O44" t="n">
        <v>29937.16</v>
      </c>
      <c r="P44" t="n">
        <v>72.48999999999999</v>
      </c>
      <c r="Q44" t="n">
        <v>202.84</v>
      </c>
      <c r="R44" t="n">
        <v>20.7</v>
      </c>
      <c r="S44" t="n">
        <v>13.89</v>
      </c>
      <c r="T44" t="n">
        <v>1717.51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112.5031780729401</v>
      </c>
      <c r="AB44" t="n">
        <v>153.9318115292558</v>
      </c>
      <c r="AC44" t="n">
        <v>139.2407754816001</v>
      </c>
      <c r="AD44" t="n">
        <v>112503.1780729401</v>
      </c>
      <c r="AE44" t="n">
        <v>153931.8115292558</v>
      </c>
      <c r="AF44" t="n">
        <v>4.02915359468183e-06</v>
      </c>
      <c r="AG44" t="n">
        <v>11</v>
      </c>
      <c r="AH44" t="n">
        <v>139240.7754816001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12.4104</v>
      </c>
      <c r="E45" t="n">
        <v>8.06</v>
      </c>
      <c r="F45" t="n">
        <v>5.13</v>
      </c>
      <c r="G45" t="n">
        <v>51.34</v>
      </c>
      <c r="H45" t="n">
        <v>0.87</v>
      </c>
      <c r="I45" t="n">
        <v>6</v>
      </c>
      <c r="J45" t="n">
        <v>241.27</v>
      </c>
      <c r="K45" t="n">
        <v>56.94</v>
      </c>
      <c r="L45" t="n">
        <v>11.75</v>
      </c>
      <c r="M45" t="n">
        <v>4</v>
      </c>
      <c r="N45" t="n">
        <v>57.58</v>
      </c>
      <c r="O45" t="n">
        <v>29991.11</v>
      </c>
      <c r="P45" t="n">
        <v>72.3</v>
      </c>
      <c r="Q45" t="n">
        <v>202.81</v>
      </c>
      <c r="R45" t="n">
        <v>20.66</v>
      </c>
      <c r="S45" t="n">
        <v>13.89</v>
      </c>
      <c r="T45" t="n">
        <v>1701</v>
      </c>
      <c r="U45" t="n">
        <v>0.67</v>
      </c>
      <c r="V45" t="n">
        <v>0.75</v>
      </c>
      <c r="W45" t="n">
        <v>0.64</v>
      </c>
      <c r="X45" t="n">
        <v>0.1</v>
      </c>
      <c r="Y45" t="n">
        <v>1</v>
      </c>
      <c r="Z45" t="n">
        <v>10</v>
      </c>
      <c r="AA45" t="n">
        <v>112.3962672661383</v>
      </c>
      <c r="AB45" t="n">
        <v>153.7855314468177</v>
      </c>
      <c r="AC45" t="n">
        <v>139.1084561649245</v>
      </c>
      <c r="AD45" t="n">
        <v>112396.2672661383</v>
      </c>
      <c r="AE45" t="n">
        <v>153785.5314468177</v>
      </c>
      <c r="AF45" t="n">
        <v>4.031102493586096e-06</v>
      </c>
      <c r="AG45" t="n">
        <v>11</v>
      </c>
      <c r="AH45" t="n">
        <v>139108.4561649245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12.4048</v>
      </c>
      <c r="E46" t="n">
        <v>8.06</v>
      </c>
      <c r="F46" t="n">
        <v>5.14</v>
      </c>
      <c r="G46" t="n">
        <v>51.37</v>
      </c>
      <c r="H46" t="n">
        <v>0.88</v>
      </c>
      <c r="I46" t="n">
        <v>6</v>
      </c>
      <c r="J46" t="n">
        <v>241.71</v>
      </c>
      <c r="K46" t="n">
        <v>56.94</v>
      </c>
      <c r="L46" t="n">
        <v>12</v>
      </c>
      <c r="M46" t="n">
        <v>4</v>
      </c>
      <c r="N46" t="n">
        <v>57.77</v>
      </c>
      <c r="O46" t="n">
        <v>30045.13</v>
      </c>
      <c r="P46" t="n">
        <v>72.25</v>
      </c>
      <c r="Q46" t="n">
        <v>202.81</v>
      </c>
      <c r="R46" t="n">
        <v>20.69</v>
      </c>
      <c r="S46" t="n">
        <v>13.89</v>
      </c>
      <c r="T46" t="n">
        <v>1714.78</v>
      </c>
      <c r="U46" t="n">
        <v>0.67</v>
      </c>
      <c r="V46" t="n">
        <v>0.75</v>
      </c>
      <c r="W46" t="n">
        <v>0.65</v>
      </c>
      <c r="X46" t="n">
        <v>0.1</v>
      </c>
      <c r="Y46" t="n">
        <v>1</v>
      </c>
      <c r="Z46" t="n">
        <v>10</v>
      </c>
      <c r="AA46" t="n">
        <v>112.3967559450317</v>
      </c>
      <c r="AB46" t="n">
        <v>153.7862000788387</v>
      </c>
      <c r="AC46" t="n">
        <v>139.1090609836438</v>
      </c>
      <c r="AD46" t="n">
        <v>112396.7559450317</v>
      </c>
      <c r="AE46" t="n">
        <v>153786.2000788387</v>
      </c>
      <c r="AF46" t="n">
        <v>4.029283521275447e-06</v>
      </c>
      <c r="AG46" t="n">
        <v>11</v>
      </c>
      <c r="AH46" t="n">
        <v>139109.0609836438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12.4061</v>
      </c>
      <c r="E47" t="n">
        <v>8.06</v>
      </c>
      <c r="F47" t="n">
        <v>5.14</v>
      </c>
      <c r="G47" t="n">
        <v>51.36</v>
      </c>
      <c r="H47" t="n">
        <v>0.9</v>
      </c>
      <c r="I47" t="n">
        <v>6</v>
      </c>
      <c r="J47" t="n">
        <v>242.15</v>
      </c>
      <c r="K47" t="n">
        <v>56.94</v>
      </c>
      <c r="L47" t="n">
        <v>12.25</v>
      </c>
      <c r="M47" t="n">
        <v>4</v>
      </c>
      <c r="N47" t="n">
        <v>57.96</v>
      </c>
      <c r="O47" t="n">
        <v>30099.23</v>
      </c>
      <c r="P47" t="n">
        <v>72.14</v>
      </c>
      <c r="Q47" t="n">
        <v>202.81</v>
      </c>
      <c r="R47" t="n">
        <v>20.65</v>
      </c>
      <c r="S47" t="n">
        <v>13.89</v>
      </c>
      <c r="T47" t="n">
        <v>1696.59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112.3448281553739</v>
      </c>
      <c r="AB47" t="n">
        <v>153.7151501861366</v>
      </c>
      <c r="AC47" t="n">
        <v>139.044791992982</v>
      </c>
      <c r="AD47" t="n">
        <v>112344.8281553739</v>
      </c>
      <c r="AE47" t="n">
        <v>153715.1501861366</v>
      </c>
      <c r="AF47" t="n">
        <v>4.029705782704705e-06</v>
      </c>
      <c r="AG47" t="n">
        <v>11</v>
      </c>
      <c r="AH47" t="n">
        <v>139044.791992982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12.4091</v>
      </c>
      <c r="E48" t="n">
        <v>8.06</v>
      </c>
      <c r="F48" t="n">
        <v>5.13</v>
      </c>
      <c r="G48" t="n">
        <v>51.34</v>
      </c>
      <c r="H48" t="n">
        <v>0.92</v>
      </c>
      <c r="I48" t="n">
        <v>6</v>
      </c>
      <c r="J48" t="n">
        <v>242.59</v>
      </c>
      <c r="K48" t="n">
        <v>56.94</v>
      </c>
      <c r="L48" t="n">
        <v>12.5</v>
      </c>
      <c r="M48" t="n">
        <v>4</v>
      </c>
      <c r="N48" t="n">
        <v>58.15</v>
      </c>
      <c r="O48" t="n">
        <v>30153.38</v>
      </c>
      <c r="P48" t="n">
        <v>71.81</v>
      </c>
      <c r="Q48" t="n">
        <v>202.81</v>
      </c>
      <c r="R48" t="n">
        <v>20.73</v>
      </c>
      <c r="S48" t="n">
        <v>13.89</v>
      </c>
      <c r="T48" t="n">
        <v>1732.83</v>
      </c>
      <c r="U48" t="n">
        <v>0.67</v>
      </c>
      <c r="V48" t="n">
        <v>0.75</v>
      </c>
      <c r="W48" t="n">
        <v>0.64</v>
      </c>
      <c r="X48" t="n">
        <v>0.1</v>
      </c>
      <c r="Y48" t="n">
        <v>1</v>
      </c>
      <c r="Z48" t="n">
        <v>10</v>
      </c>
      <c r="AA48" t="n">
        <v>112.1850549764328</v>
      </c>
      <c r="AB48" t="n">
        <v>153.4965414740143</v>
      </c>
      <c r="AC48" t="n">
        <v>138.8470469895253</v>
      </c>
      <c r="AD48" t="n">
        <v>112185.0549764328</v>
      </c>
      <c r="AE48" t="n">
        <v>153496.5414740143</v>
      </c>
      <c r="AF48" t="n">
        <v>4.030680232156839e-06</v>
      </c>
      <c r="AG48" t="n">
        <v>11</v>
      </c>
      <c r="AH48" t="n">
        <v>138847.0469895253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12.3911</v>
      </c>
      <c r="E49" t="n">
        <v>8.07</v>
      </c>
      <c r="F49" t="n">
        <v>5.15</v>
      </c>
      <c r="G49" t="n">
        <v>51.46</v>
      </c>
      <c r="H49" t="n">
        <v>0.93</v>
      </c>
      <c r="I49" t="n">
        <v>6</v>
      </c>
      <c r="J49" t="n">
        <v>243.03</v>
      </c>
      <c r="K49" t="n">
        <v>56.94</v>
      </c>
      <c r="L49" t="n">
        <v>12.75</v>
      </c>
      <c r="M49" t="n">
        <v>4</v>
      </c>
      <c r="N49" t="n">
        <v>58.34</v>
      </c>
      <c r="O49" t="n">
        <v>30207.61</v>
      </c>
      <c r="P49" t="n">
        <v>71.81</v>
      </c>
      <c r="Q49" t="n">
        <v>202.81</v>
      </c>
      <c r="R49" t="n">
        <v>21.03</v>
      </c>
      <c r="S49" t="n">
        <v>13.89</v>
      </c>
      <c r="T49" t="n">
        <v>1884.7</v>
      </c>
      <c r="U49" t="n">
        <v>0.66</v>
      </c>
      <c r="V49" t="n">
        <v>0.75</v>
      </c>
      <c r="W49" t="n">
        <v>0.65</v>
      </c>
      <c r="X49" t="n">
        <v>0.11</v>
      </c>
      <c r="Y49" t="n">
        <v>1</v>
      </c>
      <c r="Z49" t="n">
        <v>10</v>
      </c>
      <c r="AA49" t="n">
        <v>112.2488966551697</v>
      </c>
      <c r="AB49" t="n">
        <v>153.5838924753581</v>
      </c>
      <c r="AC49" t="n">
        <v>138.9260613338989</v>
      </c>
      <c r="AD49" t="n">
        <v>112248.8966551697</v>
      </c>
      <c r="AE49" t="n">
        <v>153583.8924753582</v>
      </c>
      <c r="AF49" t="n">
        <v>4.024833535444037e-06</v>
      </c>
      <c r="AG49" t="n">
        <v>11</v>
      </c>
      <c r="AH49" t="n">
        <v>138926.0613338989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12.4961</v>
      </c>
      <c r="E50" t="n">
        <v>8</v>
      </c>
      <c r="F50" t="n">
        <v>5.12</v>
      </c>
      <c r="G50" t="n">
        <v>61.47</v>
      </c>
      <c r="H50" t="n">
        <v>0.95</v>
      </c>
      <c r="I50" t="n">
        <v>5</v>
      </c>
      <c r="J50" t="n">
        <v>243.47</v>
      </c>
      <c r="K50" t="n">
        <v>56.94</v>
      </c>
      <c r="L50" t="n">
        <v>13</v>
      </c>
      <c r="M50" t="n">
        <v>3</v>
      </c>
      <c r="N50" t="n">
        <v>58.53</v>
      </c>
      <c r="O50" t="n">
        <v>30261.91</v>
      </c>
      <c r="P50" t="n">
        <v>71.38</v>
      </c>
      <c r="Q50" t="n">
        <v>202.82</v>
      </c>
      <c r="R50" t="n">
        <v>20.26</v>
      </c>
      <c r="S50" t="n">
        <v>13.89</v>
      </c>
      <c r="T50" t="n">
        <v>1506.33</v>
      </c>
      <c r="U50" t="n">
        <v>0.6899999999999999</v>
      </c>
      <c r="V50" t="n">
        <v>0.76</v>
      </c>
      <c r="W50" t="n">
        <v>0.65</v>
      </c>
      <c r="X50" t="n">
        <v>0.08</v>
      </c>
      <c r="Y50" t="n">
        <v>1</v>
      </c>
      <c r="Z50" t="n">
        <v>10</v>
      </c>
      <c r="AA50" t="n">
        <v>111.7484852982592</v>
      </c>
      <c r="AB50" t="n">
        <v>152.8992075802426</v>
      </c>
      <c r="AC50" t="n">
        <v>138.3067218042116</v>
      </c>
      <c r="AD50" t="n">
        <v>111748.4852982592</v>
      </c>
      <c r="AE50" t="n">
        <v>152899.2075802426</v>
      </c>
      <c r="AF50" t="n">
        <v>4.058939266268711e-06</v>
      </c>
      <c r="AG50" t="n">
        <v>11</v>
      </c>
      <c r="AH50" t="n">
        <v>138306.7218042116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12.4996</v>
      </c>
      <c r="E51" t="n">
        <v>8</v>
      </c>
      <c r="F51" t="n">
        <v>5.12</v>
      </c>
      <c r="G51" t="n">
        <v>61.44</v>
      </c>
      <c r="H51" t="n">
        <v>0.97</v>
      </c>
      <c r="I51" t="n">
        <v>5</v>
      </c>
      <c r="J51" t="n">
        <v>243.91</v>
      </c>
      <c r="K51" t="n">
        <v>56.94</v>
      </c>
      <c r="L51" t="n">
        <v>13.25</v>
      </c>
      <c r="M51" t="n">
        <v>3</v>
      </c>
      <c r="N51" t="n">
        <v>58.72</v>
      </c>
      <c r="O51" t="n">
        <v>30316.27</v>
      </c>
      <c r="P51" t="n">
        <v>71.26000000000001</v>
      </c>
      <c r="Q51" t="n">
        <v>202.81</v>
      </c>
      <c r="R51" t="n">
        <v>20.23</v>
      </c>
      <c r="S51" t="n">
        <v>13.89</v>
      </c>
      <c r="T51" t="n">
        <v>1489.85</v>
      </c>
      <c r="U51" t="n">
        <v>0.6899999999999999</v>
      </c>
      <c r="V51" t="n">
        <v>0.76</v>
      </c>
      <c r="W51" t="n">
        <v>0.64</v>
      </c>
      <c r="X51" t="n">
        <v>0.08</v>
      </c>
      <c r="Y51" t="n">
        <v>1</v>
      </c>
      <c r="Z51" t="n">
        <v>10</v>
      </c>
      <c r="AA51" t="n">
        <v>111.6865992202936</v>
      </c>
      <c r="AB51" t="n">
        <v>152.814532318149</v>
      </c>
      <c r="AC51" t="n">
        <v>138.2301278302897</v>
      </c>
      <c r="AD51" t="n">
        <v>111686.5992202936</v>
      </c>
      <c r="AE51" t="n">
        <v>152814.532318149</v>
      </c>
      <c r="AF51" t="n">
        <v>4.060076123962867e-06</v>
      </c>
      <c r="AG51" t="n">
        <v>11</v>
      </c>
      <c r="AH51" t="n">
        <v>138230.1278302897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12.4974</v>
      </c>
      <c r="E52" t="n">
        <v>8</v>
      </c>
      <c r="F52" t="n">
        <v>5.12</v>
      </c>
      <c r="G52" t="n">
        <v>61.46</v>
      </c>
      <c r="H52" t="n">
        <v>0.98</v>
      </c>
      <c r="I52" t="n">
        <v>5</v>
      </c>
      <c r="J52" t="n">
        <v>244.35</v>
      </c>
      <c r="K52" t="n">
        <v>56.94</v>
      </c>
      <c r="L52" t="n">
        <v>13.5</v>
      </c>
      <c r="M52" t="n">
        <v>3</v>
      </c>
      <c r="N52" t="n">
        <v>58.91</v>
      </c>
      <c r="O52" t="n">
        <v>30370.7</v>
      </c>
      <c r="P52" t="n">
        <v>71.06</v>
      </c>
      <c r="Q52" t="n">
        <v>202.81</v>
      </c>
      <c r="R52" t="n">
        <v>20.22</v>
      </c>
      <c r="S52" t="n">
        <v>13.89</v>
      </c>
      <c r="T52" t="n">
        <v>1484</v>
      </c>
      <c r="U52" t="n">
        <v>0.6899999999999999</v>
      </c>
      <c r="V52" t="n">
        <v>0.76</v>
      </c>
      <c r="W52" t="n">
        <v>0.65</v>
      </c>
      <c r="X52" t="n">
        <v>0.08</v>
      </c>
      <c r="Y52" t="n">
        <v>1</v>
      </c>
      <c r="Z52" t="n">
        <v>10</v>
      </c>
      <c r="AA52" t="n">
        <v>111.6055603779963</v>
      </c>
      <c r="AB52" t="n">
        <v>152.7036513989365</v>
      </c>
      <c r="AC52" t="n">
        <v>138.1298292303845</v>
      </c>
      <c r="AD52" t="n">
        <v>111605.5603779963</v>
      </c>
      <c r="AE52" t="n">
        <v>152703.6513989365</v>
      </c>
      <c r="AF52" t="n">
        <v>4.05936152769797e-06</v>
      </c>
      <c r="AG52" t="n">
        <v>11</v>
      </c>
      <c r="AH52" t="n">
        <v>138129.8292303845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12.5017</v>
      </c>
      <c r="E53" t="n">
        <v>8</v>
      </c>
      <c r="F53" t="n">
        <v>5.12</v>
      </c>
      <c r="G53" t="n">
        <v>61.42</v>
      </c>
      <c r="H53" t="n">
        <v>1</v>
      </c>
      <c r="I53" t="n">
        <v>5</v>
      </c>
      <c r="J53" t="n">
        <v>244.79</v>
      </c>
      <c r="K53" t="n">
        <v>56.94</v>
      </c>
      <c r="L53" t="n">
        <v>13.75</v>
      </c>
      <c r="M53" t="n">
        <v>3</v>
      </c>
      <c r="N53" t="n">
        <v>59.1</v>
      </c>
      <c r="O53" t="n">
        <v>30425.2</v>
      </c>
      <c r="P53" t="n">
        <v>70.98</v>
      </c>
      <c r="Q53" t="n">
        <v>202.81</v>
      </c>
      <c r="R53" t="n">
        <v>20.17</v>
      </c>
      <c r="S53" t="n">
        <v>13.89</v>
      </c>
      <c r="T53" t="n">
        <v>1458.04</v>
      </c>
      <c r="U53" t="n">
        <v>0.6899999999999999</v>
      </c>
      <c r="V53" t="n">
        <v>0.76</v>
      </c>
      <c r="W53" t="n">
        <v>0.64</v>
      </c>
      <c r="X53" t="n">
        <v>0.08</v>
      </c>
      <c r="Y53" t="n">
        <v>1</v>
      </c>
      <c r="Z53" t="n">
        <v>10</v>
      </c>
      <c r="AA53" t="n">
        <v>111.558942329371</v>
      </c>
      <c r="AB53" t="n">
        <v>152.6398665281642</v>
      </c>
      <c r="AC53" t="n">
        <v>138.0721318981561</v>
      </c>
      <c r="AD53" t="n">
        <v>111558.942329371</v>
      </c>
      <c r="AE53" t="n">
        <v>152639.8665281642</v>
      </c>
      <c r="AF53" t="n">
        <v>4.06075823857936e-06</v>
      </c>
      <c r="AG53" t="n">
        <v>11</v>
      </c>
      <c r="AH53" t="n">
        <v>138072.1318981561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12.5</v>
      </c>
      <c r="E54" t="n">
        <v>8</v>
      </c>
      <c r="F54" t="n">
        <v>5.12</v>
      </c>
      <c r="G54" t="n">
        <v>61.44</v>
      </c>
      <c r="H54" t="n">
        <v>1.02</v>
      </c>
      <c r="I54" t="n">
        <v>5</v>
      </c>
      <c r="J54" t="n">
        <v>245.23</v>
      </c>
      <c r="K54" t="n">
        <v>56.94</v>
      </c>
      <c r="L54" t="n">
        <v>14</v>
      </c>
      <c r="M54" t="n">
        <v>3</v>
      </c>
      <c r="N54" t="n">
        <v>59.29</v>
      </c>
      <c r="O54" t="n">
        <v>30479.78</v>
      </c>
      <c r="P54" t="n">
        <v>71.27</v>
      </c>
      <c r="Q54" t="n">
        <v>202.81</v>
      </c>
      <c r="R54" t="n">
        <v>20.15</v>
      </c>
      <c r="S54" t="n">
        <v>13.89</v>
      </c>
      <c r="T54" t="n">
        <v>1449.99</v>
      </c>
      <c r="U54" t="n">
        <v>0.6899999999999999</v>
      </c>
      <c r="V54" t="n">
        <v>0.76</v>
      </c>
      <c r="W54" t="n">
        <v>0.65</v>
      </c>
      <c r="X54" t="n">
        <v>0.08</v>
      </c>
      <c r="Y54" t="n">
        <v>1</v>
      </c>
      <c r="Z54" t="n">
        <v>10</v>
      </c>
      <c r="AA54" t="n">
        <v>111.6898529051739</v>
      </c>
      <c r="AB54" t="n">
        <v>152.8189841533446</v>
      </c>
      <c r="AC54" t="n">
        <v>138.2341547885825</v>
      </c>
      <c r="AD54" t="n">
        <v>111689.8529051738</v>
      </c>
      <c r="AE54" t="n">
        <v>152818.9841533446</v>
      </c>
      <c r="AF54" t="n">
        <v>4.060206050556485e-06</v>
      </c>
      <c r="AG54" t="n">
        <v>11</v>
      </c>
      <c r="AH54" t="n">
        <v>138234.1547885825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12.4853</v>
      </c>
      <c r="E55" t="n">
        <v>8.01</v>
      </c>
      <c r="F55" t="n">
        <v>5.13</v>
      </c>
      <c r="G55" t="n">
        <v>61.55</v>
      </c>
      <c r="H55" t="n">
        <v>1.03</v>
      </c>
      <c r="I55" t="n">
        <v>5</v>
      </c>
      <c r="J55" t="n">
        <v>245.68</v>
      </c>
      <c r="K55" t="n">
        <v>56.94</v>
      </c>
      <c r="L55" t="n">
        <v>14.25</v>
      </c>
      <c r="M55" t="n">
        <v>3</v>
      </c>
      <c r="N55" t="n">
        <v>59.48</v>
      </c>
      <c r="O55" t="n">
        <v>30534.42</v>
      </c>
      <c r="P55" t="n">
        <v>71.29000000000001</v>
      </c>
      <c r="Q55" t="n">
        <v>202.81</v>
      </c>
      <c r="R55" t="n">
        <v>20.43</v>
      </c>
      <c r="S55" t="n">
        <v>13.89</v>
      </c>
      <c r="T55" t="n">
        <v>1591.47</v>
      </c>
      <c r="U55" t="n">
        <v>0.68</v>
      </c>
      <c r="V55" t="n">
        <v>0.75</v>
      </c>
      <c r="W55" t="n">
        <v>0.65</v>
      </c>
      <c r="X55" t="n">
        <v>0.09</v>
      </c>
      <c r="Y55" t="n">
        <v>1</v>
      </c>
      <c r="Z55" t="n">
        <v>10</v>
      </c>
      <c r="AA55" t="n">
        <v>111.7455865830108</v>
      </c>
      <c r="AB55" t="n">
        <v>152.8952414301573</v>
      </c>
      <c r="AC55" t="n">
        <v>138.303134177924</v>
      </c>
      <c r="AD55" t="n">
        <v>111745.5865830108</v>
      </c>
      <c r="AE55" t="n">
        <v>152895.2414301573</v>
      </c>
      <c r="AF55" t="n">
        <v>4.055431248241031e-06</v>
      </c>
      <c r="AG55" t="n">
        <v>11</v>
      </c>
      <c r="AH55" t="n">
        <v>138303.134177924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12.4935</v>
      </c>
      <c r="E56" t="n">
        <v>8</v>
      </c>
      <c r="F56" t="n">
        <v>5.12</v>
      </c>
      <c r="G56" t="n">
        <v>61.49</v>
      </c>
      <c r="H56" t="n">
        <v>1.05</v>
      </c>
      <c r="I56" t="n">
        <v>5</v>
      </c>
      <c r="J56" t="n">
        <v>246.12</v>
      </c>
      <c r="K56" t="n">
        <v>56.94</v>
      </c>
      <c r="L56" t="n">
        <v>14.5</v>
      </c>
      <c r="M56" t="n">
        <v>3</v>
      </c>
      <c r="N56" t="n">
        <v>59.68</v>
      </c>
      <c r="O56" t="n">
        <v>30589.13</v>
      </c>
      <c r="P56" t="n">
        <v>70.98</v>
      </c>
      <c r="Q56" t="n">
        <v>202.82</v>
      </c>
      <c r="R56" t="n">
        <v>20.34</v>
      </c>
      <c r="S56" t="n">
        <v>13.89</v>
      </c>
      <c r="T56" t="n">
        <v>1543.77</v>
      </c>
      <c r="U56" t="n">
        <v>0.68</v>
      </c>
      <c r="V56" t="n">
        <v>0.76</v>
      </c>
      <c r="W56" t="n">
        <v>0.64</v>
      </c>
      <c r="X56" t="n">
        <v>0.09</v>
      </c>
      <c r="Y56" t="n">
        <v>1</v>
      </c>
      <c r="Z56" t="n">
        <v>10</v>
      </c>
      <c r="AA56" t="n">
        <v>111.5814178541764</v>
      </c>
      <c r="AB56" t="n">
        <v>152.6706185327531</v>
      </c>
      <c r="AC56" t="n">
        <v>138.0999489745878</v>
      </c>
      <c r="AD56" t="n">
        <v>111581.4178541764</v>
      </c>
      <c r="AE56" t="n">
        <v>152670.6185327531</v>
      </c>
      <c r="AF56" t="n">
        <v>4.058094743410195e-06</v>
      </c>
      <c r="AG56" t="n">
        <v>11</v>
      </c>
      <c r="AH56" t="n">
        <v>138099.9489745878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12.49</v>
      </c>
      <c r="E57" t="n">
        <v>8.01</v>
      </c>
      <c r="F57" t="n">
        <v>5.13</v>
      </c>
      <c r="G57" t="n">
        <v>61.51</v>
      </c>
      <c r="H57" t="n">
        <v>1.06</v>
      </c>
      <c r="I57" t="n">
        <v>5</v>
      </c>
      <c r="J57" t="n">
        <v>246.57</v>
      </c>
      <c r="K57" t="n">
        <v>56.94</v>
      </c>
      <c r="L57" t="n">
        <v>14.75</v>
      </c>
      <c r="M57" t="n">
        <v>3</v>
      </c>
      <c r="N57" t="n">
        <v>59.87</v>
      </c>
      <c r="O57" t="n">
        <v>30643.91</v>
      </c>
      <c r="P57" t="n">
        <v>70.79000000000001</v>
      </c>
      <c r="Q57" t="n">
        <v>202.82</v>
      </c>
      <c r="R57" t="n">
        <v>20.35</v>
      </c>
      <c r="S57" t="n">
        <v>13.89</v>
      </c>
      <c r="T57" t="n">
        <v>1547.47</v>
      </c>
      <c r="U57" t="n">
        <v>0.68</v>
      </c>
      <c r="V57" t="n">
        <v>0.75</v>
      </c>
      <c r="W57" t="n">
        <v>0.65</v>
      </c>
      <c r="X57" t="n">
        <v>0.09</v>
      </c>
      <c r="Y57" t="n">
        <v>1</v>
      </c>
      <c r="Z57" t="n">
        <v>10</v>
      </c>
      <c r="AA57" t="n">
        <v>111.5147778008719</v>
      </c>
      <c r="AB57" t="n">
        <v>152.5794386718702</v>
      </c>
      <c r="AC57" t="n">
        <v>138.0174711916557</v>
      </c>
      <c r="AD57" t="n">
        <v>111514.7778008719</v>
      </c>
      <c r="AE57" t="n">
        <v>152579.4386718702</v>
      </c>
      <c r="AF57" t="n">
        <v>4.05695788571604e-06</v>
      </c>
      <c r="AG57" t="n">
        <v>11</v>
      </c>
      <c r="AH57" t="n">
        <v>138017.4711916558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12.4987</v>
      </c>
      <c r="E58" t="n">
        <v>8</v>
      </c>
      <c r="F58" t="n">
        <v>5.12</v>
      </c>
      <c r="G58" t="n">
        <v>61.45</v>
      </c>
      <c r="H58" t="n">
        <v>1.08</v>
      </c>
      <c r="I58" t="n">
        <v>5</v>
      </c>
      <c r="J58" t="n">
        <v>247.01</v>
      </c>
      <c r="K58" t="n">
        <v>56.94</v>
      </c>
      <c r="L58" t="n">
        <v>15</v>
      </c>
      <c r="M58" t="n">
        <v>3</v>
      </c>
      <c r="N58" t="n">
        <v>60.07</v>
      </c>
      <c r="O58" t="n">
        <v>30698.76</v>
      </c>
      <c r="P58" t="n">
        <v>70.45999999999999</v>
      </c>
      <c r="Q58" t="n">
        <v>202.81</v>
      </c>
      <c r="R58" t="n">
        <v>20.19</v>
      </c>
      <c r="S58" t="n">
        <v>13.89</v>
      </c>
      <c r="T58" t="n">
        <v>1468.38</v>
      </c>
      <c r="U58" t="n">
        <v>0.6899999999999999</v>
      </c>
      <c r="V58" t="n">
        <v>0.76</v>
      </c>
      <c r="W58" t="n">
        <v>0.65</v>
      </c>
      <c r="X58" t="n">
        <v>0.08</v>
      </c>
      <c r="Y58" t="n">
        <v>1</v>
      </c>
      <c r="Z58" t="n">
        <v>10</v>
      </c>
      <c r="AA58" t="n">
        <v>111.3407526384037</v>
      </c>
      <c r="AB58" t="n">
        <v>152.3413297671331</v>
      </c>
      <c r="AC58" t="n">
        <v>137.8020870665987</v>
      </c>
      <c r="AD58" t="n">
        <v>111340.7526384037</v>
      </c>
      <c r="AE58" t="n">
        <v>152341.3297671331</v>
      </c>
      <c r="AF58" t="n">
        <v>4.059783789127227e-06</v>
      </c>
      <c r="AG58" t="n">
        <v>11</v>
      </c>
      <c r="AH58" t="n">
        <v>137802.0870665987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12.5139</v>
      </c>
      <c r="E59" t="n">
        <v>7.99</v>
      </c>
      <c r="F59" t="n">
        <v>5.11</v>
      </c>
      <c r="G59" t="n">
        <v>61.33</v>
      </c>
      <c r="H59" t="n">
        <v>1.1</v>
      </c>
      <c r="I59" t="n">
        <v>5</v>
      </c>
      <c r="J59" t="n">
        <v>247.46</v>
      </c>
      <c r="K59" t="n">
        <v>56.94</v>
      </c>
      <c r="L59" t="n">
        <v>15.25</v>
      </c>
      <c r="M59" t="n">
        <v>3</v>
      </c>
      <c r="N59" t="n">
        <v>60.26</v>
      </c>
      <c r="O59" t="n">
        <v>30753.68</v>
      </c>
      <c r="P59" t="n">
        <v>69.88</v>
      </c>
      <c r="Q59" t="n">
        <v>202.81</v>
      </c>
      <c r="R59" t="n">
        <v>19.95</v>
      </c>
      <c r="S59" t="n">
        <v>13.89</v>
      </c>
      <c r="T59" t="n">
        <v>1349.12</v>
      </c>
      <c r="U59" t="n">
        <v>0.7</v>
      </c>
      <c r="V59" t="n">
        <v>0.76</v>
      </c>
      <c r="W59" t="n">
        <v>0.64</v>
      </c>
      <c r="X59" t="n">
        <v>0.07000000000000001</v>
      </c>
      <c r="Y59" t="n">
        <v>1</v>
      </c>
      <c r="Z59" t="n">
        <v>10</v>
      </c>
      <c r="AA59" t="n">
        <v>111.040667977026</v>
      </c>
      <c r="AB59" t="n">
        <v>151.9307406946354</v>
      </c>
      <c r="AC59" t="n">
        <v>137.4306840389147</v>
      </c>
      <c r="AD59" t="n">
        <v>111040.667977026</v>
      </c>
      <c r="AE59" t="n">
        <v>151930.7406946354</v>
      </c>
      <c r="AF59" t="n">
        <v>4.064720999684704e-06</v>
      </c>
      <c r="AG59" t="n">
        <v>11</v>
      </c>
      <c r="AH59" t="n">
        <v>137430.6840389147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12.5083</v>
      </c>
      <c r="E60" t="n">
        <v>7.99</v>
      </c>
      <c r="F60" t="n">
        <v>5.11</v>
      </c>
      <c r="G60" t="n">
        <v>61.37</v>
      </c>
      <c r="H60" t="n">
        <v>1.11</v>
      </c>
      <c r="I60" t="n">
        <v>5</v>
      </c>
      <c r="J60" t="n">
        <v>247.9</v>
      </c>
      <c r="K60" t="n">
        <v>56.94</v>
      </c>
      <c r="L60" t="n">
        <v>15.5</v>
      </c>
      <c r="M60" t="n">
        <v>3</v>
      </c>
      <c r="N60" t="n">
        <v>60.46</v>
      </c>
      <c r="O60" t="n">
        <v>30808.68</v>
      </c>
      <c r="P60" t="n">
        <v>69.58</v>
      </c>
      <c r="Q60" t="n">
        <v>202.81</v>
      </c>
      <c r="R60" t="n">
        <v>19.95</v>
      </c>
      <c r="S60" t="n">
        <v>13.89</v>
      </c>
      <c r="T60" t="n">
        <v>1350.65</v>
      </c>
      <c r="U60" t="n">
        <v>0.7</v>
      </c>
      <c r="V60" t="n">
        <v>0.76</v>
      </c>
      <c r="W60" t="n">
        <v>0.65</v>
      </c>
      <c r="X60" t="n">
        <v>0.08</v>
      </c>
      <c r="Y60" t="n">
        <v>1</v>
      </c>
      <c r="Z60" t="n">
        <v>10</v>
      </c>
      <c r="AA60" t="n">
        <v>110.925246581655</v>
      </c>
      <c r="AB60" t="n">
        <v>151.7728160494563</v>
      </c>
      <c r="AC60" t="n">
        <v>137.2878315002228</v>
      </c>
      <c r="AD60" t="n">
        <v>110925.246581655</v>
      </c>
      <c r="AE60" t="n">
        <v>151772.8160494562</v>
      </c>
      <c r="AF60" t="n">
        <v>4.062902027374054e-06</v>
      </c>
      <c r="AG60" t="n">
        <v>11</v>
      </c>
      <c r="AH60" t="n">
        <v>137287.8315002228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12.5065</v>
      </c>
      <c r="E61" t="n">
        <v>8</v>
      </c>
      <c r="F61" t="n">
        <v>5.12</v>
      </c>
      <c r="G61" t="n">
        <v>61.39</v>
      </c>
      <c r="H61" t="n">
        <v>1.13</v>
      </c>
      <c r="I61" t="n">
        <v>5</v>
      </c>
      <c r="J61" t="n">
        <v>248.35</v>
      </c>
      <c r="K61" t="n">
        <v>56.94</v>
      </c>
      <c r="L61" t="n">
        <v>15.75</v>
      </c>
      <c r="M61" t="n">
        <v>3</v>
      </c>
      <c r="N61" t="n">
        <v>60.66</v>
      </c>
      <c r="O61" t="n">
        <v>30863.74</v>
      </c>
      <c r="P61" t="n">
        <v>69.29000000000001</v>
      </c>
      <c r="Q61" t="n">
        <v>202.81</v>
      </c>
      <c r="R61" t="n">
        <v>20.01</v>
      </c>
      <c r="S61" t="n">
        <v>13.89</v>
      </c>
      <c r="T61" t="n">
        <v>1381.86</v>
      </c>
      <c r="U61" t="n">
        <v>0.6899999999999999</v>
      </c>
      <c r="V61" t="n">
        <v>0.76</v>
      </c>
      <c r="W61" t="n">
        <v>0.65</v>
      </c>
      <c r="X61" t="n">
        <v>0.08</v>
      </c>
      <c r="Y61" t="n">
        <v>1</v>
      </c>
      <c r="Z61" t="n">
        <v>10</v>
      </c>
      <c r="AA61" t="n">
        <v>110.8104291945147</v>
      </c>
      <c r="AB61" t="n">
        <v>151.6157178349854</v>
      </c>
      <c r="AC61" t="n">
        <v>137.1457265188522</v>
      </c>
      <c r="AD61" t="n">
        <v>110810.4291945147</v>
      </c>
      <c r="AE61" t="n">
        <v>151615.7178349853</v>
      </c>
      <c r="AF61" t="n">
        <v>4.062317357702775e-06</v>
      </c>
      <c r="AG61" t="n">
        <v>11</v>
      </c>
      <c r="AH61" t="n">
        <v>137145.7265188522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12.4974</v>
      </c>
      <c r="E62" t="n">
        <v>8</v>
      </c>
      <c r="F62" t="n">
        <v>5.12</v>
      </c>
      <c r="G62" t="n">
        <v>61.46</v>
      </c>
      <c r="H62" t="n">
        <v>1.14</v>
      </c>
      <c r="I62" t="n">
        <v>5</v>
      </c>
      <c r="J62" t="n">
        <v>248.79</v>
      </c>
      <c r="K62" t="n">
        <v>56.94</v>
      </c>
      <c r="L62" t="n">
        <v>16</v>
      </c>
      <c r="M62" t="n">
        <v>3</v>
      </c>
      <c r="N62" t="n">
        <v>60.85</v>
      </c>
      <c r="O62" t="n">
        <v>30918.88</v>
      </c>
      <c r="P62" t="n">
        <v>69.31999999999999</v>
      </c>
      <c r="Q62" t="n">
        <v>202.81</v>
      </c>
      <c r="R62" t="n">
        <v>20.24</v>
      </c>
      <c r="S62" t="n">
        <v>13.89</v>
      </c>
      <c r="T62" t="n">
        <v>1495.27</v>
      </c>
      <c r="U62" t="n">
        <v>0.6899999999999999</v>
      </c>
      <c r="V62" t="n">
        <v>0.76</v>
      </c>
      <c r="W62" t="n">
        <v>0.65</v>
      </c>
      <c r="X62" t="n">
        <v>0.08</v>
      </c>
      <c r="Y62" t="n">
        <v>1</v>
      </c>
      <c r="Z62" t="n">
        <v>10</v>
      </c>
      <c r="AA62" t="n">
        <v>110.8478821484039</v>
      </c>
      <c r="AB62" t="n">
        <v>151.6669626188043</v>
      </c>
      <c r="AC62" t="n">
        <v>137.192080572426</v>
      </c>
      <c r="AD62" t="n">
        <v>110847.8821484039</v>
      </c>
      <c r="AE62" t="n">
        <v>151666.9626188043</v>
      </c>
      <c r="AF62" t="n">
        <v>4.05936152769797e-06</v>
      </c>
      <c r="AG62" t="n">
        <v>11</v>
      </c>
      <c r="AH62" t="n">
        <v>137192.080572426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12.5009</v>
      </c>
      <c r="E63" t="n">
        <v>8</v>
      </c>
      <c r="F63" t="n">
        <v>5.12</v>
      </c>
      <c r="G63" t="n">
        <v>61.43</v>
      </c>
      <c r="H63" t="n">
        <v>1.16</v>
      </c>
      <c r="I63" t="n">
        <v>5</v>
      </c>
      <c r="J63" t="n">
        <v>249.24</v>
      </c>
      <c r="K63" t="n">
        <v>56.94</v>
      </c>
      <c r="L63" t="n">
        <v>16.25</v>
      </c>
      <c r="M63" t="n">
        <v>3</v>
      </c>
      <c r="N63" t="n">
        <v>61.05</v>
      </c>
      <c r="O63" t="n">
        <v>30974.09</v>
      </c>
      <c r="P63" t="n">
        <v>68.90000000000001</v>
      </c>
      <c r="Q63" t="n">
        <v>202.81</v>
      </c>
      <c r="R63" t="n">
        <v>20.12</v>
      </c>
      <c r="S63" t="n">
        <v>13.89</v>
      </c>
      <c r="T63" t="n">
        <v>1436.12</v>
      </c>
      <c r="U63" t="n">
        <v>0.6899999999999999</v>
      </c>
      <c r="V63" t="n">
        <v>0.76</v>
      </c>
      <c r="W63" t="n">
        <v>0.65</v>
      </c>
      <c r="X63" t="n">
        <v>0.08</v>
      </c>
      <c r="Y63" t="n">
        <v>1</v>
      </c>
      <c r="Z63" t="n">
        <v>10</v>
      </c>
      <c r="AA63" t="n">
        <v>110.6556570542745</v>
      </c>
      <c r="AB63" t="n">
        <v>151.4039517646439</v>
      </c>
      <c r="AC63" t="n">
        <v>136.9541711050486</v>
      </c>
      <c r="AD63" t="n">
        <v>110655.6570542745</v>
      </c>
      <c r="AE63" t="n">
        <v>151403.9517646439</v>
      </c>
      <c r="AF63" t="n">
        <v>4.060498385392125e-06</v>
      </c>
      <c r="AG63" t="n">
        <v>11</v>
      </c>
      <c r="AH63" t="n">
        <v>136954.1711050486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12.6081</v>
      </c>
      <c r="E64" t="n">
        <v>7.93</v>
      </c>
      <c r="F64" t="n">
        <v>5.09</v>
      </c>
      <c r="G64" t="n">
        <v>76.42</v>
      </c>
      <c r="H64" t="n">
        <v>1.18</v>
      </c>
      <c r="I64" t="n">
        <v>4</v>
      </c>
      <c r="J64" t="n">
        <v>249.69</v>
      </c>
      <c r="K64" t="n">
        <v>56.94</v>
      </c>
      <c r="L64" t="n">
        <v>16.5</v>
      </c>
      <c r="M64" t="n">
        <v>2</v>
      </c>
      <c r="N64" t="n">
        <v>61.25</v>
      </c>
      <c r="O64" t="n">
        <v>31029.37</v>
      </c>
      <c r="P64" t="n">
        <v>68.38</v>
      </c>
      <c r="Q64" t="n">
        <v>202.81</v>
      </c>
      <c r="R64" t="n">
        <v>19.32</v>
      </c>
      <c r="S64" t="n">
        <v>13.89</v>
      </c>
      <c r="T64" t="n">
        <v>1041.78</v>
      </c>
      <c r="U64" t="n">
        <v>0.72</v>
      </c>
      <c r="V64" t="n">
        <v>0.76</v>
      </c>
      <c r="W64" t="n">
        <v>0.65</v>
      </c>
      <c r="X64" t="n">
        <v>0.06</v>
      </c>
      <c r="Y64" t="n">
        <v>1</v>
      </c>
      <c r="Z64" t="n">
        <v>10</v>
      </c>
      <c r="AA64" t="n">
        <v>110.1282956530387</v>
      </c>
      <c r="AB64" t="n">
        <v>150.6823926299304</v>
      </c>
      <c r="AC64" t="n">
        <v>136.3014765614373</v>
      </c>
      <c r="AD64" t="n">
        <v>110128.2956530387</v>
      </c>
      <c r="AE64" t="n">
        <v>150682.3926299304</v>
      </c>
      <c r="AF64" t="n">
        <v>4.095318712481697e-06</v>
      </c>
      <c r="AG64" t="n">
        <v>11</v>
      </c>
      <c r="AH64" t="n">
        <v>136301.4765614372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12.6055</v>
      </c>
      <c r="E65" t="n">
        <v>7.93</v>
      </c>
      <c r="F65" t="n">
        <v>5.1</v>
      </c>
      <c r="G65" t="n">
        <v>76.45</v>
      </c>
      <c r="H65" t="n">
        <v>1.19</v>
      </c>
      <c r="I65" t="n">
        <v>4</v>
      </c>
      <c r="J65" t="n">
        <v>250.14</v>
      </c>
      <c r="K65" t="n">
        <v>56.94</v>
      </c>
      <c r="L65" t="n">
        <v>16.75</v>
      </c>
      <c r="M65" t="n">
        <v>2</v>
      </c>
      <c r="N65" t="n">
        <v>61.45</v>
      </c>
      <c r="O65" t="n">
        <v>31084.72</v>
      </c>
      <c r="P65" t="n">
        <v>68.48999999999999</v>
      </c>
      <c r="Q65" t="n">
        <v>202.81</v>
      </c>
      <c r="R65" t="n">
        <v>19.43</v>
      </c>
      <c r="S65" t="n">
        <v>13.89</v>
      </c>
      <c r="T65" t="n">
        <v>1095.85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  <c r="AA65" t="n">
        <v>110.1890338759827</v>
      </c>
      <c r="AB65" t="n">
        <v>150.7654973461436</v>
      </c>
      <c r="AC65" t="n">
        <v>136.3766498801733</v>
      </c>
      <c r="AD65" t="n">
        <v>110189.0338759827</v>
      </c>
      <c r="AE65" t="n">
        <v>150765.4973461436</v>
      </c>
      <c r="AF65" t="n">
        <v>4.094474189623181e-06</v>
      </c>
      <c r="AG65" t="n">
        <v>11</v>
      </c>
      <c r="AH65" t="n">
        <v>136376.6498801733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12.6077</v>
      </c>
      <c r="E66" t="n">
        <v>7.93</v>
      </c>
      <c r="F66" t="n">
        <v>5.1</v>
      </c>
      <c r="G66" t="n">
        <v>76.43000000000001</v>
      </c>
      <c r="H66" t="n">
        <v>1.21</v>
      </c>
      <c r="I66" t="n">
        <v>4</v>
      </c>
      <c r="J66" t="n">
        <v>250.59</v>
      </c>
      <c r="K66" t="n">
        <v>56.94</v>
      </c>
      <c r="L66" t="n">
        <v>17</v>
      </c>
      <c r="M66" t="n">
        <v>2</v>
      </c>
      <c r="N66" t="n">
        <v>61.65</v>
      </c>
      <c r="O66" t="n">
        <v>31140.15</v>
      </c>
      <c r="P66" t="n">
        <v>68.73</v>
      </c>
      <c r="Q66" t="n">
        <v>202.81</v>
      </c>
      <c r="R66" t="n">
        <v>19.45</v>
      </c>
      <c r="S66" t="n">
        <v>13.89</v>
      </c>
      <c r="T66" t="n">
        <v>1106.8</v>
      </c>
      <c r="U66" t="n">
        <v>0.71</v>
      </c>
      <c r="V66" t="n">
        <v>0.76</v>
      </c>
      <c r="W66" t="n">
        <v>0.64</v>
      </c>
      <c r="X66" t="n">
        <v>0.06</v>
      </c>
      <c r="Y66" t="n">
        <v>1</v>
      </c>
      <c r="Z66" t="n">
        <v>10</v>
      </c>
      <c r="AA66" t="n">
        <v>110.2868905678584</v>
      </c>
      <c r="AB66" t="n">
        <v>150.8993891891006</v>
      </c>
      <c r="AC66" t="n">
        <v>136.4977632735569</v>
      </c>
      <c r="AD66" t="n">
        <v>110286.8905678585</v>
      </c>
      <c r="AE66" t="n">
        <v>150899.3891891006</v>
      </c>
      <c r="AF66" t="n">
        <v>4.09518878588808e-06</v>
      </c>
      <c r="AG66" t="n">
        <v>11</v>
      </c>
      <c r="AH66" t="n">
        <v>136497.7632735569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12.6037</v>
      </c>
      <c r="E67" t="n">
        <v>7.93</v>
      </c>
      <c r="F67" t="n">
        <v>5.1</v>
      </c>
      <c r="G67" t="n">
        <v>76.47</v>
      </c>
      <c r="H67" t="n">
        <v>1.22</v>
      </c>
      <c r="I67" t="n">
        <v>4</v>
      </c>
      <c r="J67" t="n">
        <v>251.04</v>
      </c>
      <c r="K67" t="n">
        <v>56.94</v>
      </c>
      <c r="L67" t="n">
        <v>17.25</v>
      </c>
      <c r="M67" t="n">
        <v>2</v>
      </c>
      <c r="N67" t="n">
        <v>61.85</v>
      </c>
      <c r="O67" t="n">
        <v>31195.65</v>
      </c>
      <c r="P67" t="n">
        <v>68.79000000000001</v>
      </c>
      <c r="Q67" t="n">
        <v>202.81</v>
      </c>
      <c r="R67" t="n">
        <v>19.5</v>
      </c>
      <c r="S67" t="n">
        <v>13.89</v>
      </c>
      <c r="T67" t="n">
        <v>1127.6</v>
      </c>
      <c r="U67" t="n">
        <v>0.71</v>
      </c>
      <c r="V67" t="n">
        <v>0.76</v>
      </c>
      <c r="W67" t="n">
        <v>0.64</v>
      </c>
      <c r="X67" t="n">
        <v>0.06</v>
      </c>
      <c r="Y67" t="n">
        <v>1</v>
      </c>
      <c r="Z67" t="n">
        <v>10</v>
      </c>
      <c r="AA67" t="n">
        <v>110.3232611515816</v>
      </c>
      <c r="AB67" t="n">
        <v>150.9491530263075</v>
      </c>
      <c r="AC67" t="n">
        <v>136.5427777199848</v>
      </c>
      <c r="AD67" t="n">
        <v>110323.2611515817</v>
      </c>
      <c r="AE67" t="n">
        <v>150949.1530263075</v>
      </c>
      <c r="AF67" t="n">
        <v>4.093889519951902e-06</v>
      </c>
      <c r="AG67" t="n">
        <v>11</v>
      </c>
      <c r="AH67" t="n">
        <v>136542.7777199848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12.6011</v>
      </c>
      <c r="E68" t="n">
        <v>7.94</v>
      </c>
      <c r="F68" t="n">
        <v>5.1</v>
      </c>
      <c r="G68" t="n">
        <v>76.48999999999999</v>
      </c>
      <c r="H68" t="n">
        <v>1.24</v>
      </c>
      <c r="I68" t="n">
        <v>4</v>
      </c>
      <c r="J68" t="n">
        <v>251.49</v>
      </c>
      <c r="K68" t="n">
        <v>56.94</v>
      </c>
      <c r="L68" t="n">
        <v>17.5</v>
      </c>
      <c r="M68" t="n">
        <v>2</v>
      </c>
      <c r="N68" t="n">
        <v>62.05</v>
      </c>
      <c r="O68" t="n">
        <v>31251.22</v>
      </c>
      <c r="P68" t="n">
        <v>68.98</v>
      </c>
      <c r="Q68" t="n">
        <v>202.81</v>
      </c>
      <c r="R68" t="n">
        <v>19.61</v>
      </c>
      <c r="S68" t="n">
        <v>13.89</v>
      </c>
      <c r="T68" t="n">
        <v>1185.3</v>
      </c>
      <c r="U68" t="n">
        <v>0.71</v>
      </c>
      <c r="V68" t="n">
        <v>0.76</v>
      </c>
      <c r="W68" t="n">
        <v>0.64</v>
      </c>
      <c r="X68" t="n">
        <v>0.06</v>
      </c>
      <c r="Y68" t="n">
        <v>1</v>
      </c>
      <c r="Z68" t="n">
        <v>10</v>
      </c>
      <c r="AA68" t="n">
        <v>110.412125842686</v>
      </c>
      <c r="AB68" t="n">
        <v>151.07074161711</v>
      </c>
      <c r="AC68" t="n">
        <v>136.6527620663317</v>
      </c>
      <c r="AD68" t="n">
        <v>110412.125842686</v>
      </c>
      <c r="AE68" t="n">
        <v>151070.74161711</v>
      </c>
      <c r="AF68" t="n">
        <v>4.093044997093386e-06</v>
      </c>
      <c r="AG68" t="n">
        <v>11</v>
      </c>
      <c r="AH68" t="n">
        <v>136652.7620663317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12.6015</v>
      </c>
      <c r="E69" t="n">
        <v>7.94</v>
      </c>
      <c r="F69" t="n">
        <v>5.1</v>
      </c>
      <c r="G69" t="n">
        <v>76.48999999999999</v>
      </c>
      <c r="H69" t="n">
        <v>1.25</v>
      </c>
      <c r="I69" t="n">
        <v>4</v>
      </c>
      <c r="J69" t="n">
        <v>251.94</v>
      </c>
      <c r="K69" t="n">
        <v>56.94</v>
      </c>
      <c r="L69" t="n">
        <v>17.75</v>
      </c>
      <c r="M69" t="n">
        <v>2</v>
      </c>
      <c r="N69" t="n">
        <v>62.25</v>
      </c>
      <c r="O69" t="n">
        <v>31306.86</v>
      </c>
      <c r="P69" t="n">
        <v>68.92</v>
      </c>
      <c r="Q69" t="n">
        <v>202.81</v>
      </c>
      <c r="R69" t="n">
        <v>19.6</v>
      </c>
      <c r="S69" t="n">
        <v>13.89</v>
      </c>
      <c r="T69" t="n">
        <v>1181.65</v>
      </c>
      <c r="U69" t="n">
        <v>0.71</v>
      </c>
      <c r="V69" t="n">
        <v>0.76</v>
      </c>
      <c r="W69" t="n">
        <v>0.64</v>
      </c>
      <c r="X69" t="n">
        <v>0.06</v>
      </c>
      <c r="Y69" t="n">
        <v>1</v>
      </c>
      <c r="Z69" t="n">
        <v>10</v>
      </c>
      <c r="AA69" t="n">
        <v>110.3851642707039</v>
      </c>
      <c r="AB69" t="n">
        <v>151.0338516048634</v>
      </c>
      <c r="AC69" t="n">
        <v>136.6193927850785</v>
      </c>
      <c r="AD69" t="n">
        <v>110385.1642707039</v>
      </c>
      <c r="AE69" t="n">
        <v>151033.8516048634</v>
      </c>
      <c r="AF69" t="n">
        <v>4.093174923687004e-06</v>
      </c>
      <c r="AG69" t="n">
        <v>11</v>
      </c>
      <c r="AH69" t="n">
        <v>136619.3927850785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12.6002</v>
      </c>
      <c r="E70" t="n">
        <v>7.94</v>
      </c>
      <c r="F70" t="n">
        <v>5.1</v>
      </c>
      <c r="G70" t="n">
        <v>76.5</v>
      </c>
      <c r="H70" t="n">
        <v>1.27</v>
      </c>
      <c r="I70" t="n">
        <v>4</v>
      </c>
      <c r="J70" t="n">
        <v>252.39</v>
      </c>
      <c r="K70" t="n">
        <v>56.94</v>
      </c>
      <c r="L70" t="n">
        <v>18</v>
      </c>
      <c r="M70" t="n">
        <v>2</v>
      </c>
      <c r="N70" t="n">
        <v>62.45</v>
      </c>
      <c r="O70" t="n">
        <v>31362.58</v>
      </c>
      <c r="P70" t="n">
        <v>68.78</v>
      </c>
      <c r="Q70" t="n">
        <v>202.81</v>
      </c>
      <c r="R70" t="n">
        <v>19.65</v>
      </c>
      <c r="S70" t="n">
        <v>13.89</v>
      </c>
      <c r="T70" t="n">
        <v>1206.46</v>
      </c>
      <c r="U70" t="n">
        <v>0.71</v>
      </c>
      <c r="V70" t="n">
        <v>0.76</v>
      </c>
      <c r="W70" t="n">
        <v>0.64</v>
      </c>
      <c r="X70" t="n">
        <v>0.06</v>
      </c>
      <c r="Y70" t="n">
        <v>1</v>
      </c>
      <c r="Z70" t="n">
        <v>10</v>
      </c>
      <c r="AA70" t="n">
        <v>110.32811094142</v>
      </c>
      <c r="AB70" t="n">
        <v>150.955788722722</v>
      </c>
      <c r="AC70" t="n">
        <v>136.5487801148467</v>
      </c>
      <c r="AD70" t="n">
        <v>110328.11094142</v>
      </c>
      <c r="AE70" t="n">
        <v>150955.788722722</v>
      </c>
      <c r="AF70" t="n">
        <v>4.092752662257746e-06</v>
      </c>
      <c r="AG70" t="n">
        <v>11</v>
      </c>
      <c r="AH70" t="n">
        <v>136548.7801148467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12.6077</v>
      </c>
      <c r="E71" t="n">
        <v>7.93</v>
      </c>
      <c r="F71" t="n">
        <v>5.1</v>
      </c>
      <c r="G71" t="n">
        <v>76.43000000000001</v>
      </c>
      <c r="H71" t="n">
        <v>1.28</v>
      </c>
      <c r="I71" t="n">
        <v>4</v>
      </c>
      <c r="J71" t="n">
        <v>252.84</v>
      </c>
      <c r="K71" t="n">
        <v>56.94</v>
      </c>
      <c r="L71" t="n">
        <v>18.25</v>
      </c>
      <c r="M71" t="n">
        <v>2</v>
      </c>
      <c r="N71" t="n">
        <v>62.65</v>
      </c>
      <c r="O71" t="n">
        <v>31418.38</v>
      </c>
      <c r="P71" t="n">
        <v>68.73</v>
      </c>
      <c r="Q71" t="n">
        <v>202.81</v>
      </c>
      <c r="R71" t="n">
        <v>19.41</v>
      </c>
      <c r="S71" t="n">
        <v>13.89</v>
      </c>
      <c r="T71" t="n">
        <v>1087.26</v>
      </c>
      <c r="U71" t="n">
        <v>0.72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110.2868905678584</v>
      </c>
      <c r="AB71" t="n">
        <v>150.8993891891006</v>
      </c>
      <c r="AC71" t="n">
        <v>136.4977632735569</v>
      </c>
      <c r="AD71" t="n">
        <v>110286.8905678585</v>
      </c>
      <c r="AE71" t="n">
        <v>150899.3891891006</v>
      </c>
      <c r="AF71" t="n">
        <v>4.09518878588808e-06</v>
      </c>
      <c r="AG71" t="n">
        <v>11</v>
      </c>
      <c r="AH71" t="n">
        <v>136497.7632735569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12.6028</v>
      </c>
      <c r="E72" t="n">
        <v>7.93</v>
      </c>
      <c r="F72" t="n">
        <v>5.1</v>
      </c>
      <c r="G72" t="n">
        <v>76.47</v>
      </c>
      <c r="H72" t="n">
        <v>1.3</v>
      </c>
      <c r="I72" t="n">
        <v>4</v>
      </c>
      <c r="J72" t="n">
        <v>253.3</v>
      </c>
      <c r="K72" t="n">
        <v>56.94</v>
      </c>
      <c r="L72" t="n">
        <v>18.5</v>
      </c>
      <c r="M72" t="n">
        <v>2</v>
      </c>
      <c r="N72" t="n">
        <v>62.86</v>
      </c>
      <c r="O72" t="n">
        <v>31474.25</v>
      </c>
      <c r="P72" t="n">
        <v>68.66</v>
      </c>
      <c r="Q72" t="n">
        <v>202.81</v>
      </c>
      <c r="R72" t="n">
        <v>19.49</v>
      </c>
      <c r="S72" t="n">
        <v>13.89</v>
      </c>
      <c r="T72" t="n">
        <v>1125.3</v>
      </c>
      <c r="U72" t="n">
        <v>0.71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110.2694836229795</v>
      </c>
      <c r="AB72" t="n">
        <v>150.875572239177</v>
      </c>
      <c r="AC72" t="n">
        <v>136.4762193799067</v>
      </c>
      <c r="AD72" t="n">
        <v>110269.4836229795</v>
      </c>
      <c r="AE72" t="n">
        <v>150875.572239177</v>
      </c>
      <c r="AF72" t="n">
        <v>4.093597185116262e-06</v>
      </c>
      <c r="AG72" t="n">
        <v>11</v>
      </c>
      <c r="AH72" t="n">
        <v>136476.2193799067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12.6006</v>
      </c>
      <c r="E73" t="n">
        <v>7.94</v>
      </c>
      <c r="F73" t="n">
        <v>5.1</v>
      </c>
      <c r="G73" t="n">
        <v>76.5</v>
      </c>
      <c r="H73" t="n">
        <v>1.31</v>
      </c>
      <c r="I73" t="n">
        <v>4</v>
      </c>
      <c r="J73" t="n">
        <v>253.75</v>
      </c>
      <c r="K73" t="n">
        <v>56.94</v>
      </c>
      <c r="L73" t="n">
        <v>18.75</v>
      </c>
      <c r="M73" t="n">
        <v>2</v>
      </c>
      <c r="N73" t="n">
        <v>63.06</v>
      </c>
      <c r="O73" t="n">
        <v>31530.19</v>
      </c>
      <c r="P73" t="n">
        <v>68.45</v>
      </c>
      <c r="Q73" t="n">
        <v>202.81</v>
      </c>
      <c r="R73" t="n">
        <v>19.45</v>
      </c>
      <c r="S73" t="n">
        <v>13.89</v>
      </c>
      <c r="T73" t="n">
        <v>1106.33</v>
      </c>
      <c r="U73" t="n">
        <v>0.71</v>
      </c>
      <c r="V73" t="n">
        <v>0.76</v>
      </c>
      <c r="W73" t="n">
        <v>0.65</v>
      </c>
      <c r="X73" t="n">
        <v>0.06</v>
      </c>
      <c r="Y73" t="n">
        <v>1</v>
      </c>
      <c r="Z73" t="n">
        <v>10</v>
      </c>
      <c r="AA73" t="n">
        <v>110.1845422656069</v>
      </c>
      <c r="AB73" t="n">
        <v>150.7593517266716</v>
      </c>
      <c r="AC73" t="n">
        <v>136.3710907899982</v>
      </c>
      <c r="AD73" t="n">
        <v>110184.5422656069</v>
      </c>
      <c r="AE73" t="n">
        <v>150759.3517266716</v>
      </c>
      <c r="AF73" t="n">
        <v>4.092882588851364e-06</v>
      </c>
      <c r="AG73" t="n">
        <v>11</v>
      </c>
      <c r="AH73" t="n">
        <v>136371.0907899982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12.605</v>
      </c>
      <c r="E74" t="n">
        <v>7.93</v>
      </c>
      <c r="F74" t="n">
        <v>5.1</v>
      </c>
      <c r="G74" t="n">
        <v>76.45</v>
      </c>
      <c r="H74" t="n">
        <v>1.33</v>
      </c>
      <c r="I74" t="n">
        <v>4</v>
      </c>
      <c r="J74" t="n">
        <v>254.21</v>
      </c>
      <c r="K74" t="n">
        <v>56.94</v>
      </c>
      <c r="L74" t="n">
        <v>19</v>
      </c>
      <c r="M74" t="n">
        <v>2</v>
      </c>
      <c r="N74" t="n">
        <v>63.26</v>
      </c>
      <c r="O74" t="n">
        <v>31586.21</v>
      </c>
      <c r="P74" t="n">
        <v>68.13</v>
      </c>
      <c r="Q74" t="n">
        <v>202.81</v>
      </c>
      <c r="R74" t="n">
        <v>19.5</v>
      </c>
      <c r="S74" t="n">
        <v>13.89</v>
      </c>
      <c r="T74" t="n">
        <v>1129.02</v>
      </c>
      <c r="U74" t="n">
        <v>0.71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110.0349150175183</v>
      </c>
      <c r="AB74" t="n">
        <v>150.5546251247486</v>
      </c>
      <c r="AC74" t="n">
        <v>136.1859030076271</v>
      </c>
      <c r="AD74" t="n">
        <v>110034.9150175183</v>
      </c>
      <c r="AE74" t="n">
        <v>150554.6251247486</v>
      </c>
      <c r="AF74" t="n">
        <v>4.094311781381159e-06</v>
      </c>
      <c r="AG74" t="n">
        <v>11</v>
      </c>
      <c r="AH74" t="n">
        <v>136185.9030076271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12.6099</v>
      </c>
      <c r="E75" t="n">
        <v>7.93</v>
      </c>
      <c r="F75" t="n">
        <v>5.09</v>
      </c>
      <c r="G75" t="n">
        <v>76.41</v>
      </c>
      <c r="H75" t="n">
        <v>1.34</v>
      </c>
      <c r="I75" t="n">
        <v>4</v>
      </c>
      <c r="J75" t="n">
        <v>254.66</v>
      </c>
      <c r="K75" t="n">
        <v>56.94</v>
      </c>
      <c r="L75" t="n">
        <v>19.25</v>
      </c>
      <c r="M75" t="n">
        <v>2</v>
      </c>
      <c r="N75" t="n">
        <v>63.47</v>
      </c>
      <c r="O75" t="n">
        <v>31642.3</v>
      </c>
      <c r="P75" t="n">
        <v>67.90000000000001</v>
      </c>
      <c r="Q75" t="n">
        <v>202.82</v>
      </c>
      <c r="R75" t="n">
        <v>19.36</v>
      </c>
      <c r="S75" t="n">
        <v>13.89</v>
      </c>
      <c r="T75" t="n">
        <v>1061.77</v>
      </c>
      <c r="U75" t="n">
        <v>0.72</v>
      </c>
      <c r="V75" t="n">
        <v>0.76</v>
      </c>
      <c r="W75" t="n">
        <v>0.64</v>
      </c>
      <c r="X75" t="n">
        <v>0.06</v>
      </c>
      <c r="Y75" t="n">
        <v>1</v>
      </c>
      <c r="Z75" t="n">
        <v>10</v>
      </c>
      <c r="AA75" t="n">
        <v>109.9164618140139</v>
      </c>
      <c r="AB75" t="n">
        <v>150.3925522259275</v>
      </c>
      <c r="AC75" t="n">
        <v>136.0392981187987</v>
      </c>
      <c r="AD75" t="n">
        <v>109916.4618140139</v>
      </c>
      <c r="AE75" t="n">
        <v>150392.5522259275</v>
      </c>
      <c r="AF75" t="n">
        <v>4.095903382152977e-06</v>
      </c>
      <c r="AG75" t="n">
        <v>11</v>
      </c>
      <c r="AH75" t="n">
        <v>136039.2981187987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12.6125</v>
      </c>
      <c r="E76" t="n">
        <v>7.93</v>
      </c>
      <c r="F76" t="n">
        <v>5.09</v>
      </c>
      <c r="G76" t="n">
        <v>76.38</v>
      </c>
      <c r="H76" t="n">
        <v>1.36</v>
      </c>
      <c r="I76" t="n">
        <v>4</v>
      </c>
      <c r="J76" t="n">
        <v>255.12</v>
      </c>
      <c r="K76" t="n">
        <v>56.94</v>
      </c>
      <c r="L76" t="n">
        <v>19.5</v>
      </c>
      <c r="M76" t="n">
        <v>2</v>
      </c>
      <c r="N76" t="n">
        <v>63.67</v>
      </c>
      <c r="O76" t="n">
        <v>31698.47</v>
      </c>
      <c r="P76" t="n">
        <v>67.70999999999999</v>
      </c>
      <c r="Q76" t="n">
        <v>202.81</v>
      </c>
      <c r="R76" t="n">
        <v>19.35</v>
      </c>
      <c r="S76" t="n">
        <v>13.89</v>
      </c>
      <c r="T76" t="n">
        <v>1052.75</v>
      </c>
      <c r="U76" t="n">
        <v>0.72</v>
      </c>
      <c r="V76" t="n">
        <v>0.76</v>
      </c>
      <c r="W76" t="n">
        <v>0.64</v>
      </c>
      <c r="X76" t="n">
        <v>0.05</v>
      </c>
      <c r="Y76" t="n">
        <v>1</v>
      </c>
      <c r="Z76" t="n">
        <v>10</v>
      </c>
      <c r="AA76" t="n">
        <v>109.827761304139</v>
      </c>
      <c r="AB76" t="n">
        <v>150.2711882751263</v>
      </c>
      <c r="AC76" t="n">
        <v>135.9295169731266</v>
      </c>
      <c r="AD76" t="n">
        <v>109827.761304139</v>
      </c>
      <c r="AE76" t="n">
        <v>150271.1882751263</v>
      </c>
      <c r="AF76" t="n">
        <v>4.096747905011494e-06</v>
      </c>
      <c r="AG76" t="n">
        <v>11</v>
      </c>
      <c r="AH76" t="n">
        <v>135929.5169731266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12.6117</v>
      </c>
      <c r="E77" t="n">
        <v>7.93</v>
      </c>
      <c r="F77" t="n">
        <v>5.09</v>
      </c>
      <c r="G77" t="n">
        <v>76.39</v>
      </c>
      <c r="H77" t="n">
        <v>1.37</v>
      </c>
      <c r="I77" t="n">
        <v>4</v>
      </c>
      <c r="J77" t="n">
        <v>255.57</v>
      </c>
      <c r="K77" t="n">
        <v>56.94</v>
      </c>
      <c r="L77" t="n">
        <v>19.75</v>
      </c>
      <c r="M77" t="n">
        <v>2</v>
      </c>
      <c r="N77" t="n">
        <v>63.88</v>
      </c>
      <c r="O77" t="n">
        <v>31754.72</v>
      </c>
      <c r="P77" t="n">
        <v>67.45999999999999</v>
      </c>
      <c r="Q77" t="n">
        <v>202.81</v>
      </c>
      <c r="R77" t="n">
        <v>19.3</v>
      </c>
      <c r="S77" t="n">
        <v>13.89</v>
      </c>
      <c r="T77" t="n">
        <v>1029.45</v>
      </c>
      <c r="U77" t="n">
        <v>0.72</v>
      </c>
      <c r="V77" t="n">
        <v>0.76</v>
      </c>
      <c r="W77" t="n">
        <v>0.64</v>
      </c>
      <c r="X77" t="n">
        <v>0.05</v>
      </c>
      <c r="Y77" t="n">
        <v>1</v>
      </c>
      <c r="Z77" t="n">
        <v>10</v>
      </c>
      <c r="AA77" t="n">
        <v>109.7219484745649</v>
      </c>
      <c r="AB77" t="n">
        <v>150.1264104935705</v>
      </c>
      <c r="AC77" t="n">
        <v>135.7985565798456</v>
      </c>
      <c r="AD77" t="n">
        <v>109721.9484745649</v>
      </c>
      <c r="AE77" t="n">
        <v>150126.4104935706</v>
      </c>
      <c r="AF77" t="n">
        <v>4.096488051824258e-06</v>
      </c>
      <c r="AG77" t="n">
        <v>11</v>
      </c>
      <c r="AH77" t="n">
        <v>135798.5565798456</v>
      </c>
    </row>
    <row r="78">
      <c r="A78" t="n">
        <v>76</v>
      </c>
      <c r="B78" t="n">
        <v>115</v>
      </c>
      <c r="C78" t="inlineStr">
        <is>
          <t xml:space="preserve">CONCLUIDO	</t>
        </is>
      </c>
      <c r="D78" t="n">
        <v>12.6042</v>
      </c>
      <c r="E78" t="n">
        <v>7.93</v>
      </c>
      <c r="F78" t="n">
        <v>5.1</v>
      </c>
      <c r="G78" t="n">
        <v>76.45999999999999</v>
      </c>
      <c r="H78" t="n">
        <v>1.39</v>
      </c>
      <c r="I78" t="n">
        <v>4</v>
      </c>
      <c r="J78" t="n">
        <v>256.03</v>
      </c>
      <c r="K78" t="n">
        <v>56.94</v>
      </c>
      <c r="L78" t="n">
        <v>20</v>
      </c>
      <c r="M78" t="n">
        <v>2</v>
      </c>
      <c r="N78" t="n">
        <v>64.09</v>
      </c>
      <c r="O78" t="n">
        <v>31811.04</v>
      </c>
      <c r="P78" t="n">
        <v>67.23999999999999</v>
      </c>
      <c r="Q78" t="n">
        <v>202.81</v>
      </c>
      <c r="R78" t="n">
        <v>19.42</v>
      </c>
      <c r="S78" t="n">
        <v>13.89</v>
      </c>
      <c r="T78" t="n">
        <v>1089.64</v>
      </c>
      <c r="U78" t="n">
        <v>0.72</v>
      </c>
      <c r="V78" t="n">
        <v>0.76</v>
      </c>
      <c r="W78" t="n">
        <v>0.65</v>
      </c>
      <c r="X78" t="n">
        <v>0.06</v>
      </c>
      <c r="Y78" t="n">
        <v>1</v>
      </c>
      <c r="Z78" t="n">
        <v>10</v>
      </c>
      <c r="AA78" t="n">
        <v>109.6527275385333</v>
      </c>
      <c r="AB78" t="n">
        <v>150.03169935508</v>
      </c>
      <c r="AC78" t="n">
        <v>135.7128845394846</v>
      </c>
      <c r="AD78" t="n">
        <v>109652.7275385333</v>
      </c>
      <c r="AE78" t="n">
        <v>150031.69935508</v>
      </c>
      <c r="AF78" t="n">
        <v>4.094051928193924e-06</v>
      </c>
      <c r="AG78" t="n">
        <v>11</v>
      </c>
      <c r="AH78" t="n">
        <v>135712.8845394846</v>
      </c>
    </row>
    <row r="79">
      <c r="A79" t="n">
        <v>77</v>
      </c>
      <c r="B79" t="n">
        <v>115</v>
      </c>
      <c r="C79" t="inlineStr">
        <is>
          <t xml:space="preserve">CONCLUIDO	</t>
        </is>
      </c>
      <c r="D79" t="n">
        <v>12.6201</v>
      </c>
      <c r="E79" t="n">
        <v>7.92</v>
      </c>
      <c r="F79" t="n">
        <v>5.09</v>
      </c>
      <c r="G79" t="n">
        <v>76.31</v>
      </c>
      <c r="H79" t="n">
        <v>1.4</v>
      </c>
      <c r="I79" t="n">
        <v>4</v>
      </c>
      <c r="J79" t="n">
        <v>256.49</v>
      </c>
      <c r="K79" t="n">
        <v>56.94</v>
      </c>
      <c r="L79" t="n">
        <v>20.25</v>
      </c>
      <c r="M79" t="n">
        <v>2</v>
      </c>
      <c r="N79" t="n">
        <v>64.29000000000001</v>
      </c>
      <c r="O79" t="n">
        <v>31867.44</v>
      </c>
      <c r="P79" t="n">
        <v>66.67</v>
      </c>
      <c r="Q79" t="n">
        <v>202.81</v>
      </c>
      <c r="R79" t="n">
        <v>19.18</v>
      </c>
      <c r="S79" t="n">
        <v>13.89</v>
      </c>
      <c r="T79" t="n">
        <v>970.5700000000001</v>
      </c>
      <c r="U79" t="n">
        <v>0.72</v>
      </c>
      <c r="V79" t="n">
        <v>0.76</v>
      </c>
      <c r="W79" t="n">
        <v>0.64</v>
      </c>
      <c r="X79" t="n">
        <v>0.05</v>
      </c>
      <c r="Y79" t="n">
        <v>1</v>
      </c>
      <c r="Z79" t="n">
        <v>10</v>
      </c>
      <c r="AA79" t="n">
        <v>109.3597197109554</v>
      </c>
      <c r="AB79" t="n">
        <v>149.6307931187951</v>
      </c>
      <c r="AC79" t="n">
        <v>135.3502402317151</v>
      </c>
      <c r="AD79" t="n">
        <v>109359.7197109554</v>
      </c>
      <c r="AE79" t="n">
        <v>149630.7931187951</v>
      </c>
      <c r="AF79" t="n">
        <v>4.099216510290232e-06</v>
      </c>
      <c r="AG79" t="n">
        <v>11</v>
      </c>
      <c r="AH79" t="n">
        <v>135350.2402317151</v>
      </c>
    </row>
    <row r="80">
      <c r="A80" t="n">
        <v>78</v>
      </c>
      <c r="B80" t="n">
        <v>115</v>
      </c>
      <c r="C80" t="inlineStr">
        <is>
          <t xml:space="preserve">CONCLUIDO	</t>
        </is>
      </c>
      <c r="D80" t="n">
        <v>12.6232</v>
      </c>
      <c r="E80" t="n">
        <v>7.92</v>
      </c>
      <c r="F80" t="n">
        <v>5.09</v>
      </c>
      <c r="G80" t="n">
        <v>76.28</v>
      </c>
      <c r="H80" t="n">
        <v>1.42</v>
      </c>
      <c r="I80" t="n">
        <v>4</v>
      </c>
      <c r="J80" t="n">
        <v>256.94</v>
      </c>
      <c r="K80" t="n">
        <v>56.94</v>
      </c>
      <c r="L80" t="n">
        <v>20.5</v>
      </c>
      <c r="M80" t="n">
        <v>2</v>
      </c>
      <c r="N80" t="n">
        <v>64.5</v>
      </c>
      <c r="O80" t="n">
        <v>31924.04</v>
      </c>
      <c r="P80" t="n">
        <v>66.18000000000001</v>
      </c>
      <c r="Q80" t="n">
        <v>202.81</v>
      </c>
      <c r="R80" t="n">
        <v>19.13</v>
      </c>
      <c r="S80" t="n">
        <v>13.89</v>
      </c>
      <c r="T80" t="n">
        <v>942.9299999999999</v>
      </c>
      <c r="U80" t="n">
        <v>0.73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109.1406074860445</v>
      </c>
      <c r="AB80" t="n">
        <v>149.330994106123</v>
      </c>
      <c r="AC80" t="n">
        <v>135.0790536160418</v>
      </c>
      <c r="AD80" t="n">
        <v>109140.6074860445</v>
      </c>
      <c r="AE80" t="n">
        <v>149330.994106123</v>
      </c>
      <c r="AF80" t="n">
        <v>4.10022344139077e-06</v>
      </c>
      <c r="AG80" t="n">
        <v>11</v>
      </c>
      <c r="AH80" t="n">
        <v>135079.0536160418</v>
      </c>
    </row>
    <row r="81">
      <c r="A81" t="n">
        <v>79</v>
      </c>
      <c r="B81" t="n">
        <v>115</v>
      </c>
      <c r="C81" t="inlineStr">
        <is>
          <t xml:space="preserve">CONCLUIDO	</t>
        </is>
      </c>
      <c r="D81" t="n">
        <v>12.6139</v>
      </c>
      <c r="E81" t="n">
        <v>7.93</v>
      </c>
      <c r="F81" t="n">
        <v>5.09</v>
      </c>
      <c r="G81" t="n">
        <v>76.37</v>
      </c>
      <c r="H81" t="n">
        <v>1.43</v>
      </c>
      <c r="I81" t="n">
        <v>4</v>
      </c>
      <c r="J81" t="n">
        <v>257.4</v>
      </c>
      <c r="K81" t="n">
        <v>56.94</v>
      </c>
      <c r="L81" t="n">
        <v>20.75</v>
      </c>
      <c r="M81" t="n">
        <v>2</v>
      </c>
      <c r="N81" t="n">
        <v>64.70999999999999</v>
      </c>
      <c r="O81" t="n">
        <v>31980.59</v>
      </c>
      <c r="P81" t="n">
        <v>66.12</v>
      </c>
      <c r="Q81" t="n">
        <v>202.81</v>
      </c>
      <c r="R81" t="n">
        <v>19.21</v>
      </c>
      <c r="S81" t="n">
        <v>13.89</v>
      </c>
      <c r="T81" t="n">
        <v>987.0599999999999</v>
      </c>
      <c r="U81" t="n">
        <v>0.72</v>
      </c>
      <c r="V81" t="n">
        <v>0.76</v>
      </c>
      <c r="W81" t="n">
        <v>0.65</v>
      </c>
      <c r="X81" t="n">
        <v>0.05</v>
      </c>
      <c r="Y81" t="n">
        <v>1</v>
      </c>
      <c r="Z81" t="n">
        <v>10</v>
      </c>
      <c r="AA81" t="n">
        <v>109.1381861858398</v>
      </c>
      <c r="AB81" t="n">
        <v>149.3276811763628</v>
      </c>
      <c r="AC81" t="n">
        <v>135.0760568676482</v>
      </c>
      <c r="AD81" t="n">
        <v>109138.1861858398</v>
      </c>
      <c r="AE81" t="n">
        <v>149327.6811763628</v>
      </c>
      <c r="AF81" t="n">
        <v>4.097202648089156e-06</v>
      </c>
      <c r="AG81" t="n">
        <v>11</v>
      </c>
      <c r="AH81" t="n">
        <v>135076.0568676482</v>
      </c>
    </row>
    <row r="82">
      <c r="A82" t="n">
        <v>80</v>
      </c>
      <c r="B82" t="n">
        <v>115</v>
      </c>
      <c r="C82" t="inlineStr">
        <is>
          <t xml:space="preserve">CONCLUIDO	</t>
        </is>
      </c>
      <c r="D82" t="n">
        <v>12.6165</v>
      </c>
      <c r="E82" t="n">
        <v>7.93</v>
      </c>
      <c r="F82" t="n">
        <v>5.09</v>
      </c>
      <c r="G82" t="n">
        <v>76.34999999999999</v>
      </c>
      <c r="H82" t="n">
        <v>1.45</v>
      </c>
      <c r="I82" t="n">
        <v>4</v>
      </c>
      <c r="J82" t="n">
        <v>257.86</v>
      </c>
      <c r="K82" t="n">
        <v>56.94</v>
      </c>
      <c r="L82" t="n">
        <v>21</v>
      </c>
      <c r="M82" t="n">
        <v>2</v>
      </c>
      <c r="N82" t="n">
        <v>64.92</v>
      </c>
      <c r="O82" t="n">
        <v>32037.22</v>
      </c>
      <c r="P82" t="n">
        <v>65.84999999999999</v>
      </c>
      <c r="Q82" t="n">
        <v>202.81</v>
      </c>
      <c r="R82" t="n">
        <v>19.17</v>
      </c>
      <c r="S82" t="n">
        <v>13.89</v>
      </c>
      <c r="T82" t="n">
        <v>966.23</v>
      </c>
      <c r="U82" t="n">
        <v>0.72</v>
      </c>
      <c r="V82" t="n">
        <v>0.76</v>
      </c>
      <c r="W82" t="n">
        <v>0.64</v>
      </c>
      <c r="X82" t="n">
        <v>0.05</v>
      </c>
      <c r="Y82" t="n">
        <v>1</v>
      </c>
      <c r="Z82" t="n">
        <v>10</v>
      </c>
      <c r="AA82" t="n">
        <v>109.0151672543199</v>
      </c>
      <c r="AB82" t="n">
        <v>149.159361247045</v>
      </c>
      <c r="AC82" t="n">
        <v>134.923801156146</v>
      </c>
      <c r="AD82" t="n">
        <v>109015.1672543199</v>
      </c>
      <c r="AE82" t="n">
        <v>149159.361247045</v>
      </c>
      <c r="AF82" t="n">
        <v>4.098047170947672e-06</v>
      </c>
      <c r="AG82" t="n">
        <v>11</v>
      </c>
      <c r="AH82" t="n">
        <v>134923.801156146</v>
      </c>
    </row>
    <row r="83">
      <c r="A83" t="n">
        <v>81</v>
      </c>
      <c r="B83" t="n">
        <v>115</v>
      </c>
      <c r="C83" t="inlineStr">
        <is>
          <t xml:space="preserve">CONCLUIDO	</t>
        </is>
      </c>
      <c r="D83" t="n">
        <v>12.6214</v>
      </c>
      <c r="E83" t="n">
        <v>7.92</v>
      </c>
      <c r="F83" t="n">
        <v>5.09</v>
      </c>
      <c r="G83" t="n">
        <v>76.3</v>
      </c>
      <c r="H83" t="n">
        <v>1.46</v>
      </c>
      <c r="I83" t="n">
        <v>4</v>
      </c>
      <c r="J83" t="n">
        <v>258.32</v>
      </c>
      <c r="K83" t="n">
        <v>56.94</v>
      </c>
      <c r="L83" t="n">
        <v>21.25</v>
      </c>
      <c r="M83" t="n">
        <v>2</v>
      </c>
      <c r="N83" t="n">
        <v>65.13</v>
      </c>
      <c r="O83" t="n">
        <v>32093.94</v>
      </c>
      <c r="P83" t="n">
        <v>65.54000000000001</v>
      </c>
      <c r="Q83" t="n">
        <v>202.81</v>
      </c>
      <c r="R83" t="n">
        <v>19.12</v>
      </c>
      <c r="S83" t="n">
        <v>13.89</v>
      </c>
      <c r="T83" t="n">
        <v>940.49</v>
      </c>
      <c r="U83" t="n">
        <v>0.73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108.869197982584</v>
      </c>
      <c r="AB83" t="n">
        <v>148.9596396497463</v>
      </c>
      <c r="AC83" t="n">
        <v>134.7431407077824</v>
      </c>
      <c r="AD83" t="n">
        <v>108869.197982584</v>
      </c>
      <c r="AE83" t="n">
        <v>148959.6396497463</v>
      </c>
      <c r="AF83" t="n">
        <v>4.099638771719489e-06</v>
      </c>
      <c r="AG83" t="n">
        <v>11</v>
      </c>
      <c r="AH83" t="n">
        <v>134743.1407077824</v>
      </c>
    </row>
    <row r="84">
      <c r="A84" t="n">
        <v>82</v>
      </c>
      <c r="B84" t="n">
        <v>115</v>
      </c>
      <c r="C84" t="inlineStr">
        <is>
          <t xml:space="preserve">CONCLUIDO	</t>
        </is>
      </c>
      <c r="D84" t="n">
        <v>12.6223</v>
      </c>
      <c r="E84" t="n">
        <v>7.92</v>
      </c>
      <c r="F84" t="n">
        <v>5.09</v>
      </c>
      <c r="G84" t="n">
        <v>76.29000000000001</v>
      </c>
      <c r="H84" t="n">
        <v>1.48</v>
      </c>
      <c r="I84" t="n">
        <v>4</v>
      </c>
      <c r="J84" t="n">
        <v>258.78</v>
      </c>
      <c r="K84" t="n">
        <v>56.94</v>
      </c>
      <c r="L84" t="n">
        <v>21.5</v>
      </c>
      <c r="M84" t="n">
        <v>2</v>
      </c>
      <c r="N84" t="n">
        <v>65.34</v>
      </c>
      <c r="O84" t="n">
        <v>32150.72</v>
      </c>
      <c r="P84" t="n">
        <v>65.31</v>
      </c>
      <c r="Q84" t="n">
        <v>202.81</v>
      </c>
      <c r="R84" t="n">
        <v>19.08</v>
      </c>
      <c r="S84" t="n">
        <v>13.89</v>
      </c>
      <c r="T84" t="n">
        <v>918.9400000000001</v>
      </c>
      <c r="U84" t="n">
        <v>0.73</v>
      </c>
      <c r="V84" t="n">
        <v>0.76</v>
      </c>
      <c r="W84" t="n">
        <v>0.64</v>
      </c>
      <c r="X84" t="n">
        <v>0.05</v>
      </c>
      <c r="Y84" t="n">
        <v>1</v>
      </c>
      <c r="Z84" t="n">
        <v>10</v>
      </c>
      <c r="AA84" t="n">
        <v>108.7677862755428</v>
      </c>
      <c r="AB84" t="n">
        <v>148.8208836782039</v>
      </c>
      <c r="AC84" t="n">
        <v>134.6176274114187</v>
      </c>
      <c r="AD84" t="n">
        <v>108767.7862755428</v>
      </c>
      <c r="AE84" t="n">
        <v>148820.8836782039</v>
      </c>
      <c r="AF84" t="n">
        <v>4.09993110655513e-06</v>
      </c>
      <c r="AG84" t="n">
        <v>11</v>
      </c>
      <c r="AH84" t="n">
        <v>134617.6274114187</v>
      </c>
    </row>
    <row r="85">
      <c r="A85" t="n">
        <v>83</v>
      </c>
      <c r="B85" t="n">
        <v>115</v>
      </c>
      <c r="C85" t="inlineStr">
        <is>
          <t xml:space="preserve">CONCLUIDO	</t>
        </is>
      </c>
      <c r="D85" t="n">
        <v>12.6263</v>
      </c>
      <c r="E85" t="n">
        <v>7.92</v>
      </c>
      <c r="F85" t="n">
        <v>5.08</v>
      </c>
      <c r="G85" t="n">
        <v>76.25</v>
      </c>
      <c r="H85" t="n">
        <v>1.49</v>
      </c>
      <c r="I85" t="n">
        <v>4</v>
      </c>
      <c r="J85" t="n">
        <v>259.24</v>
      </c>
      <c r="K85" t="n">
        <v>56.94</v>
      </c>
      <c r="L85" t="n">
        <v>21.75</v>
      </c>
      <c r="M85" t="n">
        <v>2</v>
      </c>
      <c r="N85" t="n">
        <v>65.55</v>
      </c>
      <c r="O85" t="n">
        <v>32207.59</v>
      </c>
      <c r="P85" t="n">
        <v>64.86</v>
      </c>
      <c r="Q85" t="n">
        <v>202.81</v>
      </c>
      <c r="R85" t="n">
        <v>18.98</v>
      </c>
      <c r="S85" t="n">
        <v>13.89</v>
      </c>
      <c r="T85" t="n">
        <v>869.14</v>
      </c>
      <c r="U85" t="n">
        <v>0.73</v>
      </c>
      <c r="V85" t="n">
        <v>0.76</v>
      </c>
      <c r="W85" t="n">
        <v>0.64</v>
      </c>
      <c r="X85" t="n">
        <v>0.05</v>
      </c>
      <c r="Y85" t="n">
        <v>1</v>
      </c>
      <c r="Z85" t="n">
        <v>10</v>
      </c>
      <c r="AA85" t="n">
        <v>108.5574001960171</v>
      </c>
      <c r="AB85" t="n">
        <v>148.5330241626182</v>
      </c>
      <c r="AC85" t="n">
        <v>134.357240803987</v>
      </c>
      <c r="AD85" t="n">
        <v>108557.4001960171</v>
      </c>
      <c r="AE85" t="n">
        <v>148533.0241626182</v>
      </c>
      <c r="AF85" t="n">
        <v>4.101230372491308e-06</v>
      </c>
      <c r="AG85" t="n">
        <v>11</v>
      </c>
      <c r="AH85" t="n">
        <v>134357.240803987</v>
      </c>
    </row>
    <row r="86">
      <c r="A86" t="n">
        <v>84</v>
      </c>
      <c r="B86" t="n">
        <v>115</v>
      </c>
      <c r="C86" t="inlineStr">
        <is>
          <t xml:space="preserve">CONCLUIDO	</t>
        </is>
      </c>
      <c r="D86" t="n">
        <v>12.6249</v>
      </c>
      <c r="E86" t="n">
        <v>7.92</v>
      </c>
      <c r="F86" t="n">
        <v>5.08</v>
      </c>
      <c r="G86" t="n">
        <v>76.27</v>
      </c>
      <c r="H86" t="n">
        <v>1.51</v>
      </c>
      <c r="I86" t="n">
        <v>4</v>
      </c>
      <c r="J86" t="n">
        <v>259.71</v>
      </c>
      <c r="K86" t="n">
        <v>56.94</v>
      </c>
      <c r="L86" t="n">
        <v>22</v>
      </c>
      <c r="M86" t="n">
        <v>2</v>
      </c>
      <c r="N86" t="n">
        <v>65.76000000000001</v>
      </c>
      <c r="O86" t="n">
        <v>32264.54</v>
      </c>
      <c r="P86" t="n">
        <v>64.42</v>
      </c>
      <c r="Q86" t="n">
        <v>202.81</v>
      </c>
      <c r="R86" t="n">
        <v>19.02</v>
      </c>
      <c r="S86" t="n">
        <v>13.89</v>
      </c>
      <c r="T86" t="n">
        <v>891.3</v>
      </c>
      <c r="U86" t="n">
        <v>0.73</v>
      </c>
      <c r="V86" t="n">
        <v>0.76</v>
      </c>
      <c r="W86" t="n">
        <v>0.64</v>
      </c>
      <c r="X86" t="n">
        <v>0.05</v>
      </c>
      <c r="Y86" t="n">
        <v>1</v>
      </c>
      <c r="Z86" t="n">
        <v>10</v>
      </c>
      <c r="AA86" t="n">
        <v>108.3712028549084</v>
      </c>
      <c r="AB86" t="n">
        <v>148.2782607460665</v>
      </c>
      <c r="AC86" t="n">
        <v>134.1267916503482</v>
      </c>
      <c r="AD86" t="n">
        <v>108371.2028549084</v>
      </c>
      <c r="AE86" t="n">
        <v>148278.2607460665</v>
      </c>
      <c r="AF86" t="n">
        <v>4.100775629413645e-06</v>
      </c>
      <c r="AG86" t="n">
        <v>11</v>
      </c>
      <c r="AH86" t="n">
        <v>134126.7916503482</v>
      </c>
    </row>
    <row r="87">
      <c r="A87" t="n">
        <v>85</v>
      </c>
      <c r="B87" t="n">
        <v>115</v>
      </c>
      <c r="C87" t="inlineStr">
        <is>
          <t xml:space="preserve">CONCLUIDO	</t>
        </is>
      </c>
      <c r="D87" t="n">
        <v>12.6214</v>
      </c>
      <c r="E87" t="n">
        <v>7.92</v>
      </c>
      <c r="F87" t="n">
        <v>5.09</v>
      </c>
      <c r="G87" t="n">
        <v>76.3</v>
      </c>
      <c r="H87" t="n">
        <v>1.52</v>
      </c>
      <c r="I87" t="n">
        <v>4</v>
      </c>
      <c r="J87" t="n">
        <v>260.17</v>
      </c>
      <c r="K87" t="n">
        <v>56.94</v>
      </c>
      <c r="L87" t="n">
        <v>22.25</v>
      </c>
      <c r="M87" t="n">
        <v>2</v>
      </c>
      <c r="N87" t="n">
        <v>65.98</v>
      </c>
      <c r="O87" t="n">
        <v>32321.56</v>
      </c>
      <c r="P87" t="n">
        <v>63.77</v>
      </c>
      <c r="Q87" t="n">
        <v>202.81</v>
      </c>
      <c r="R87" t="n">
        <v>19.06</v>
      </c>
      <c r="S87" t="n">
        <v>13.89</v>
      </c>
      <c r="T87" t="n">
        <v>908.49</v>
      </c>
      <c r="U87" t="n">
        <v>0.73</v>
      </c>
      <c r="V87" t="n">
        <v>0.76</v>
      </c>
      <c r="W87" t="n">
        <v>0.64</v>
      </c>
      <c r="X87" t="n">
        <v>0.05</v>
      </c>
      <c r="Y87" t="n">
        <v>1</v>
      </c>
      <c r="Z87" t="n">
        <v>10</v>
      </c>
      <c r="AA87" t="n">
        <v>108.106028551022</v>
      </c>
      <c r="AB87" t="n">
        <v>147.9154375648246</v>
      </c>
      <c r="AC87" t="n">
        <v>133.7985958042984</v>
      </c>
      <c r="AD87" t="n">
        <v>108106.028551022</v>
      </c>
      <c r="AE87" t="n">
        <v>147915.4375648246</v>
      </c>
      <c r="AF87" t="n">
        <v>4.099638771719489e-06</v>
      </c>
      <c r="AG87" t="n">
        <v>11</v>
      </c>
      <c r="AH87" t="n">
        <v>133798.5958042984</v>
      </c>
    </row>
    <row r="88">
      <c r="A88" t="n">
        <v>86</v>
      </c>
      <c r="B88" t="n">
        <v>115</v>
      </c>
      <c r="C88" t="inlineStr">
        <is>
          <t xml:space="preserve">CONCLUIDO	</t>
        </is>
      </c>
      <c r="D88" t="n">
        <v>12.7289</v>
      </c>
      <c r="E88" t="n">
        <v>7.86</v>
      </c>
      <c r="F88" t="n">
        <v>5.06</v>
      </c>
      <c r="G88" t="n">
        <v>101.27</v>
      </c>
      <c r="H88" t="n">
        <v>1.54</v>
      </c>
      <c r="I88" t="n">
        <v>3</v>
      </c>
      <c r="J88" t="n">
        <v>260.63</v>
      </c>
      <c r="K88" t="n">
        <v>56.94</v>
      </c>
      <c r="L88" t="n">
        <v>22.5</v>
      </c>
      <c r="M88" t="n">
        <v>1</v>
      </c>
      <c r="N88" t="n">
        <v>66.19</v>
      </c>
      <c r="O88" t="n">
        <v>32378.67</v>
      </c>
      <c r="P88" t="n">
        <v>62.9</v>
      </c>
      <c r="Q88" t="n">
        <v>202.81</v>
      </c>
      <c r="R88" t="n">
        <v>18.4</v>
      </c>
      <c r="S88" t="n">
        <v>13.89</v>
      </c>
      <c r="T88" t="n">
        <v>584.4400000000001</v>
      </c>
      <c r="U88" t="n">
        <v>0.76</v>
      </c>
      <c r="V88" t="n">
        <v>0.76</v>
      </c>
      <c r="W88" t="n">
        <v>0.64</v>
      </c>
      <c r="X88" t="n">
        <v>0.03</v>
      </c>
      <c r="Y88" t="n">
        <v>1</v>
      </c>
      <c r="Z88" t="n">
        <v>10</v>
      </c>
      <c r="AA88" t="n">
        <v>107.4547839165204</v>
      </c>
      <c r="AB88" t="n">
        <v>147.0243759250144</v>
      </c>
      <c r="AC88" t="n">
        <v>132.9925758367786</v>
      </c>
      <c r="AD88" t="n">
        <v>107454.7839165204</v>
      </c>
      <c r="AE88" t="n">
        <v>147024.3759250144</v>
      </c>
      <c r="AF88" t="n">
        <v>4.134556543754275e-06</v>
      </c>
      <c r="AG88" t="n">
        <v>11</v>
      </c>
      <c r="AH88" t="n">
        <v>132992.5758367786</v>
      </c>
    </row>
    <row r="89">
      <c r="A89" t="n">
        <v>87</v>
      </c>
      <c r="B89" t="n">
        <v>115</v>
      </c>
      <c r="C89" t="inlineStr">
        <is>
          <t xml:space="preserve">CONCLUIDO	</t>
        </is>
      </c>
      <c r="D89" t="n">
        <v>12.7191</v>
      </c>
      <c r="E89" t="n">
        <v>7.86</v>
      </c>
      <c r="F89" t="n">
        <v>5.07</v>
      </c>
      <c r="G89" t="n">
        <v>101.39</v>
      </c>
      <c r="H89" t="n">
        <v>1.55</v>
      </c>
      <c r="I89" t="n">
        <v>3</v>
      </c>
      <c r="J89" t="n">
        <v>261.09</v>
      </c>
      <c r="K89" t="n">
        <v>56.94</v>
      </c>
      <c r="L89" t="n">
        <v>22.75</v>
      </c>
      <c r="M89" t="n">
        <v>1</v>
      </c>
      <c r="N89" t="n">
        <v>66.40000000000001</v>
      </c>
      <c r="O89" t="n">
        <v>32435.86</v>
      </c>
      <c r="P89" t="n">
        <v>63.04</v>
      </c>
      <c r="Q89" t="n">
        <v>202.81</v>
      </c>
      <c r="R89" t="n">
        <v>18.62</v>
      </c>
      <c r="S89" t="n">
        <v>13.89</v>
      </c>
      <c r="T89" t="n">
        <v>694.05</v>
      </c>
      <c r="U89" t="n">
        <v>0.75</v>
      </c>
      <c r="V89" t="n">
        <v>0.76</v>
      </c>
      <c r="W89" t="n">
        <v>0.64</v>
      </c>
      <c r="X89" t="n">
        <v>0.03</v>
      </c>
      <c r="Y89" t="n">
        <v>1</v>
      </c>
      <c r="Z89" t="n">
        <v>10</v>
      </c>
      <c r="AA89" t="n">
        <v>107.5443301634737</v>
      </c>
      <c r="AB89" t="n">
        <v>147.1468970505974</v>
      </c>
      <c r="AC89" t="n">
        <v>133.1034037180954</v>
      </c>
      <c r="AD89" t="n">
        <v>107544.3301634737</v>
      </c>
      <c r="AE89" t="n">
        <v>147146.8970505974</v>
      </c>
      <c r="AF89" t="n">
        <v>4.131373342210639e-06</v>
      </c>
      <c r="AG89" t="n">
        <v>11</v>
      </c>
      <c r="AH89" t="n">
        <v>133103.4037180954</v>
      </c>
    </row>
    <row r="90">
      <c r="A90" t="n">
        <v>88</v>
      </c>
      <c r="B90" t="n">
        <v>115</v>
      </c>
      <c r="C90" t="inlineStr">
        <is>
          <t xml:space="preserve">CONCLUIDO	</t>
        </is>
      </c>
      <c r="D90" t="n">
        <v>12.7159</v>
      </c>
      <c r="E90" t="n">
        <v>7.86</v>
      </c>
      <c r="F90" t="n">
        <v>5.07</v>
      </c>
      <c r="G90" t="n">
        <v>101.43</v>
      </c>
      <c r="H90" t="n">
        <v>1.56</v>
      </c>
      <c r="I90" t="n">
        <v>3</v>
      </c>
      <c r="J90" t="n">
        <v>261.56</v>
      </c>
      <c r="K90" t="n">
        <v>56.94</v>
      </c>
      <c r="L90" t="n">
        <v>23</v>
      </c>
      <c r="M90" t="n">
        <v>1</v>
      </c>
      <c r="N90" t="n">
        <v>66.62</v>
      </c>
      <c r="O90" t="n">
        <v>32493.12</v>
      </c>
      <c r="P90" t="n">
        <v>63.13</v>
      </c>
      <c r="Q90" t="n">
        <v>202.81</v>
      </c>
      <c r="R90" t="n">
        <v>18.64</v>
      </c>
      <c r="S90" t="n">
        <v>13.89</v>
      </c>
      <c r="T90" t="n">
        <v>706.27</v>
      </c>
      <c r="U90" t="n">
        <v>0.75</v>
      </c>
      <c r="V90" t="n">
        <v>0.76</v>
      </c>
      <c r="W90" t="n">
        <v>0.64</v>
      </c>
      <c r="X90" t="n">
        <v>0.03</v>
      </c>
      <c r="Y90" t="n">
        <v>1</v>
      </c>
      <c r="Z90" t="n">
        <v>10</v>
      </c>
      <c r="AA90" t="n">
        <v>107.5904542449288</v>
      </c>
      <c r="AB90" t="n">
        <v>147.2100060536952</v>
      </c>
      <c r="AC90" t="n">
        <v>133.1604896865117</v>
      </c>
      <c r="AD90" t="n">
        <v>107590.4542449288</v>
      </c>
      <c r="AE90" t="n">
        <v>147210.0060536952</v>
      </c>
      <c r="AF90" t="n">
        <v>4.130333929461696e-06</v>
      </c>
      <c r="AG90" t="n">
        <v>11</v>
      </c>
      <c r="AH90" t="n">
        <v>133160.4896865117</v>
      </c>
    </row>
    <row r="91">
      <c r="A91" t="n">
        <v>89</v>
      </c>
      <c r="B91" t="n">
        <v>115</v>
      </c>
      <c r="C91" t="inlineStr">
        <is>
          <t xml:space="preserve">CONCLUIDO	</t>
        </is>
      </c>
      <c r="D91" t="n">
        <v>12.7182</v>
      </c>
      <c r="E91" t="n">
        <v>7.86</v>
      </c>
      <c r="F91" t="n">
        <v>5.07</v>
      </c>
      <c r="G91" t="n">
        <v>101.41</v>
      </c>
      <c r="H91" t="n">
        <v>1.58</v>
      </c>
      <c r="I91" t="n">
        <v>3</v>
      </c>
      <c r="J91" t="n">
        <v>262.02</v>
      </c>
      <c r="K91" t="n">
        <v>56.94</v>
      </c>
      <c r="L91" t="n">
        <v>23.25</v>
      </c>
      <c r="M91" t="n">
        <v>1</v>
      </c>
      <c r="N91" t="n">
        <v>66.83</v>
      </c>
      <c r="O91" t="n">
        <v>32550.47</v>
      </c>
      <c r="P91" t="n">
        <v>63.29</v>
      </c>
      <c r="Q91" t="n">
        <v>202.81</v>
      </c>
      <c r="R91" t="n">
        <v>18.55</v>
      </c>
      <c r="S91" t="n">
        <v>13.89</v>
      </c>
      <c r="T91" t="n">
        <v>661.38</v>
      </c>
      <c r="U91" t="n">
        <v>0.75</v>
      </c>
      <c r="V91" t="n">
        <v>0.76</v>
      </c>
      <c r="W91" t="n">
        <v>0.64</v>
      </c>
      <c r="X91" t="n">
        <v>0.03</v>
      </c>
      <c r="Y91" t="n">
        <v>1</v>
      </c>
      <c r="Z91" t="n">
        <v>10</v>
      </c>
      <c r="AA91" t="n">
        <v>107.653441183908</v>
      </c>
      <c r="AB91" t="n">
        <v>147.2961875623941</v>
      </c>
      <c r="AC91" t="n">
        <v>133.2384461529768</v>
      </c>
      <c r="AD91" t="n">
        <v>107653.441183908</v>
      </c>
      <c r="AE91" t="n">
        <v>147296.1875623941</v>
      </c>
      <c r="AF91" t="n">
        <v>4.131081007374999e-06</v>
      </c>
      <c r="AG91" t="n">
        <v>11</v>
      </c>
      <c r="AH91" t="n">
        <v>133238.4461529768</v>
      </c>
    </row>
    <row r="92">
      <c r="A92" t="n">
        <v>90</v>
      </c>
      <c r="B92" t="n">
        <v>115</v>
      </c>
      <c r="C92" t="inlineStr">
        <is>
          <t xml:space="preserve">CONCLUIDO	</t>
        </is>
      </c>
      <c r="D92" t="n">
        <v>12.7253</v>
      </c>
      <c r="E92" t="n">
        <v>7.86</v>
      </c>
      <c r="F92" t="n">
        <v>5.07</v>
      </c>
      <c r="G92" t="n">
        <v>101.32</v>
      </c>
      <c r="H92" t="n">
        <v>1.59</v>
      </c>
      <c r="I92" t="n">
        <v>3</v>
      </c>
      <c r="J92" t="n">
        <v>262.49</v>
      </c>
      <c r="K92" t="n">
        <v>56.94</v>
      </c>
      <c r="L92" t="n">
        <v>23.5</v>
      </c>
      <c r="M92" t="n">
        <v>1</v>
      </c>
      <c r="N92" t="n">
        <v>67.05</v>
      </c>
      <c r="O92" t="n">
        <v>32607.89</v>
      </c>
      <c r="P92" t="n">
        <v>63.29</v>
      </c>
      <c r="Q92" t="n">
        <v>202.81</v>
      </c>
      <c r="R92" t="n">
        <v>18.48</v>
      </c>
      <c r="S92" t="n">
        <v>13.89</v>
      </c>
      <c r="T92" t="n">
        <v>626.87</v>
      </c>
      <c r="U92" t="n">
        <v>0.75</v>
      </c>
      <c r="V92" t="n">
        <v>0.76</v>
      </c>
      <c r="W92" t="n">
        <v>0.64</v>
      </c>
      <c r="X92" t="n">
        <v>0.03</v>
      </c>
      <c r="Y92" t="n">
        <v>1</v>
      </c>
      <c r="Z92" t="n">
        <v>10</v>
      </c>
      <c r="AA92" t="n">
        <v>107.6365142045228</v>
      </c>
      <c r="AB92" t="n">
        <v>147.2730273224336</v>
      </c>
      <c r="AC92" t="n">
        <v>133.2174962938126</v>
      </c>
      <c r="AD92" t="n">
        <v>107636.5142045228</v>
      </c>
      <c r="AE92" t="n">
        <v>147273.0273224336</v>
      </c>
      <c r="AF92" t="n">
        <v>4.133387204411715e-06</v>
      </c>
      <c r="AG92" t="n">
        <v>11</v>
      </c>
      <c r="AH92" t="n">
        <v>133217.4962938126</v>
      </c>
    </row>
    <row r="93">
      <c r="A93" t="n">
        <v>91</v>
      </c>
      <c r="B93" t="n">
        <v>115</v>
      </c>
      <c r="C93" t="inlineStr">
        <is>
          <t xml:space="preserve">CONCLUIDO	</t>
        </is>
      </c>
      <c r="D93" t="n">
        <v>12.7235</v>
      </c>
      <c r="E93" t="n">
        <v>7.86</v>
      </c>
      <c r="F93" t="n">
        <v>5.07</v>
      </c>
      <c r="G93" t="n">
        <v>101.34</v>
      </c>
      <c r="H93" t="n">
        <v>1.61</v>
      </c>
      <c r="I93" t="n">
        <v>3</v>
      </c>
      <c r="J93" t="n">
        <v>262.96</v>
      </c>
      <c r="K93" t="n">
        <v>56.94</v>
      </c>
      <c r="L93" t="n">
        <v>23.75</v>
      </c>
      <c r="M93" t="n">
        <v>1</v>
      </c>
      <c r="N93" t="n">
        <v>67.26000000000001</v>
      </c>
      <c r="O93" t="n">
        <v>32665.4</v>
      </c>
      <c r="P93" t="n">
        <v>63.32</v>
      </c>
      <c r="Q93" t="n">
        <v>202.81</v>
      </c>
      <c r="R93" t="n">
        <v>18.48</v>
      </c>
      <c r="S93" t="n">
        <v>13.89</v>
      </c>
      <c r="T93" t="n">
        <v>623.64</v>
      </c>
      <c r="U93" t="n">
        <v>0.75</v>
      </c>
      <c r="V93" t="n">
        <v>0.76</v>
      </c>
      <c r="W93" t="n">
        <v>0.64</v>
      </c>
      <c r="X93" t="n">
        <v>0.03</v>
      </c>
      <c r="Y93" t="n">
        <v>1</v>
      </c>
      <c r="Z93" t="n">
        <v>10</v>
      </c>
      <c r="AA93" t="n">
        <v>107.653635041162</v>
      </c>
      <c r="AB93" t="n">
        <v>147.2964528064414</v>
      </c>
      <c r="AC93" t="n">
        <v>133.2386860825046</v>
      </c>
      <c r="AD93" t="n">
        <v>107653.635041162</v>
      </c>
      <c r="AE93" t="n">
        <v>147296.4528064414</v>
      </c>
      <c r="AF93" t="n">
        <v>4.132802534740434e-06</v>
      </c>
      <c r="AG93" t="n">
        <v>11</v>
      </c>
      <c r="AH93" t="n">
        <v>133238.6860825045</v>
      </c>
    </row>
    <row r="94">
      <c r="A94" t="n">
        <v>92</v>
      </c>
      <c r="B94" t="n">
        <v>115</v>
      </c>
      <c r="C94" t="inlineStr">
        <is>
          <t xml:space="preserve">CONCLUIDO	</t>
        </is>
      </c>
      <c r="D94" t="n">
        <v>12.7199</v>
      </c>
      <c r="E94" t="n">
        <v>7.86</v>
      </c>
      <c r="F94" t="n">
        <v>5.07</v>
      </c>
      <c r="G94" t="n">
        <v>101.38</v>
      </c>
      <c r="H94" t="n">
        <v>1.62</v>
      </c>
      <c r="I94" t="n">
        <v>3</v>
      </c>
      <c r="J94" t="n">
        <v>263.42</v>
      </c>
      <c r="K94" t="n">
        <v>56.94</v>
      </c>
      <c r="L94" t="n">
        <v>24</v>
      </c>
      <c r="M94" t="n">
        <v>1</v>
      </c>
      <c r="N94" t="n">
        <v>67.48</v>
      </c>
      <c r="O94" t="n">
        <v>32722.99</v>
      </c>
      <c r="P94" t="n">
        <v>63.42</v>
      </c>
      <c r="Q94" t="n">
        <v>202.81</v>
      </c>
      <c r="R94" t="n">
        <v>18.57</v>
      </c>
      <c r="S94" t="n">
        <v>13.89</v>
      </c>
      <c r="T94" t="n">
        <v>668.0599999999999</v>
      </c>
      <c r="U94" t="n">
        <v>0.75</v>
      </c>
      <c r="V94" t="n">
        <v>0.76</v>
      </c>
      <c r="W94" t="n">
        <v>0.64</v>
      </c>
      <c r="X94" t="n">
        <v>0.03</v>
      </c>
      <c r="Y94" t="n">
        <v>1</v>
      </c>
      <c r="Z94" t="n">
        <v>10</v>
      </c>
      <c r="AA94" t="n">
        <v>107.7050044629066</v>
      </c>
      <c r="AB94" t="n">
        <v>147.3667387155313</v>
      </c>
      <c r="AC94" t="n">
        <v>133.3022640030778</v>
      </c>
      <c r="AD94" t="n">
        <v>107705.0044629066</v>
      </c>
      <c r="AE94" t="n">
        <v>147366.7387155312</v>
      </c>
      <c r="AF94" t="n">
        <v>4.131633195397875e-06</v>
      </c>
      <c r="AG94" t="n">
        <v>11</v>
      </c>
      <c r="AH94" t="n">
        <v>133302.2640030778</v>
      </c>
    </row>
    <row r="95">
      <c r="A95" t="n">
        <v>93</v>
      </c>
      <c r="B95" t="n">
        <v>115</v>
      </c>
      <c r="C95" t="inlineStr">
        <is>
          <t xml:space="preserve">CONCLUIDO	</t>
        </is>
      </c>
      <c r="D95" t="n">
        <v>12.7186</v>
      </c>
      <c r="E95" t="n">
        <v>7.86</v>
      </c>
      <c r="F95" t="n">
        <v>5.07</v>
      </c>
      <c r="G95" t="n">
        <v>101.4</v>
      </c>
      <c r="H95" t="n">
        <v>1.64</v>
      </c>
      <c r="I95" t="n">
        <v>3</v>
      </c>
      <c r="J95" t="n">
        <v>263.89</v>
      </c>
      <c r="K95" t="n">
        <v>56.94</v>
      </c>
      <c r="L95" t="n">
        <v>24.25</v>
      </c>
      <c r="M95" t="n">
        <v>0</v>
      </c>
      <c r="N95" t="n">
        <v>67.7</v>
      </c>
      <c r="O95" t="n">
        <v>32780.66</v>
      </c>
      <c r="P95" t="n">
        <v>63.69</v>
      </c>
      <c r="Q95" t="n">
        <v>202.81</v>
      </c>
      <c r="R95" t="n">
        <v>18.56</v>
      </c>
      <c r="S95" t="n">
        <v>13.89</v>
      </c>
      <c r="T95" t="n">
        <v>662.58</v>
      </c>
      <c r="U95" t="n">
        <v>0.75</v>
      </c>
      <c r="V95" t="n">
        <v>0.76</v>
      </c>
      <c r="W95" t="n">
        <v>0.64</v>
      </c>
      <c r="X95" t="n">
        <v>0.03</v>
      </c>
      <c r="Y95" t="n">
        <v>1</v>
      </c>
      <c r="Z95" t="n">
        <v>10</v>
      </c>
      <c r="AA95" t="n">
        <v>107.8236366586718</v>
      </c>
      <c r="AB95" t="n">
        <v>147.5290565194603</v>
      </c>
      <c r="AC95" t="n">
        <v>133.4490904236144</v>
      </c>
      <c r="AD95" t="n">
        <v>107823.6366586719</v>
      </c>
      <c r="AE95" t="n">
        <v>147529.0565194603</v>
      </c>
      <c r="AF95" t="n">
        <v>4.131210933968617e-06</v>
      </c>
      <c r="AG95" t="n">
        <v>11</v>
      </c>
      <c r="AH95" t="n">
        <v>133449.0904236144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12.3115</v>
      </c>
      <c r="E2" t="n">
        <v>8.119999999999999</v>
      </c>
      <c r="F2" t="n">
        <v>5.68</v>
      </c>
      <c r="G2" t="n">
        <v>10.65</v>
      </c>
      <c r="H2" t="n">
        <v>0.22</v>
      </c>
      <c r="I2" t="n">
        <v>32</v>
      </c>
      <c r="J2" t="n">
        <v>80.84</v>
      </c>
      <c r="K2" t="n">
        <v>35.1</v>
      </c>
      <c r="L2" t="n">
        <v>1</v>
      </c>
      <c r="M2" t="n">
        <v>30</v>
      </c>
      <c r="N2" t="n">
        <v>9.74</v>
      </c>
      <c r="O2" t="n">
        <v>10204.21</v>
      </c>
      <c r="P2" t="n">
        <v>43.02</v>
      </c>
      <c r="Q2" t="n">
        <v>202.9</v>
      </c>
      <c r="R2" t="n">
        <v>37.28</v>
      </c>
      <c r="S2" t="n">
        <v>13.89</v>
      </c>
      <c r="T2" t="n">
        <v>9877.98</v>
      </c>
      <c r="U2" t="n">
        <v>0.37</v>
      </c>
      <c r="V2" t="n">
        <v>0.68</v>
      </c>
      <c r="W2" t="n">
        <v>0.7</v>
      </c>
      <c r="X2" t="n">
        <v>0.64</v>
      </c>
      <c r="Y2" t="n">
        <v>1</v>
      </c>
      <c r="Z2" t="n">
        <v>10</v>
      </c>
      <c r="AA2" t="n">
        <v>95.78810370410419</v>
      </c>
      <c r="AB2" t="n">
        <v>131.0615093607891</v>
      </c>
      <c r="AC2" t="n">
        <v>118.5531828534139</v>
      </c>
      <c r="AD2" t="n">
        <v>95788.10370410419</v>
      </c>
      <c r="AE2" t="n">
        <v>131061.5093607891</v>
      </c>
      <c r="AF2" t="n">
        <v>4.236940514021045e-06</v>
      </c>
      <c r="AG2" t="n">
        <v>11</v>
      </c>
      <c r="AH2" t="n">
        <v>118553.1828534139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12.7497</v>
      </c>
      <c r="E3" t="n">
        <v>7.84</v>
      </c>
      <c r="F3" t="n">
        <v>5.52</v>
      </c>
      <c r="G3" t="n">
        <v>13.25</v>
      </c>
      <c r="H3" t="n">
        <v>0.27</v>
      </c>
      <c r="I3" t="n">
        <v>25</v>
      </c>
      <c r="J3" t="n">
        <v>81.14</v>
      </c>
      <c r="K3" t="n">
        <v>35.1</v>
      </c>
      <c r="L3" t="n">
        <v>1.25</v>
      </c>
      <c r="M3" t="n">
        <v>23</v>
      </c>
      <c r="N3" t="n">
        <v>9.789999999999999</v>
      </c>
      <c r="O3" t="n">
        <v>10241.25</v>
      </c>
      <c r="P3" t="n">
        <v>41.33</v>
      </c>
      <c r="Q3" t="n">
        <v>202.87</v>
      </c>
      <c r="R3" t="n">
        <v>32.59</v>
      </c>
      <c r="S3" t="n">
        <v>13.89</v>
      </c>
      <c r="T3" t="n">
        <v>7568.36</v>
      </c>
      <c r="U3" t="n">
        <v>0.43</v>
      </c>
      <c r="V3" t="n">
        <v>0.7</v>
      </c>
      <c r="W3" t="n">
        <v>0.68</v>
      </c>
      <c r="X3" t="n">
        <v>0.48</v>
      </c>
      <c r="Y3" t="n">
        <v>1</v>
      </c>
      <c r="Z3" t="n">
        <v>10</v>
      </c>
      <c r="AA3" t="n">
        <v>94.26956436275813</v>
      </c>
      <c r="AB3" t="n">
        <v>128.9837768407329</v>
      </c>
      <c r="AC3" t="n">
        <v>116.6737462089553</v>
      </c>
      <c r="AD3" t="n">
        <v>94269.56436275813</v>
      </c>
      <c r="AE3" t="n">
        <v>128983.7768407329</v>
      </c>
      <c r="AF3" t="n">
        <v>4.387744829761939e-06</v>
      </c>
      <c r="AG3" t="n">
        <v>11</v>
      </c>
      <c r="AH3" t="n">
        <v>116673.7462089553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12.988</v>
      </c>
      <c r="E4" t="n">
        <v>7.7</v>
      </c>
      <c r="F4" t="n">
        <v>5.45</v>
      </c>
      <c r="G4" t="n">
        <v>15.56</v>
      </c>
      <c r="H4" t="n">
        <v>0.32</v>
      </c>
      <c r="I4" t="n">
        <v>21</v>
      </c>
      <c r="J4" t="n">
        <v>81.44</v>
      </c>
      <c r="K4" t="n">
        <v>35.1</v>
      </c>
      <c r="L4" t="n">
        <v>1.5</v>
      </c>
      <c r="M4" t="n">
        <v>19</v>
      </c>
      <c r="N4" t="n">
        <v>9.84</v>
      </c>
      <c r="O4" t="n">
        <v>10278.32</v>
      </c>
      <c r="P4" t="n">
        <v>40.18</v>
      </c>
      <c r="Q4" t="n">
        <v>202.81</v>
      </c>
      <c r="R4" t="n">
        <v>30.24</v>
      </c>
      <c r="S4" t="n">
        <v>13.89</v>
      </c>
      <c r="T4" t="n">
        <v>6415.09</v>
      </c>
      <c r="U4" t="n">
        <v>0.46</v>
      </c>
      <c r="V4" t="n">
        <v>0.71</v>
      </c>
      <c r="W4" t="n">
        <v>0.67</v>
      </c>
      <c r="X4" t="n">
        <v>0.41</v>
      </c>
      <c r="Y4" t="n">
        <v>1</v>
      </c>
      <c r="Z4" t="n">
        <v>10</v>
      </c>
      <c r="AA4" t="n">
        <v>93.39662632892272</v>
      </c>
      <c r="AB4" t="n">
        <v>127.7893845115318</v>
      </c>
      <c r="AC4" t="n">
        <v>115.5933450073126</v>
      </c>
      <c r="AD4" t="n">
        <v>93396.62632892272</v>
      </c>
      <c r="AE4" t="n">
        <v>127789.3845115318</v>
      </c>
      <c r="AF4" t="n">
        <v>4.469754570613274e-06</v>
      </c>
      <c r="AG4" t="n">
        <v>11</v>
      </c>
      <c r="AH4" t="n">
        <v>115593.3450073126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13.2714</v>
      </c>
      <c r="E5" t="n">
        <v>7.54</v>
      </c>
      <c r="F5" t="n">
        <v>5.35</v>
      </c>
      <c r="G5" t="n">
        <v>18.88</v>
      </c>
      <c r="H5" t="n">
        <v>0.38</v>
      </c>
      <c r="I5" t="n">
        <v>17</v>
      </c>
      <c r="J5" t="n">
        <v>81.73999999999999</v>
      </c>
      <c r="K5" t="n">
        <v>35.1</v>
      </c>
      <c r="L5" t="n">
        <v>1.75</v>
      </c>
      <c r="M5" t="n">
        <v>15</v>
      </c>
      <c r="N5" t="n">
        <v>9.890000000000001</v>
      </c>
      <c r="O5" t="n">
        <v>10315.41</v>
      </c>
      <c r="P5" t="n">
        <v>38.81</v>
      </c>
      <c r="Q5" t="n">
        <v>202.81</v>
      </c>
      <c r="R5" t="n">
        <v>27.24</v>
      </c>
      <c r="S5" t="n">
        <v>13.89</v>
      </c>
      <c r="T5" t="n">
        <v>4936.39</v>
      </c>
      <c r="U5" t="n">
        <v>0.51</v>
      </c>
      <c r="V5" t="n">
        <v>0.72</v>
      </c>
      <c r="W5" t="n">
        <v>0.67</v>
      </c>
      <c r="X5" t="n">
        <v>0.31</v>
      </c>
      <c r="Y5" t="n">
        <v>1</v>
      </c>
      <c r="Z5" t="n">
        <v>10</v>
      </c>
      <c r="AA5" t="n">
        <v>85.75764552383153</v>
      </c>
      <c r="AB5" t="n">
        <v>117.337393965963</v>
      </c>
      <c r="AC5" t="n">
        <v>106.1388777699487</v>
      </c>
      <c r="AD5" t="n">
        <v>85757.64552383152</v>
      </c>
      <c r="AE5" t="n">
        <v>117337.393965963</v>
      </c>
      <c r="AF5" t="n">
        <v>4.567285248570758e-06</v>
      </c>
      <c r="AG5" t="n">
        <v>10</v>
      </c>
      <c r="AH5" t="n">
        <v>106138.8777699487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13.3769</v>
      </c>
      <c r="E6" t="n">
        <v>7.48</v>
      </c>
      <c r="F6" t="n">
        <v>5.33</v>
      </c>
      <c r="G6" t="n">
        <v>21.3</v>
      </c>
      <c r="H6" t="n">
        <v>0.43</v>
      </c>
      <c r="I6" t="n">
        <v>15</v>
      </c>
      <c r="J6" t="n">
        <v>82.04000000000001</v>
      </c>
      <c r="K6" t="n">
        <v>35.1</v>
      </c>
      <c r="L6" t="n">
        <v>2</v>
      </c>
      <c r="M6" t="n">
        <v>13</v>
      </c>
      <c r="N6" t="n">
        <v>9.94</v>
      </c>
      <c r="O6" t="n">
        <v>10352.53</v>
      </c>
      <c r="P6" t="n">
        <v>38.2</v>
      </c>
      <c r="Q6" t="n">
        <v>202.85</v>
      </c>
      <c r="R6" t="n">
        <v>26.63</v>
      </c>
      <c r="S6" t="n">
        <v>13.89</v>
      </c>
      <c r="T6" t="n">
        <v>4637.78</v>
      </c>
      <c r="U6" t="n">
        <v>0.52</v>
      </c>
      <c r="V6" t="n">
        <v>0.73</v>
      </c>
      <c r="W6" t="n">
        <v>0.66</v>
      </c>
      <c r="X6" t="n">
        <v>0.29</v>
      </c>
      <c r="Y6" t="n">
        <v>1</v>
      </c>
      <c r="Z6" t="n">
        <v>10</v>
      </c>
      <c r="AA6" t="n">
        <v>85.36034040914004</v>
      </c>
      <c r="AB6" t="n">
        <v>116.7937835801778</v>
      </c>
      <c r="AC6" t="n">
        <v>105.6471487964207</v>
      </c>
      <c r="AD6" t="n">
        <v>85360.34040914003</v>
      </c>
      <c r="AE6" t="n">
        <v>116793.7835801778</v>
      </c>
      <c r="AF6" t="n">
        <v>4.60359254047095e-06</v>
      </c>
      <c r="AG6" t="n">
        <v>10</v>
      </c>
      <c r="AH6" t="n">
        <v>105647.1487964207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13.5211</v>
      </c>
      <c r="E7" t="n">
        <v>7.4</v>
      </c>
      <c r="F7" t="n">
        <v>5.28</v>
      </c>
      <c r="G7" t="n">
        <v>24.37</v>
      </c>
      <c r="H7" t="n">
        <v>0.48</v>
      </c>
      <c r="I7" t="n">
        <v>13</v>
      </c>
      <c r="J7" t="n">
        <v>82.34</v>
      </c>
      <c r="K7" t="n">
        <v>35.1</v>
      </c>
      <c r="L7" t="n">
        <v>2.25</v>
      </c>
      <c r="M7" t="n">
        <v>11</v>
      </c>
      <c r="N7" t="n">
        <v>9.99</v>
      </c>
      <c r="O7" t="n">
        <v>10389.66</v>
      </c>
      <c r="P7" t="n">
        <v>37.42</v>
      </c>
      <c r="Q7" t="n">
        <v>202.86</v>
      </c>
      <c r="R7" t="n">
        <v>25</v>
      </c>
      <c r="S7" t="n">
        <v>13.89</v>
      </c>
      <c r="T7" t="n">
        <v>3834.38</v>
      </c>
      <c r="U7" t="n">
        <v>0.5600000000000001</v>
      </c>
      <c r="V7" t="n">
        <v>0.73</v>
      </c>
      <c r="W7" t="n">
        <v>0.66</v>
      </c>
      <c r="X7" t="n">
        <v>0.24</v>
      </c>
      <c r="Y7" t="n">
        <v>1</v>
      </c>
      <c r="Z7" t="n">
        <v>10</v>
      </c>
      <c r="AA7" t="n">
        <v>84.84048570145826</v>
      </c>
      <c r="AB7" t="n">
        <v>116.0824954347569</v>
      </c>
      <c r="AC7" t="n">
        <v>105.0037449932993</v>
      </c>
      <c r="AD7" t="n">
        <v>84840.48570145827</v>
      </c>
      <c r="AE7" t="n">
        <v>116082.4954347569</v>
      </c>
      <c r="AF7" t="n">
        <v>4.653218241816996e-06</v>
      </c>
      <c r="AG7" t="n">
        <v>10</v>
      </c>
      <c r="AH7" t="n">
        <v>105003.7449932993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13.5916</v>
      </c>
      <c r="E8" t="n">
        <v>7.36</v>
      </c>
      <c r="F8" t="n">
        <v>5.26</v>
      </c>
      <c r="G8" t="n">
        <v>26.29</v>
      </c>
      <c r="H8" t="n">
        <v>0.53</v>
      </c>
      <c r="I8" t="n">
        <v>12</v>
      </c>
      <c r="J8" t="n">
        <v>82.65000000000001</v>
      </c>
      <c r="K8" t="n">
        <v>35.1</v>
      </c>
      <c r="L8" t="n">
        <v>2.5</v>
      </c>
      <c r="M8" t="n">
        <v>10</v>
      </c>
      <c r="N8" t="n">
        <v>10.04</v>
      </c>
      <c r="O8" t="n">
        <v>10426.82</v>
      </c>
      <c r="P8" t="n">
        <v>36.9</v>
      </c>
      <c r="Q8" t="n">
        <v>202.82</v>
      </c>
      <c r="R8" t="n">
        <v>24.5</v>
      </c>
      <c r="S8" t="n">
        <v>13.89</v>
      </c>
      <c r="T8" t="n">
        <v>3587.99</v>
      </c>
      <c r="U8" t="n">
        <v>0.57</v>
      </c>
      <c r="V8" t="n">
        <v>0.74</v>
      </c>
      <c r="W8" t="n">
        <v>0.66</v>
      </c>
      <c r="X8" t="n">
        <v>0.22</v>
      </c>
      <c r="Y8" t="n">
        <v>1</v>
      </c>
      <c r="Z8" t="n">
        <v>10</v>
      </c>
      <c r="AA8" t="n">
        <v>84.53647896501482</v>
      </c>
      <c r="AB8" t="n">
        <v>115.6665400061245</v>
      </c>
      <c r="AC8" t="n">
        <v>104.6274877669784</v>
      </c>
      <c r="AD8" t="n">
        <v>84536.47896501482</v>
      </c>
      <c r="AE8" t="n">
        <v>115666.5400061245</v>
      </c>
      <c r="AF8" t="n">
        <v>4.677480460574944e-06</v>
      </c>
      <c r="AG8" t="n">
        <v>10</v>
      </c>
      <c r="AH8" t="n">
        <v>104627.4877669784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13.656</v>
      </c>
      <c r="E9" t="n">
        <v>7.32</v>
      </c>
      <c r="F9" t="n">
        <v>5.24</v>
      </c>
      <c r="G9" t="n">
        <v>28.59</v>
      </c>
      <c r="H9" t="n">
        <v>0.58</v>
      </c>
      <c r="I9" t="n">
        <v>11</v>
      </c>
      <c r="J9" t="n">
        <v>82.95</v>
      </c>
      <c r="K9" t="n">
        <v>35.1</v>
      </c>
      <c r="L9" t="n">
        <v>2.75</v>
      </c>
      <c r="M9" t="n">
        <v>9</v>
      </c>
      <c r="N9" t="n">
        <v>10.1</v>
      </c>
      <c r="O9" t="n">
        <v>10463.99</v>
      </c>
      <c r="P9" t="n">
        <v>36.09</v>
      </c>
      <c r="Q9" t="n">
        <v>202.81</v>
      </c>
      <c r="R9" t="n">
        <v>24.14</v>
      </c>
      <c r="S9" t="n">
        <v>13.89</v>
      </c>
      <c r="T9" t="n">
        <v>3415.13</v>
      </c>
      <c r="U9" t="n">
        <v>0.58</v>
      </c>
      <c r="V9" t="n">
        <v>0.74</v>
      </c>
      <c r="W9" t="n">
        <v>0.65</v>
      </c>
      <c r="X9" t="n">
        <v>0.2</v>
      </c>
      <c r="Y9" t="n">
        <v>1</v>
      </c>
      <c r="Z9" t="n">
        <v>10</v>
      </c>
      <c r="AA9" t="n">
        <v>84.12738314939592</v>
      </c>
      <c r="AB9" t="n">
        <v>115.1067970631614</v>
      </c>
      <c r="AC9" t="n">
        <v>104.1211659048873</v>
      </c>
      <c r="AD9" t="n">
        <v>84127.38314939593</v>
      </c>
      <c r="AE9" t="n">
        <v>115106.7970631614</v>
      </c>
      <c r="AF9" t="n">
        <v>4.699643395156674e-06</v>
      </c>
      <c r="AG9" t="n">
        <v>10</v>
      </c>
      <c r="AH9" t="n">
        <v>104121.1659048873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13.7604</v>
      </c>
      <c r="E10" t="n">
        <v>7.27</v>
      </c>
      <c r="F10" t="n">
        <v>5.2</v>
      </c>
      <c r="G10" t="n">
        <v>31.22</v>
      </c>
      <c r="H10" t="n">
        <v>0.63</v>
      </c>
      <c r="I10" t="n">
        <v>10</v>
      </c>
      <c r="J10" t="n">
        <v>83.25</v>
      </c>
      <c r="K10" t="n">
        <v>35.1</v>
      </c>
      <c r="L10" t="n">
        <v>3</v>
      </c>
      <c r="M10" t="n">
        <v>8</v>
      </c>
      <c r="N10" t="n">
        <v>10.15</v>
      </c>
      <c r="O10" t="n">
        <v>10501.19</v>
      </c>
      <c r="P10" t="n">
        <v>35.35</v>
      </c>
      <c r="Q10" t="n">
        <v>202.81</v>
      </c>
      <c r="R10" t="n">
        <v>22.86</v>
      </c>
      <c r="S10" t="n">
        <v>13.89</v>
      </c>
      <c r="T10" t="n">
        <v>2781.74</v>
      </c>
      <c r="U10" t="n">
        <v>0.61</v>
      </c>
      <c r="V10" t="n">
        <v>0.74</v>
      </c>
      <c r="W10" t="n">
        <v>0.65</v>
      </c>
      <c r="X10" t="n">
        <v>0.17</v>
      </c>
      <c r="Y10" t="n">
        <v>1</v>
      </c>
      <c r="Z10" t="n">
        <v>10</v>
      </c>
      <c r="AA10" t="n">
        <v>83.69619308716655</v>
      </c>
      <c r="AB10" t="n">
        <v>114.5168237972564</v>
      </c>
      <c r="AC10" t="n">
        <v>103.5874988594475</v>
      </c>
      <c r="AD10" t="n">
        <v>83696.19308716655</v>
      </c>
      <c r="AE10" t="n">
        <v>114516.8237972565</v>
      </c>
      <c r="AF10" t="n">
        <v>4.735572127615253e-06</v>
      </c>
      <c r="AG10" t="n">
        <v>10</v>
      </c>
      <c r="AH10" t="n">
        <v>103587.4988594475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13.8037</v>
      </c>
      <c r="E11" t="n">
        <v>7.24</v>
      </c>
      <c r="F11" t="n">
        <v>5.2</v>
      </c>
      <c r="G11" t="n">
        <v>34.65</v>
      </c>
      <c r="H11" t="n">
        <v>0.68</v>
      </c>
      <c r="I11" t="n">
        <v>9</v>
      </c>
      <c r="J11" t="n">
        <v>83.55</v>
      </c>
      <c r="K11" t="n">
        <v>35.1</v>
      </c>
      <c r="L11" t="n">
        <v>3.25</v>
      </c>
      <c r="M11" t="n">
        <v>6</v>
      </c>
      <c r="N11" t="n">
        <v>10.2</v>
      </c>
      <c r="O11" t="n">
        <v>10538.42</v>
      </c>
      <c r="P11" t="n">
        <v>34.23</v>
      </c>
      <c r="Q11" t="n">
        <v>202.81</v>
      </c>
      <c r="R11" t="n">
        <v>22.66</v>
      </c>
      <c r="S11" t="n">
        <v>13.89</v>
      </c>
      <c r="T11" t="n">
        <v>2683.89</v>
      </c>
      <c r="U11" t="n">
        <v>0.61</v>
      </c>
      <c r="V11" t="n">
        <v>0.74</v>
      </c>
      <c r="W11" t="n">
        <v>0.65</v>
      </c>
      <c r="X11" t="n">
        <v>0.16</v>
      </c>
      <c r="Y11" t="n">
        <v>1</v>
      </c>
      <c r="Z11" t="n">
        <v>10</v>
      </c>
      <c r="AA11" t="n">
        <v>83.20479765858148</v>
      </c>
      <c r="AB11" t="n">
        <v>113.8444748930304</v>
      </c>
      <c r="AC11" t="n">
        <v>102.979317990993</v>
      </c>
      <c r="AD11" t="n">
        <v>83204.79765858149</v>
      </c>
      <c r="AE11" t="n">
        <v>113844.4748930304</v>
      </c>
      <c r="AF11" t="n">
        <v>4.750473603816943e-06</v>
      </c>
      <c r="AG11" t="n">
        <v>10</v>
      </c>
      <c r="AH11" t="n">
        <v>102979.317990993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13.8499</v>
      </c>
      <c r="E12" t="n">
        <v>7.22</v>
      </c>
      <c r="F12" t="n">
        <v>5.19</v>
      </c>
      <c r="G12" t="n">
        <v>38.93</v>
      </c>
      <c r="H12" t="n">
        <v>0.73</v>
      </c>
      <c r="I12" t="n">
        <v>8</v>
      </c>
      <c r="J12" t="n">
        <v>83.84999999999999</v>
      </c>
      <c r="K12" t="n">
        <v>35.1</v>
      </c>
      <c r="L12" t="n">
        <v>3.5</v>
      </c>
      <c r="M12" t="n">
        <v>5</v>
      </c>
      <c r="N12" t="n">
        <v>10.25</v>
      </c>
      <c r="O12" t="n">
        <v>10575.66</v>
      </c>
      <c r="P12" t="n">
        <v>33.85</v>
      </c>
      <c r="Q12" t="n">
        <v>202.81</v>
      </c>
      <c r="R12" t="n">
        <v>22.33</v>
      </c>
      <c r="S12" t="n">
        <v>13.89</v>
      </c>
      <c r="T12" t="n">
        <v>2525.4</v>
      </c>
      <c r="U12" t="n">
        <v>0.62</v>
      </c>
      <c r="V12" t="n">
        <v>0.75</v>
      </c>
      <c r="W12" t="n">
        <v>0.65</v>
      </c>
      <c r="X12" t="n">
        <v>0.15</v>
      </c>
      <c r="Y12" t="n">
        <v>1</v>
      </c>
      <c r="Z12" t="n">
        <v>10</v>
      </c>
      <c r="AA12" t="n">
        <v>83.00046607689796</v>
      </c>
      <c r="AB12" t="n">
        <v>113.564899408498</v>
      </c>
      <c r="AC12" t="n">
        <v>102.7264247983176</v>
      </c>
      <c r="AD12" t="n">
        <v>83000.46607689797</v>
      </c>
      <c r="AE12" t="n">
        <v>113564.899408498</v>
      </c>
      <c r="AF12" t="n">
        <v>4.766373100364705e-06</v>
      </c>
      <c r="AG12" t="n">
        <v>10</v>
      </c>
      <c r="AH12" t="n">
        <v>102726.4247983176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13.8707</v>
      </c>
      <c r="E13" t="n">
        <v>7.21</v>
      </c>
      <c r="F13" t="n">
        <v>5.18</v>
      </c>
      <c r="G13" t="n">
        <v>38.85</v>
      </c>
      <c r="H13" t="n">
        <v>0.78</v>
      </c>
      <c r="I13" t="n">
        <v>8</v>
      </c>
      <c r="J13" t="n">
        <v>84.15000000000001</v>
      </c>
      <c r="K13" t="n">
        <v>35.1</v>
      </c>
      <c r="L13" t="n">
        <v>3.75</v>
      </c>
      <c r="M13" t="n">
        <v>4</v>
      </c>
      <c r="N13" t="n">
        <v>10.3</v>
      </c>
      <c r="O13" t="n">
        <v>10612.93</v>
      </c>
      <c r="P13" t="n">
        <v>33.04</v>
      </c>
      <c r="Q13" t="n">
        <v>202.81</v>
      </c>
      <c r="R13" t="n">
        <v>21.98</v>
      </c>
      <c r="S13" t="n">
        <v>13.89</v>
      </c>
      <c r="T13" t="n">
        <v>2349.75</v>
      </c>
      <c r="U13" t="n">
        <v>0.63</v>
      </c>
      <c r="V13" t="n">
        <v>0.75</v>
      </c>
      <c r="W13" t="n">
        <v>0.65</v>
      </c>
      <c r="X13" t="n">
        <v>0.14</v>
      </c>
      <c r="Y13" t="n">
        <v>1</v>
      </c>
      <c r="Z13" t="n">
        <v>10</v>
      </c>
      <c r="AA13" t="n">
        <v>82.65624311697249</v>
      </c>
      <c r="AB13" t="n">
        <v>113.093918368683</v>
      </c>
      <c r="AC13" t="n">
        <v>102.3003935279163</v>
      </c>
      <c r="AD13" t="n">
        <v>82656.24311697249</v>
      </c>
      <c r="AE13" t="n">
        <v>113093.918368683</v>
      </c>
      <c r="AF13" t="n">
        <v>4.773531315260667e-06</v>
      </c>
      <c r="AG13" t="n">
        <v>10</v>
      </c>
      <c r="AH13" t="n">
        <v>102300.3935279163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13.8712</v>
      </c>
      <c r="E14" t="n">
        <v>7.21</v>
      </c>
      <c r="F14" t="n">
        <v>5.18</v>
      </c>
      <c r="G14" t="n">
        <v>38.85</v>
      </c>
      <c r="H14" t="n">
        <v>0.83</v>
      </c>
      <c r="I14" t="n">
        <v>8</v>
      </c>
      <c r="J14" t="n">
        <v>84.45999999999999</v>
      </c>
      <c r="K14" t="n">
        <v>35.1</v>
      </c>
      <c r="L14" t="n">
        <v>4</v>
      </c>
      <c r="M14" t="n">
        <v>2</v>
      </c>
      <c r="N14" t="n">
        <v>10.36</v>
      </c>
      <c r="O14" t="n">
        <v>10650.22</v>
      </c>
      <c r="P14" t="n">
        <v>32.71</v>
      </c>
      <c r="Q14" t="n">
        <v>202.81</v>
      </c>
      <c r="R14" t="n">
        <v>21.98</v>
      </c>
      <c r="S14" t="n">
        <v>13.89</v>
      </c>
      <c r="T14" t="n">
        <v>2347.66</v>
      </c>
      <c r="U14" t="n">
        <v>0.63</v>
      </c>
      <c r="V14" t="n">
        <v>0.75</v>
      </c>
      <c r="W14" t="n">
        <v>0.65</v>
      </c>
      <c r="X14" t="n">
        <v>0.14</v>
      </c>
      <c r="Y14" t="n">
        <v>1</v>
      </c>
      <c r="Z14" t="n">
        <v>10</v>
      </c>
      <c r="AA14" t="n">
        <v>82.52624197318056</v>
      </c>
      <c r="AB14" t="n">
        <v>112.9160450685013</v>
      </c>
      <c r="AC14" t="n">
        <v>102.1394962058571</v>
      </c>
      <c r="AD14" t="n">
        <v>82526.24197318056</v>
      </c>
      <c r="AE14" t="n">
        <v>112916.0450685013</v>
      </c>
      <c r="AF14" t="n">
        <v>4.773703387734128e-06</v>
      </c>
      <c r="AG14" t="n">
        <v>10</v>
      </c>
      <c r="AH14" t="n">
        <v>102139.4962058571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13.9346</v>
      </c>
      <c r="E15" t="n">
        <v>7.18</v>
      </c>
      <c r="F15" t="n">
        <v>5.16</v>
      </c>
      <c r="G15" t="n">
        <v>44.26</v>
      </c>
      <c r="H15" t="n">
        <v>0.88</v>
      </c>
      <c r="I15" t="n">
        <v>7</v>
      </c>
      <c r="J15" t="n">
        <v>84.76000000000001</v>
      </c>
      <c r="K15" t="n">
        <v>35.1</v>
      </c>
      <c r="L15" t="n">
        <v>4.25</v>
      </c>
      <c r="M15" t="n">
        <v>0</v>
      </c>
      <c r="N15" t="n">
        <v>10.41</v>
      </c>
      <c r="O15" t="n">
        <v>10687.53</v>
      </c>
      <c r="P15" t="n">
        <v>32.54</v>
      </c>
      <c r="Q15" t="n">
        <v>202.83</v>
      </c>
      <c r="R15" t="n">
        <v>21.32</v>
      </c>
      <c r="S15" t="n">
        <v>13.89</v>
      </c>
      <c r="T15" t="n">
        <v>2022.83</v>
      </c>
      <c r="U15" t="n">
        <v>0.65</v>
      </c>
      <c r="V15" t="n">
        <v>0.75</v>
      </c>
      <c r="W15" t="n">
        <v>0.66</v>
      </c>
      <c r="X15" t="n">
        <v>0.13</v>
      </c>
      <c r="Y15" t="n">
        <v>1</v>
      </c>
      <c r="Z15" t="n">
        <v>10</v>
      </c>
      <c r="AA15" t="n">
        <v>82.38561514235893</v>
      </c>
      <c r="AB15" t="n">
        <v>112.7236332345533</v>
      </c>
      <c r="AC15" t="n">
        <v>101.9654478872894</v>
      </c>
      <c r="AD15" t="n">
        <v>82385.61514235893</v>
      </c>
      <c r="AE15" t="n">
        <v>112723.6332345533</v>
      </c>
      <c r="AF15" t="n">
        <v>4.795522177368935e-06</v>
      </c>
      <c r="AG15" t="n">
        <v>10</v>
      </c>
      <c r="AH15" t="n">
        <v>101965.4478872894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11.4162</v>
      </c>
      <c r="E2" t="n">
        <v>8.76</v>
      </c>
      <c r="F2" t="n">
        <v>5.83</v>
      </c>
      <c r="G2" t="n">
        <v>8.75</v>
      </c>
      <c r="H2" t="n">
        <v>0.16</v>
      </c>
      <c r="I2" t="n">
        <v>40</v>
      </c>
      <c r="J2" t="n">
        <v>107.41</v>
      </c>
      <c r="K2" t="n">
        <v>41.65</v>
      </c>
      <c r="L2" t="n">
        <v>1</v>
      </c>
      <c r="M2" t="n">
        <v>38</v>
      </c>
      <c r="N2" t="n">
        <v>14.77</v>
      </c>
      <c r="O2" t="n">
        <v>13481.73</v>
      </c>
      <c r="P2" t="n">
        <v>54.37</v>
      </c>
      <c r="Q2" t="n">
        <v>202.83</v>
      </c>
      <c r="R2" t="n">
        <v>42.39</v>
      </c>
      <c r="S2" t="n">
        <v>13.89</v>
      </c>
      <c r="T2" t="n">
        <v>12394.05</v>
      </c>
      <c r="U2" t="n">
        <v>0.33</v>
      </c>
      <c r="V2" t="n">
        <v>0.66</v>
      </c>
      <c r="W2" t="n">
        <v>0.7</v>
      </c>
      <c r="X2" t="n">
        <v>0.8</v>
      </c>
      <c r="Y2" t="n">
        <v>1</v>
      </c>
      <c r="Z2" t="n">
        <v>10</v>
      </c>
      <c r="AA2" t="n">
        <v>110.7613588147664</v>
      </c>
      <c r="AB2" t="n">
        <v>151.5485775765814</v>
      </c>
      <c r="AC2" t="n">
        <v>137.0849940324783</v>
      </c>
      <c r="AD2" t="n">
        <v>110761.3588147664</v>
      </c>
      <c r="AE2" t="n">
        <v>151548.5775765814</v>
      </c>
      <c r="AF2" t="n">
        <v>3.870950118085058e-06</v>
      </c>
      <c r="AG2" t="n">
        <v>12</v>
      </c>
      <c r="AH2" t="n">
        <v>137084.9940324783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11.9454</v>
      </c>
      <c r="E3" t="n">
        <v>8.369999999999999</v>
      </c>
      <c r="F3" t="n">
        <v>5.65</v>
      </c>
      <c r="G3" t="n">
        <v>10.93</v>
      </c>
      <c r="H3" t="n">
        <v>0.2</v>
      </c>
      <c r="I3" t="n">
        <v>31</v>
      </c>
      <c r="J3" t="n">
        <v>107.73</v>
      </c>
      <c r="K3" t="n">
        <v>41.65</v>
      </c>
      <c r="L3" t="n">
        <v>1.25</v>
      </c>
      <c r="M3" t="n">
        <v>29</v>
      </c>
      <c r="N3" t="n">
        <v>14.83</v>
      </c>
      <c r="O3" t="n">
        <v>13520.81</v>
      </c>
      <c r="P3" t="n">
        <v>52.17</v>
      </c>
      <c r="Q3" t="n">
        <v>202.86</v>
      </c>
      <c r="R3" t="n">
        <v>36.67</v>
      </c>
      <c r="S3" t="n">
        <v>13.89</v>
      </c>
      <c r="T3" t="n">
        <v>9578.059999999999</v>
      </c>
      <c r="U3" t="n">
        <v>0.38</v>
      </c>
      <c r="V3" t="n">
        <v>0.6899999999999999</v>
      </c>
      <c r="W3" t="n">
        <v>0.68</v>
      </c>
      <c r="X3" t="n">
        <v>0.61</v>
      </c>
      <c r="Y3" t="n">
        <v>1</v>
      </c>
      <c r="Z3" t="n">
        <v>10</v>
      </c>
      <c r="AA3" t="n">
        <v>101.6908511225112</v>
      </c>
      <c r="AB3" t="n">
        <v>139.1379087894868</v>
      </c>
      <c r="AC3" t="n">
        <v>125.858782055937</v>
      </c>
      <c r="AD3" t="n">
        <v>101690.8511225112</v>
      </c>
      <c r="AE3" t="n">
        <v>139137.9087894868</v>
      </c>
      <c r="AF3" t="n">
        <v>4.050388705573942e-06</v>
      </c>
      <c r="AG3" t="n">
        <v>11</v>
      </c>
      <c r="AH3" t="n">
        <v>125858.782055937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12.2449</v>
      </c>
      <c r="E4" t="n">
        <v>8.17</v>
      </c>
      <c r="F4" t="n">
        <v>5.55</v>
      </c>
      <c r="G4" t="n">
        <v>12.81</v>
      </c>
      <c r="H4" t="n">
        <v>0.24</v>
      </c>
      <c r="I4" t="n">
        <v>26</v>
      </c>
      <c r="J4" t="n">
        <v>108.05</v>
      </c>
      <c r="K4" t="n">
        <v>41.65</v>
      </c>
      <c r="L4" t="n">
        <v>1.5</v>
      </c>
      <c r="M4" t="n">
        <v>24</v>
      </c>
      <c r="N4" t="n">
        <v>14.9</v>
      </c>
      <c r="O4" t="n">
        <v>13559.91</v>
      </c>
      <c r="P4" t="n">
        <v>50.93</v>
      </c>
      <c r="Q4" t="n">
        <v>202.84</v>
      </c>
      <c r="R4" t="n">
        <v>33.78</v>
      </c>
      <c r="S4" t="n">
        <v>13.89</v>
      </c>
      <c r="T4" t="n">
        <v>8158.5</v>
      </c>
      <c r="U4" t="n">
        <v>0.41</v>
      </c>
      <c r="V4" t="n">
        <v>0.7</v>
      </c>
      <c r="W4" t="n">
        <v>0.68</v>
      </c>
      <c r="X4" t="n">
        <v>0.51</v>
      </c>
      <c r="Y4" t="n">
        <v>1</v>
      </c>
      <c r="Z4" t="n">
        <v>10</v>
      </c>
      <c r="AA4" t="n">
        <v>100.4432053035913</v>
      </c>
      <c r="AB4" t="n">
        <v>137.4308247377925</v>
      </c>
      <c r="AC4" t="n">
        <v>124.3146197102284</v>
      </c>
      <c r="AD4" t="n">
        <v>100443.2053035913</v>
      </c>
      <c r="AE4" t="n">
        <v>137430.8247377925</v>
      </c>
      <c r="AF4" t="n">
        <v>4.151941723247641e-06</v>
      </c>
      <c r="AG4" t="n">
        <v>11</v>
      </c>
      <c r="AH4" t="n">
        <v>124314.6197102284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12.5291</v>
      </c>
      <c r="E5" t="n">
        <v>7.98</v>
      </c>
      <c r="F5" t="n">
        <v>5.46</v>
      </c>
      <c r="G5" t="n">
        <v>14.88</v>
      </c>
      <c r="H5" t="n">
        <v>0.28</v>
      </c>
      <c r="I5" t="n">
        <v>22</v>
      </c>
      <c r="J5" t="n">
        <v>108.37</v>
      </c>
      <c r="K5" t="n">
        <v>41.65</v>
      </c>
      <c r="L5" t="n">
        <v>1.75</v>
      </c>
      <c r="M5" t="n">
        <v>20</v>
      </c>
      <c r="N5" t="n">
        <v>14.97</v>
      </c>
      <c r="O5" t="n">
        <v>13599.17</v>
      </c>
      <c r="P5" t="n">
        <v>49.79</v>
      </c>
      <c r="Q5" t="n">
        <v>202.89</v>
      </c>
      <c r="R5" t="n">
        <v>30.84</v>
      </c>
      <c r="S5" t="n">
        <v>13.89</v>
      </c>
      <c r="T5" t="n">
        <v>6711.74</v>
      </c>
      <c r="U5" t="n">
        <v>0.45</v>
      </c>
      <c r="V5" t="n">
        <v>0.71</v>
      </c>
      <c r="W5" t="n">
        <v>0.67</v>
      </c>
      <c r="X5" t="n">
        <v>0.42</v>
      </c>
      <c r="Y5" t="n">
        <v>1</v>
      </c>
      <c r="Z5" t="n">
        <v>10</v>
      </c>
      <c r="AA5" t="n">
        <v>99.33265136316912</v>
      </c>
      <c r="AB5" t="n">
        <v>135.9113158423257</v>
      </c>
      <c r="AC5" t="n">
        <v>122.9401306111003</v>
      </c>
      <c r="AD5" t="n">
        <v>99332.65136316912</v>
      </c>
      <c r="AE5" t="n">
        <v>135911.3158423257</v>
      </c>
      <c r="AF5" t="n">
        <v>4.248306890602782e-06</v>
      </c>
      <c r="AG5" t="n">
        <v>11</v>
      </c>
      <c r="AH5" t="n">
        <v>122940.1306111003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12.7024</v>
      </c>
      <c r="E6" t="n">
        <v>7.87</v>
      </c>
      <c r="F6" t="n">
        <v>5.41</v>
      </c>
      <c r="G6" t="n">
        <v>17.1</v>
      </c>
      <c r="H6" t="n">
        <v>0.32</v>
      </c>
      <c r="I6" t="n">
        <v>19</v>
      </c>
      <c r="J6" t="n">
        <v>108.68</v>
      </c>
      <c r="K6" t="n">
        <v>41.65</v>
      </c>
      <c r="L6" t="n">
        <v>2</v>
      </c>
      <c r="M6" t="n">
        <v>17</v>
      </c>
      <c r="N6" t="n">
        <v>15.03</v>
      </c>
      <c r="O6" t="n">
        <v>13638.32</v>
      </c>
      <c r="P6" t="n">
        <v>49.11</v>
      </c>
      <c r="Q6" t="n">
        <v>202.87</v>
      </c>
      <c r="R6" t="n">
        <v>29.2</v>
      </c>
      <c r="S6" t="n">
        <v>13.89</v>
      </c>
      <c r="T6" t="n">
        <v>5902.75</v>
      </c>
      <c r="U6" t="n">
        <v>0.48</v>
      </c>
      <c r="V6" t="n">
        <v>0.71</v>
      </c>
      <c r="W6" t="n">
        <v>0.67</v>
      </c>
      <c r="X6" t="n">
        <v>0.38</v>
      </c>
      <c r="Y6" t="n">
        <v>1</v>
      </c>
      <c r="Z6" t="n">
        <v>10</v>
      </c>
      <c r="AA6" t="n">
        <v>98.68858065447462</v>
      </c>
      <c r="AB6" t="n">
        <v>135.030069884296</v>
      </c>
      <c r="AC6" t="n">
        <v>122.1429895304683</v>
      </c>
      <c r="AD6" t="n">
        <v>98688.58065447462</v>
      </c>
      <c r="AE6" t="n">
        <v>135030.069884296</v>
      </c>
      <c r="AF6" t="n">
        <v>4.307068620027998e-06</v>
      </c>
      <c r="AG6" t="n">
        <v>11</v>
      </c>
      <c r="AH6" t="n">
        <v>122142.9895304683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12.8576</v>
      </c>
      <c r="E7" t="n">
        <v>7.78</v>
      </c>
      <c r="F7" t="n">
        <v>5.36</v>
      </c>
      <c r="G7" t="n">
        <v>18.93</v>
      </c>
      <c r="H7" t="n">
        <v>0.36</v>
      </c>
      <c r="I7" t="n">
        <v>17</v>
      </c>
      <c r="J7" t="n">
        <v>109</v>
      </c>
      <c r="K7" t="n">
        <v>41.65</v>
      </c>
      <c r="L7" t="n">
        <v>2.25</v>
      </c>
      <c r="M7" t="n">
        <v>15</v>
      </c>
      <c r="N7" t="n">
        <v>15.1</v>
      </c>
      <c r="O7" t="n">
        <v>13677.51</v>
      </c>
      <c r="P7" t="n">
        <v>48.11</v>
      </c>
      <c r="Q7" t="n">
        <v>202.82</v>
      </c>
      <c r="R7" t="n">
        <v>27.67</v>
      </c>
      <c r="S7" t="n">
        <v>13.89</v>
      </c>
      <c r="T7" t="n">
        <v>5151.97</v>
      </c>
      <c r="U7" t="n">
        <v>0.5</v>
      </c>
      <c r="V7" t="n">
        <v>0.72</v>
      </c>
      <c r="W7" t="n">
        <v>0.67</v>
      </c>
      <c r="X7" t="n">
        <v>0.33</v>
      </c>
      <c r="Y7" t="n">
        <v>1</v>
      </c>
      <c r="Z7" t="n">
        <v>10</v>
      </c>
      <c r="AA7" t="n">
        <v>97.95864482216717</v>
      </c>
      <c r="AB7" t="n">
        <v>134.0313394760373</v>
      </c>
      <c r="AC7" t="n">
        <v>121.2395765506465</v>
      </c>
      <c r="AD7" t="n">
        <v>97958.64482216717</v>
      </c>
      <c r="AE7" t="n">
        <v>134031.3394760373</v>
      </c>
      <c r="AF7" t="n">
        <v>4.359693088618843e-06</v>
      </c>
      <c r="AG7" t="n">
        <v>11</v>
      </c>
      <c r="AH7" t="n">
        <v>121239.5765506465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12.994</v>
      </c>
      <c r="E8" t="n">
        <v>7.7</v>
      </c>
      <c r="F8" t="n">
        <v>5.33</v>
      </c>
      <c r="G8" t="n">
        <v>21.31</v>
      </c>
      <c r="H8" t="n">
        <v>0.4</v>
      </c>
      <c r="I8" t="n">
        <v>15</v>
      </c>
      <c r="J8" t="n">
        <v>109.32</v>
      </c>
      <c r="K8" t="n">
        <v>41.65</v>
      </c>
      <c r="L8" t="n">
        <v>2.5</v>
      </c>
      <c r="M8" t="n">
        <v>13</v>
      </c>
      <c r="N8" t="n">
        <v>15.17</v>
      </c>
      <c r="O8" t="n">
        <v>13716.72</v>
      </c>
      <c r="P8" t="n">
        <v>47.48</v>
      </c>
      <c r="Q8" t="n">
        <v>202.85</v>
      </c>
      <c r="R8" t="n">
        <v>26.34</v>
      </c>
      <c r="S8" t="n">
        <v>13.89</v>
      </c>
      <c r="T8" t="n">
        <v>4496.31</v>
      </c>
      <c r="U8" t="n">
        <v>0.53</v>
      </c>
      <c r="V8" t="n">
        <v>0.73</v>
      </c>
      <c r="W8" t="n">
        <v>0.67</v>
      </c>
      <c r="X8" t="n">
        <v>0.29</v>
      </c>
      <c r="Y8" t="n">
        <v>1</v>
      </c>
      <c r="Z8" t="n">
        <v>10</v>
      </c>
      <c r="AA8" t="n">
        <v>97.44201735713723</v>
      </c>
      <c r="AB8" t="n">
        <v>133.3244669863885</v>
      </c>
      <c r="AC8" t="n">
        <v>120.6001669793078</v>
      </c>
      <c r="AD8" t="n">
        <v>97442.01735713723</v>
      </c>
      <c r="AE8" t="n">
        <v>133324.4669863885</v>
      </c>
      <c r="AF8" t="n">
        <v>4.405942943746363e-06</v>
      </c>
      <c r="AG8" t="n">
        <v>11</v>
      </c>
      <c r="AH8" t="n">
        <v>120600.1669793078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13.0738</v>
      </c>
      <c r="E9" t="n">
        <v>7.65</v>
      </c>
      <c r="F9" t="n">
        <v>5.3</v>
      </c>
      <c r="G9" t="n">
        <v>22.72</v>
      </c>
      <c r="H9" t="n">
        <v>0.44</v>
      </c>
      <c r="I9" t="n">
        <v>14</v>
      </c>
      <c r="J9" t="n">
        <v>109.64</v>
      </c>
      <c r="K9" t="n">
        <v>41.65</v>
      </c>
      <c r="L9" t="n">
        <v>2.75</v>
      </c>
      <c r="M9" t="n">
        <v>12</v>
      </c>
      <c r="N9" t="n">
        <v>15.24</v>
      </c>
      <c r="O9" t="n">
        <v>13755.95</v>
      </c>
      <c r="P9" t="n">
        <v>46.91</v>
      </c>
      <c r="Q9" t="n">
        <v>202.82</v>
      </c>
      <c r="R9" t="n">
        <v>25.92</v>
      </c>
      <c r="S9" t="n">
        <v>13.89</v>
      </c>
      <c r="T9" t="n">
        <v>4290.69</v>
      </c>
      <c r="U9" t="n">
        <v>0.54</v>
      </c>
      <c r="V9" t="n">
        <v>0.73</v>
      </c>
      <c r="W9" t="n">
        <v>0.66</v>
      </c>
      <c r="X9" t="n">
        <v>0.26</v>
      </c>
      <c r="Y9" t="n">
        <v>1</v>
      </c>
      <c r="Z9" t="n">
        <v>10</v>
      </c>
      <c r="AA9" t="n">
        <v>90.35537903273462</v>
      </c>
      <c r="AB9" t="n">
        <v>123.6282157905279</v>
      </c>
      <c r="AC9" t="n">
        <v>111.829312388803</v>
      </c>
      <c r="AD9" t="n">
        <v>90355.37903273462</v>
      </c>
      <c r="AE9" t="n">
        <v>123628.2157905279</v>
      </c>
      <c r="AF9" t="n">
        <v>4.433001143447068e-06</v>
      </c>
      <c r="AG9" t="n">
        <v>10</v>
      </c>
      <c r="AH9" t="n">
        <v>111829.312388803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13.2324</v>
      </c>
      <c r="E10" t="n">
        <v>7.56</v>
      </c>
      <c r="F10" t="n">
        <v>5.25</v>
      </c>
      <c r="G10" t="n">
        <v>26.27</v>
      </c>
      <c r="H10" t="n">
        <v>0.48</v>
      </c>
      <c r="I10" t="n">
        <v>12</v>
      </c>
      <c r="J10" t="n">
        <v>109.96</v>
      </c>
      <c r="K10" t="n">
        <v>41.65</v>
      </c>
      <c r="L10" t="n">
        <v>3</v>
      </c>
      <c r="M10" t="n">
        <v>10</v>
      </c>
      <c r="N10" t="n">
        <v>15.31</v>
      </c>
      <c r="O10" t="n">
        <v>13795.21</v>
      </c>
      <c r="P10" t="n">
        <v>46.09</v>
      </c>
      <c r="Q10" t="n">
        <v>202.83</v>
      </c>
      <c r="R10" t="n">
        <v>24.34</v>
      </c>
      <c r="S10" t="n">
        <v>13.89</v>
      </c>
      <c r="T10" t="n">
        <v>3511.61</v>
      </c>
      <c r="U10" t="n">
        <v>0.57</v>
      </c>
      <c r="V10" t="n">
        <v>0.74</v>
      </c>
      <c r="W10" t="n">
        <v>0.66</v>
      </c>
      <c r="X10" t="n">
        <v>0.22</v>
      </c>
      <c r="Y10" t="n">
        <v>1</v>
      </c>
      <c r="Z10" t="n">
        <v>10</v>
      </c>
      <c r="AA10" t="n">
        <v>89.73367530012197</v>
      </c>
      <c r="AB10" t="n">
        <v>122.7775733159348</v>
      </c>
      <c r="AC10" t="n">
        <v>111.0598540381006</v>
      </c>
      <c r="AD10" t="n">
        <v>89733.67530012198</v>
      </c>
      <c r="AE10" t="n">
        <v>122777.5733159348</v>
      </c>
      <c r="AF10" t="n">
        <v>4.486778467664259e-06</v>
      </c>
      <c r="AG10" t="n">
        <v>10</v>
      </c>
      <c r="AH10" t="n">
        <v>111059.8540381006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13.2081</v>
      </c>
      <c r="E11" t="n">
        <v>7.57</v>
      </c>
      <c r="F11" t="n">
        <v>5.27</v>
      </c>
      <c r="G11" t="n">
        <v>26.34</v>
      </c>
      <c r="H11" t="n">
        <v>0.52</v>
      </c>
      <c r="I11" t="n">
        <v>12</v>
      </c>
      <c r="J11" t="n">
        <v>110.27</v>
      </c>
      <c r="K11" t="n">
        <v>41.65</v>
      </c>
      <c r="L11" t="n">
        <v>3.25</v>
      </c>
      <c r="M11" t="n">
        <v>10</v>
      </c>
      <c r="N11" t="n">
        <v>15.37</v>
      </c>
      <c r="O11" t="n">
        <v>13834.5</v>
      </c>
      <c r="P11" t="n">
        <v>45.85</v>
      </c>
      <c r="Q11" t="n">
        <v>202.82</v>
      </c>
      <c r="R11" t="n">
        <v>24.93</v>
      </c>
      <c r="S11" t="n">
        <v>13.89</v>
      </c>
      <c r="T11" t="n">
        <v>3805.69</v>
      </c>
      <c r="U11" t="n">
        <v>0.5600000000000001</v>
      </c>
      <c r="V11" t="n">
        <v>0.73</v>
      </c>
      <c r="W11" t="n">
        <v>0.65</v>
      </c>
      <c r="X11" t="n">
        <v>0.23</v>
      </c>
      <c r="Y11" t="n">
        <v>1</v>
      </c>
      <c r="Z11" t="n">
        <v>10</v>
      </c>
      <c r="AA11" t="n">
        <v>89.68276782894489</v>
      </c>
      <c r="AB11" t="n">
        <v>122.7079194679912</v>
      </c>
      <c r="AC11" t="n">
        <v>110.9968478556449</v>
      </c>
      <c r="AD11" t="n">
        <v>89682.7678289449</v>
      </c>
      <c r="AE11" t="n">
        <v>122707.9194679912</v>
      </c>
      <c r="AF11" t="n">
        <v>4.478538940687729e-06</v>
      </c>
      <c r="AG11" t="n">
        <v>10</v>
      </c>
      <c r="AH11" t="n">
        <v>110996.8478556449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13.3097</v>
      </c>
      <c r="E12" t="n">
        <v>7.51</v>
      </c>
      <c r="F12" t="n">
        <v>5.23</v>
      </c>
      <c r="G12" t="n">
        <v>28.54</v>
      </c>
      <c r="H12" t="n">
        <v>0.5600000000000001</v>
      </c>
      <c r="I12" t="n">
        <v>11</v>
      </c>
      <c r="J12" t="n">
        <v>110.59</v>
      </c>
      <c r="K12" t="n">
        <v>41.65</v>
      </c>
      <c r="L12" t="n">
        <v>3.5</v>
      </c>
      <c r="M12" t="n">
        <v>9</v>
      </c>
      <c r="N12" t="n">
        <v>15.44</v>
      </c>
      <c r="O12" t="n">
        <v>13873.81</v>
      </c>
      <c r="P12" t="n">
        <v>45.18</v>
      </c>
      <c r="Q12" t="n">
        <v>202.82</v>
      </c>
      <c r="R12" t="n">
        <v>23.81</v>
      </c>
      <c r="S12" t="n">
        <v>13.89</v>
      </c>
      <c r="T12" t="n">
        <v>3251.46</v>
      </c>
      <c r="U12" t="n">
        <v>0.58</v>
      </c>
      <c r="V12" t="n">
        <v>0.74</v>
      </c>
      <c r="W12" t="n">
        <v>0.65</v>
      </c>
      <c r="X12" t="n">
        <v>0.19</v>
      </c>
      <c r="Y12" t="n">
        <v>1</v>
      </c>
      <c r="Z12" t="n">
        <v>10</v>
      </c>
      <c r="AA12" t="n">
        <v>89.22928703961828</v>
      </c>
      <c r="AB12" t="n">
        <v>122.0874470458744</v>
      </c>
      <c r="AC12" t="n">
        <v>110.4355924506562</v>
      </c>
      <c r="AD12" t="n">
        <v>89229.28703961828</v>
      </c>
      <c r="AE12" t="n">
        <v>122087.4470458744</v>
      </c>
      <c r="AF12" t="n">
        <v>4.512988979404416e-06</v>
      </c>
      <c r="AG12" t="n">
        <v>10</v>
      </c>
      <c r="AH12" t="n">
        <v>110435.5924506562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13.3859</v>
      </c>
      <c r="E13" t="n">
        <v>7.47</v>
      </c>
      <c r="F13" t="n">
        <v>5.21</v>
      </c>
      <c r="G13" t="n">
        <v>31.27</v>
      </c>
      <c r="H13" t="n">
        <v>0.6</v>
      </c>
      <c r="I13" t="n">
        <v>10</v>
      </c>
      <c r="J13" t="n">
        <v>110.91</v>
      </c>
      <c r="K13" t="n">
        <v>41.65</v>
      </c>
      <c r="L13" t="n">
        <v>3.75</v>
      </c>
      <c r="M13" t="n">
        <v>8</v>
      </c>
      <c r="N13" t="n">
        <v>15.51</v>
      </c>
      <c r="O13" t="n">
        <v>13913.15</v>
      </c>
      <c r="P13" t="n">
        <v>44.62</v>
      </c>
      <c r="Q13" t="n">
        <v>202.81</v>
      </c>
      <c r="R13" t="n">
        <v>23.08</v>
      </c>
      <c r="S13" t="n">
        <v>13.89</v>
      </c>
      <c r="T13" t="n">
        <v>2887.9</v>
      </c>
      <c r="U13" t="n">
        <v>0.6</v>
      </c>
      <c r="V13" t="n">
        <v>0.74</v>
      </c>
      <c r="W13" t="n">
        <v>0.65</v>
      </c>
      <c r="X13" t="n">
        <v>0.17</v>
      </c>
      <c r="Y13" t="n">
        <v>1</v>
      </c>
      <c r="Z13" t="n">
        <v>10</v>
      </c>
      <c r="AA13" t="n">
        <v>88.87467974524323</v>
      </c>
      <c r="AB13" t="n">
        <v>121.6022577015409</v>
      </c>
      <c r="AC13" t="n">
        <v>109.9967088963783</v>
      </c>
      <c r="AD13" t="n">
        <v>88874.67974524322</v>
      </c>
      <c r="AE13" t="n">
        <v>121602.2577015409</v>
      </c>
      <c r="AF13" t="n">
        <v>4.538826508441931e-06</v>
      </c>
      <c r="AG13" t="n">
        <v>10</v>
      </c>
      <c r="AH13" t="n">
        <v>109996.7088963783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13.4378</v>
      </c>
      <c r="E14" t="n">
        <v>7.44</v>
      </c>
      <c r="F14" t="n">
        <v>5.21</v>
      </c>
      <c r="G14" t="n">
        <v>34.7</v>
      </c>
      <c r="H14" t="n">
        <v>0.63</v>
      </c>
      <c r="I14" t="n">
        <v>9</v>
      </c>
      <c r="J14" t="n">
        <v>111.23</v>
      </c>
      <c r="K14" t="n">
        <v>41.65</v>
      </c>
      <c r="L14" t="n">
        <v>4</v>
      </c>
      <c r="M14" t="n">
        <v>7</v>
      </c>
      <c r="N14" t="n">
        <v>15.58</v>
      </c>
      <c r="O14" t="n">
        <v>13952.52</v>
      </c>
      <c r="P14" t="n">
        <v>43.95</v>
      </c>
      <c r="Q14" t="n">
        <v>202.81</v>
      </c>
      <c r="R14" t="n">
        <v>22.72</v>
      </c>
      <c r="S14" t="n">
        <v>13.89</v>
      </c>
      <c r="T14" t="n">
        <v>2715.18</v>
      </c>
      <c r="U14" t="n">
        <v>0.61</v>
      </c>
      <c r="V14" t="n">
        <v>0.74</v>
      </c>
      <c r="W14" t="n">
        <v>0.66</v>
      </c>
      <c r="X14" t="n">
        <v>0.17</v>
      </c>
      <c r="Y14" t="n">
        <v>1</v>
      </c>
      <c r="Z14" t="n">
        <v>10</v>
      </c>
      <c r="AA14" t="n">
        <v>88.52450883525226</v>
      </c>
      <c r="AB14" t="n">
        <v>121.1231384140413</v>
      </c>
      <c r="AC14" t="n">
        <v>109.5633160812293</v>
      </c>
      <c r="AD14" t="n">
        <v>88524.50883525226</v>
      </c>
      <c r="AE14" t="n">
        <v>121123.1384140413</v>
      </c>
      <c r="AF14" t="n">
        <v>4.556424510502915e-06</v>
      </c>
      <c r="AG14" t="n">
        <v>10</v>
      </c>
      <c r="AH14" t="n">
        <v>109563.3160812293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13.4439</v>
      </c>
      <c r="E15" t="n">
        <v>7.44</v>
      </c>
      <c r="F15" t="n">
        <v>5.2</v>
      </c>
      <c r="G15" t="n">
        <v>34.68</v>
      </c>
      <c r="H15" t="n">
        <v>0.67</v>
      </c>
      <c r="I15" t="n">
        <v>9</v>
      </c>
      <c r="J15" t="n">
        <v>111.55</v>
      </c>
      <c r="K15" t="n">
        <v>41.65</v>
      </c>
      <c r="L15" t="n">
        <v>4.25</v>
      </c>
      <c r="M15" t="n">
        <v>7</v>
      </c>
      <c r="N15" t="n">
        <v>15.65</v>
      </c>
      <c r="O15" t="n">
        <v>13991.91</v>
      </c>
      <c r="P15" t="n">
        <v>43.56</v>
      </c>
      <c r="Q15" t="n">
        <v>202.82</v>
      </c>
      <c r="R15" t="n">
        <v>22.66</v>
      </c>
      <c r="S15" t="n">
        <v>13.89</v>
      </c>
      <c r="T15" t="n">
        <v>2682.67</v>
      </c>
      <c r="U15" t="n">
        <v>0.61</v>
      </c>
      <c r="V15" t="n">
        <v>0.74</v>
      </c>
      <c r="W15" t="n">
        <v>0.65</v>
      </c>
      <c r="X15" t="n">
        <v>0.16</v>
      </c>
      <c r="Y15" t="n">
        <v>1</v>
      </c>
      <c r="Z15" t="n">
        <v>10</v>
      </c>
      <c r="AA15" t="n">
        <v>88.35319439076245</v>
      </c>
      <c r="AB15" t="n">
        <v>120.8887384332306</v>
      </c>
      <c r="AC15" t="n">
        <v>109.3512869056047</v>
      </c>
      <c r="AD15" t="n">
        <v>88353.19439076245</v>
      </c>
      <c r="AE15" t="n">
        <v>120888.7384332306</v>
      </c>
      <c r="AF15" t="n">
        <v>4.558492869126653e-06</v>
      </c>
      <c r="AG15" t="n">
        <v>10</v>
      </c>
      <c r="AH15" t="n">
        <v>109351.2869056047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13.5216</v>
      </c>
      <c r="E16" t="n">
        <v>7.4</v>
      </c>
      <c r="F16" t="n">
        <v>5.18</v>
      </c>
      <c r="G16" t="n">
        <v>38.86</v>
      </c>
      <c r="H16" t="n">
        <v>0.71</v>
      </c>
      <c r="I16" t="n">
        <v>8</v>
      </c>
      <c r="J16" t="n">
        <v>111.87</v>
      </c>
      <c r="K16" t="n">
        <v>41.65</v>
      </c>
      <c r="L16" t="n">
        <v>4.5</v>
      </c>
      <c r="M16" t="n">
        <v>6</v>
      </c>
      <c r="N16" t="n">
        <v>15.72</v>
      </c>
      <c r="O16" t="n">
        <v>14031.33</v>
      </c>
      <c r="P16" t="n">
        <v>42.92</v>
      </c>
      <c r="Q16" t="n">
        <v>202.82</v>
      </c>
      <c r="R16" t="n">
        <v>22.02</v>
      </c>
      <c r="S16" t="n">
        <v>13.89</v>
      </c>
      <c r="T16" t="n">
        <v>2369.1</v>
      </c>
      <c r="U16" t="n">
        <v>0.63</v>
      </c>
      <c r="V16" t="n">
        <v>0.75</v>
      </c>
      <c r="W16" t="n">
        <v>0.65</v>
      </c>
      <c r="X16" t="n">
        <v>0.14</v>
      </c>
      <c r="Y16" t="n">
        <v>1</v>
      </c>
      <c r="Z16" t="n">
        <v>10</v>
      </c>
      <c r="AA16" t="n">
        <v>87.97267929691493</v>
      </c>
      <c r="AB16" t="n">
        <v>120.3681008946875</v>
      </c>
      <c r="AC16" t="n">
        <v>108.8803382830206</v>
      </c>
      <c r="AD16" t="n">
        <v>87972.67929691494</v>
      </c>
      <c r="AE16" t="n">
        <v>120368.1008946875</v>
      </c>
      <c r="AF16" t="n">
        <v>4.584839010940498e-06</v>
      </c>
      <c r="AG16" t="n">
        <v>10</v>
      </c>
      <c r="AH16" t="n">
        <v>108880.3382830206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13.5282</v>
      </c>
      <c r="E17" t="n">
        <v>7.39</v>
      </c>
      <c r="F17" t="n">
        <v>5.18</v>
      </c>
      <c r="G17" t="n">
        <v>38.84</v>
      </c>
      <c r="H17" t="n">
        <v>0.75</v>
      </c>
      <c r="I17" t="n">
        <v>8</v>
      </c>
      <c r="J17" t="n">
        <v>112.19</v>
      </c>
      <c r="K17" t="n">
        <v>41.65</v>
      </c>
      <c r="L17" t="n">
        <v>4.75</v>
      </c>
      <c r="M17" t="n">
        <v>6</v>
      </c>
      <c r="N17" t="n">
        <v>15.79</v>
      </c>
      <c r="O17" t="n">
        <v>14070.77</v>
      </c>
      <c r="P17" t="n">
        <v>42.36</v>
      </c>
      <c r="Q17" t="n">
        <v>202.82</v>
      </c>
      <c r="R17" t="n">
        <v>22</v>
      </c>
      <c r="S17" t="n">
        <v>13.89</v>
      </c>
      <c r="T17" t="n">
        <v>2362.14</v>
      </c>
      <c r="U17" t="n">
        <v>0.63</v>
      </c>
      <c r="V17" t="n">
        <v>0.75</v>
      </c>
      <c r="W17" t="n">
        <v>0.65</v>
      </c>
      <c r="X17" t="n">
        <v>0.14</v>
      </c>
      <c r="Y17" t="n">
        <v>1</v>
      </c>
      <c r="Z17" t="n">
        <v>10</v>
      </c>
      <c r="AA17" t="n">
        <v>87.73789072083919</v>
      </c>
      <c r="AB17" t="n">
        <v>120.0468528067599</v>
      </c>
      <c r="AC17" t="n">
        <v>108.5897496617302</v>
      </c>
      <c r="AD17" t="n">
        <v>87737.89072083919</v>
      </c>
      <c r="AE17" t="n">
        <v>120046.8528067599</v>
      </c>
      <c r="AF17" t="n">
        <v>4.587076907156346e-06</v>
      </c>
      <c r="AG17" t="n">
        <v>10</v>
      </c>
      <c r="AH17" t="n">
        <v>108589.7496617302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13.5988</v>
      </c>
      <c r="E18" t="n">
        <v>7.35</v>
      </c>
      <c r="F18" t="n">
        <v>5.16</v>
      </c>
      <c r="G18" t="n">
        <v>44.25</v>
      </c>
      <c r="H18" t="n">
        <v>0.78</v>
      </c>
      <c r="I18" t="n">
        <v>7</v>
      </c>
      <c r="J18" t="n">
        <v>112.51</v>
      </c>
      <c r="K18" t="n">
        <v>41.65</v>
      </c>
      <c r="L18" t="n">
        <v>5</v>
      </c>
      <c r="M18" t="n">
        <v>5</v>
      </c>
      <c r="N18" t="n">
        <v>15.86</v>
      </c>
      <c r="O18" t="n">
        <v>14110.24</v>
      </c>
      <c r="P18" t="n">
        <v>41.74</v>
      </c>
      <c r="Q18" t="n">
        <v>202.81</v>
      </c>
      <c r="R18" t="n">
        <v>21.41</v>
      </c>
      <c r="S18" t="n">
        <v>13.89</v>
      </c>
      <c r="T18" t="n">
        <v>2071.91</v>
      </c>
      <c r="U18" t="n">
        <v>0.65</v>
      </c>
      <c r="V18" t="n">
        <v>0.75</v>
      </c>
      <c r="W18" t="n">
        <v>0.65</v>
      </c>
      <c r="X18" t="n">
        <v>0.12</v>
      </c>
      <c r="Y18" t="n">
        <v>1</v>
      </c>
      <c r="Z18" t="n">
        <v>10</v>
      </c>
      <c r="AA18" t="n">
        <v>87.38111907160183</v>
      </c>
      <c r="AB18" t="n">
        <v>119.5587020966193</v>
      </c>
      <c r="AC18" t="n">
        <v>108.1481873702414</v>
      </c>
      <c r="AD18" t="n">
        <v>87381.11907160183</v>
      </c>
      <c r="AE18" t="n">
        <v>119558.7020966193</v>
      </c>
      <c r="AF18" t="n">
        <v>4.611015615162232e-06</v>
      </c>
      <c r="AG18" t="n">
        <v>10</v>
      </c>
      <c r="AH18" t="n">
        <v>108148.1873702414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13.6121</v>
      </c>
      <c r="E19" t="n">
        <v>7.35</v>
      </c>
      <c r="F19" t="n">
        <v>5.15</v>
      </c>
      <c r="G19" t="n">
        <v>44.18</v>
      </c>
      <c r="H19" t="n">
        <v>0.82</v>
      </c>
      <c r="I19" t="n">
        <v>7</v>
      </c>
      <c r="J19" t="n">
        <v>112.83</v>
      </c>
      <c r="K19" t="n">
        <v>41.65</v>
      </c>
      <c r="L19" t="n">
        <v>5.25</v>
      </c>
      <c r="M19" t="n">
        <v>5</v>
      </c>
      <c r="N19" t="n">
        <v>15.93</v>
      </c>
      <c r="O19" t="n">
        <v>14149.74</v>
      </c>
      <c r="P19" t="n">
        <v>41.65</v>
      </c>
      <c r="Q19" t="n">
        <v>202.82</v>
      </c>
      <c r="R19" t="n">
        <v>21.2</v>
      </c>
      <c r="S19" t="n">
        <v>13.89</v>
      </c>
      <c r="T19" t="n">
        <v>1963.15</v>
      </c>
      <c r="U19" t="n">
        <v>0.66</v>
      </c>
      <c r="V19" t="n">
        <v>0.75</v>
      </c>
      <c r="W19" t="n">
        <v>0.65</v>
      </c>
      <c r="X19" t="n">
        <v>0.12</v>
      </c>
      <c r="Y19" t="n">
        <v>1</v>
      </c>
      <c r="Z19" t="n">
        <v>10</v>
      </c>
      <c r="AA19" t="n">
        <v>87.32236332035147</v>
      </c>
      <c r="AB19" t="n">
        <v>119.4783098856378</v>
      </c>
      <c r="AC19" t="n">
        <v>108.0754676790447</v>
      </c>
      <c r="AD19" t="n">
        <v>87322.36332035148</v>
      </c>
      <c r="AE19" t="n">
        <v>119478.3098856378</v>
      </c>
      <c r="AF19" t="n">
        <v>4.615525315112349e-06</v>
      </c>
      <c r="AG19" t="n">
        <v>10</v>
      </c>
      <c r="AH19" t="n">
        <v>108075.4676790448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13.6111</v>
      </c>
      <c r="E20" t="n">
        <v>7.35</v>
      </c>
      <c r="F20" t="n">
        <v>5.16</v>
      </c>
      <c r="G20" t="n">
        <v>44.19</v>
      </c>
      <c r="H20" t="n">
        <v>0.86</v>
      </c>
      <c r="I20" t="n">
        <v>7</v>
      </c>
      <c r="J20" t="n">
        <v>113.15</v>
      </c>
      <c r="K20" t="n">
        <v>41.65</v>
      </c>
      <c r="L20" t="n">
        <v>5.5</v>
      </c>
      <c r="M20" t="n">
        <v>5</v>
      </c>
      <c r="N20" t="n">
        <v>16</v>
      </c>
      <c r="O20" t="n">
        <v>14189.26</v>
      </c>
      <c r="P20" t="n">
        <v>41.17</v>
      </c>
      <c r="Q20" t="n">
        <v>202.86</v>
      </c>
      <c r="R20" t="n">
        <v>21.24</v>
      </c>
      <c r="S20" t="n">
        <v>13.89</v>
      </c>
      <c r="T20" t="n">
        <v>1983.05</v>
      </c>
      <c r="U20" t="n">
        <v>0.65</v>
      </c>
      <c r="V20" t="n">
        <v>0.75</v>
      </c>
      <c r="W20" t="n">
        <v>0.65</v>
      </c>
      <c r="X20" t="n">
        <v>0.12</v>
      </c>
      <c r="Y20" t="n">
        <v>1</v>
      </c>
      <c r="Z20" t="n">
        <v>10</v>
      </c>
      <c r="AA20" t="n">
        <v>87.13612633190306</v>
      </c>
      <c r="AB20" t="n">
        <v>119.2234922218467</v>
      </c>
      <c r="AC20" t="n">
        <v>107.844969455447</v>
      </c>
      <c r="AD20" t="n">
        <v>87136.12633190305</v>
      </c>
      <c r="AE20" t="n">
        <v>119223.4922218467</v>
      </c>
      <c r="AF20" t="n">
        <v>4.615186239928131e-06</v>
      </c>
      <c r="AG20" t="n">
        <v>10</v>
      </c>
      <c r="AH20" t="n">
        <v>107844.969455447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13.6851</v>
      </c>
      <c r="E21" t="n">
        <v>7.31</v>
      </c>
      <c r="F21" t="n">
        <v>5.14</v>
      </c>
      <c r="G21" t="n">
        <v>51.38</v>
      </c>
      <c r="H21" t="n">
        <v>0.89</v>
      </c>
      <c r="I21" t="n">
        <v>6</v>
      </c>
      <c r="J21" t="n">
        <v>113.47</v>
      </c>
      <c r="K21" t="n">
        <v>41.65</v>
      </c>
      <c r="L21" t="n">
        <v>5.75</v>
      </c>
      <c r="M21" t="n">
        <v>4</v>
      </c>
      <c r="N21" t="n">
        <v>16.07</v>
      </c>
      <c r="O21" t="n">
        <v>14228.81</v>
      </c>
      <c r="P21" t="n">
        <v>40.11</v>
      </c>
      <c r="Q21" t="n">
        <v>202.85</v>
      </c>
      <c r="R21" t="n">
        <v>20.75</v>
      </c>
      <c r="S21" t="n">
        <v>13.89</v>
      </c>
      <c r="T21" t="n">
        <v>1743.43</v>
      </c>
      <c r="U21" t="n">
        <v>0.67</v>
      </c>
      <c r="V21" t="n">
        <v>0.75</v>
      </c>
      <c r="W21" t="n">
        <v>0.65</v>
      </c>
      <c r="X21" t="n">
        <v>0.1</v>
      </c>
      <c r="Y21" t="n">
        <v>1</v>
      </c>
      <c r="Z21" t="n">
        <v>10</v>
      </c>
      <c r="AA21" t="n">
        <v>86.60510096148373</v>
      </c>
      <c r="AB21" t="n">
        <v>118.4969198828534</v>
      </c>
      <c r="AC21" t="n">
        <v>107.1877401607363</v>
      </c>
      <c r="AD21" t="n">
        <v>86605.10096148372</v>
      </c>
      <c r="AE21" t="n">
        <v>118496.9198828534</v>
      </c>
      <c r="AF21" t="n">
        <v>4.640277803560363e-06</v>
      </c>
      <c r="AG21" t="n">
        <v>10</v>
      </c>
      <c r="AH21" t="n">
        <v>107187.7401607363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13.6835</v>
      </c>
      <c r="E22" t="n">
        <v>7.31</v>
      </c>
      <c r="F22" t="n">
        <v>5.14</v>
      </c>
      <c r="G22" t="n">
        <v>51.39</v>
      </c>
      <c r="H22" t="n">
        <v>0.93</v>
      </c>
      <c r="I22" t="n">
        <v>6</v>
      </c>
      <c r="J22" t="n">
        <v>113.79</v>
      </c>
      <c r="K22" t="n">
        <v>41.65</v>
      </c>
      <c r="L22" t="n">
        <v>6</v>
      </c>
      <c r="M22" t="n">
        <v>4</v>
      </c>
      <c r="N22" t="n">
        <v>16.14</v>
      </c>
      <c r="O22" t="n">
        <v>14268.39</v>
      </c>
      <c r="P22" t="n">
        <v>39.85</v>
      </c>
      <c r="Q22" t="n">
        <v>202.82</v>
      </c>
      <c r="R22" t="n">
        <v>20.77</v>
      </c>
      <c r="S22" t="n">
        <v>13.89</v>
      </c>
      <c r="T22" t="n">
        <v>1752.39</v>
      </c>
      <c r="U22" t="n">
        <v>0.67</v>
      </c>
      <c r="V22" t="n">
        <v>0.75</v>
      </c>
      <c r="W22" t="n">
        <v>0.65</v>
      </c>
      <c r="X22" t="n">
        <v>0.1</v>
      </c>
      <c r="Y22" t="n">
        <v>1</v>
      </c>
      <c r="Z22" t="n">
        <v>10</v>
      </c>
      <c r="AA22" t="n">
        <v>86.50381982881753</v>
      </c>
      <c r="AB22" t="n">
        <v>118.3583425689314</v>
      </c>
      <c r="AC22" t="n">
        <v>107.0623884711605</v>
      </c>
      <c r="AD22" t="n">
        <v>86503.81982881753</v>
      </c>
      <c r="AE22" t="n">
        <v>118358.3425689314</v>
      </c>
      <c r="AF22" t="n">
        <v>4.639735283265613e-06</v>
      </c>
      <c r="AG22" t="n">
        <v>10</v>
      </c>
      <c r="AH22" t="n">
        <v>107062.3884711605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13.6809</v>
      </c>
      <c r="E23" t="n">
        <v>7.31</v>
      </c>
      <c r="F23" t="n">
        <v>5.14</v>
      </c>
      <c r="G23" t="n">
        <v>51.4</v>
      </c>
      <c r="H23" t="n">
        <v>0.97</v>
      </c>
      <c r="I23" t="n">
        <v>6</v>
      </c>
      <c r="J23" t="n">
        <v>114.11</v>
      </c>
      <c r="K23" t="n">
        <v>41.65</v>
      </c>
      <c r="L23" t="n">
        <v>6.25</v>
      </c>
      <c r="M23" t="n">
        <v>4</v>
      </c>
      <c r="N23" t="n">
        <v>16.21</v>
      </c>
      <c r="O23" t="n">
        <v>14307.99</v>
      </c>
      <c r="P23" t="n">
        <v>39.51</v>
      </c>
      <c r="Q23" t="n">
        <v>202.84</v>
      </c>
      <c r="R23" t="n">
        <v>20.73</v>
      </c>
      <c r="S23" t="n">
        <v>13.89</v>
      </c>
      <c r="T23" t="n">
        <v>1733.92</v>
      </c>
      <c r="U23" t="n">
        <v>0.67</v>
      </c>
      <c r="V23" t="n">
        <v>0.75</v>
      </c>
      <c r="W23" t="n">
        <v>0.65</v>
      </c>
      <c r="X23" t="n">
        <v>0.1</v>
      </c>
      <c r="Y23" t="n">
        <v>1</v>
      </c>
      <c r="Z23" t="n">
        <v>10</v>
      </c>
      <c r="AA23" t="n">
        <v>86.37200413213222</v>
      </c>
      <c r="AB23" t="n">
        <v>118.1779865174285</v>
      </c>
      <c r="AC23" t="n">
        <v>106.8992453480817</v>
      </c>
      <c r="AD23" t="n">
        <v>86372.00413213222</v>
      </c>
      <c r="AE23" t="n">
        <v>118177.9865174285</v>
      </c>
      <c r="AF23" t="n">
        <v>4.638853687786641e-06</v>
      </c>
      <c r="AG23" t="n">
        <v>10</v>
      </c>
      <c r="AH23" t="n">
        <v>106899.2453480817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13.6742</v>
      </c>
      <c r="E24" t="n">
        <v>7.31</v>
      </c>
      <c r="F24" t="n">
        <v>5.14</v>
      </c>
      <c r="G24" t="n">
        <v>51.44</v>
      </c>
      <c r="H24" t="n">
        <v>1</v>
      </c>
      <c r="I24" t="n">
        <v>6</v>
      </c>
      <c r="J24" t="n">
        <v>114.44</v>
      </c>
      <c r="K24" t="n">
        <v>41.65</v>
      </c>
      <c r="L24" t="n">
        <v>6.5</v>
      </c>
      <c r="M24" t="n">
        <v>2</v>
      </c>
      <c r="N24" t="n">
        <v>16.29</v>
      </c>
      <c r="O24" t="n">
        <v>14347.62</v>
      </c>
      <c r="P24" t="n">
        <v>39.43</v>
      </c>
      <c r="Q24" t="n">
        <v>202.82</v>
      </c>
      <c r="R24" t="n">
        <v>20.82</v>
      </c>
      <c r="S24" t="n">
        <v>13.89</v>
      </c>
      <c r="T24" t="n">
        <v>1781.94</v>
      </c>
      <c r="U24" t="n">
        <v>0.67</v>
      </c>
      <c r="V24" t="n">
        <v>0.75</v>
      </c>
      <c r="W24" t="n">
        <v>0.65</v>
      </c>
      <c r="X24" t="n">
        <v>0.11</v>
      </c>
      <c r="Y24" t="n">
        <v>1</v>
      </c>
      <c r="Z24" t="n">
        <v>10</v>
      </c>
      <c r="AA24" t="n">
        <v>86.34894171307148</v>
      </c>
      <c r="AB24" t="n">
        <v>118.1464314982275</v>
      </c>
      <c r="AC24" t="n">
        <v>106.8707018956254</v>
      </c>
      <c r="AD24" t="n">
        <v>86348.94171307149</v>
      </c>
      <c r="AE24" t="n">
        <v>118146.4314982275</v>
      </c>
      <c r="AF24" t="n">
        <v>4.636581884052373e-06</v>
      </c>
      <c r="AG24" t="n">
        <v>10</v>
      </c>
      <c r="AH24" t="n">
        <v>106870.7018956254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13.6882</v>
      </c>
      <c r="E25" t="n">
        <v>7.31</v>
      </c>
      <c r="F25" t="n">
        <v>5.14</v>
      </c>
      <c r="G25" t="n">
        <v>51.36</v>
      </c>
      <c r="H25" t="n">
        <v>1.04</v>
      </c>
      <c r="I25" t="n">
        <v>6</v>
      </c>
      <c r="J25" t="n">
        <v>114.76</v>
      </c>
      <c r="K25" t="n">
        <v>41.65</v>
      </c>
      <c r="L25" t="n">
        <v>6.75</v>
      </c>
      <c r="M25" t="n">
        <v>2</v>
      </c>
      <c r="N25" t="n">
        <v>16.36</v>
      </c>
      <c r="O25" t="n">
        <v>14387.27</v>
      </c>
      <c r="P25" t="n">
        <v>39.03</v>
      </c>
      <c r="Q25" t="n">
        <v>202.81</v>
      </c>
      <c r="R25" t="n">
        <v>20.63</v>
      </c>
      <c r="S25" t="n">
        <v>13.89</v>
      </c>
      <c r="T25" t="n">
        <v>1683.36</v>
      </c>
      <c r="U25" t="n">
        <v>0.67</v>
      </c>
      <c r="V25" t="n">
        <v>0.75</v>
      </c>
      <c r="W25" t="n">
        <v>0.65</v>
      </c>
      <c r="X25" t="n">
        <v>0.1</v>
      </c>
      <c r="Y25" t="n">
        <v>1</v>
      </c>
      <c r="Z25" t="n">
        <v>10</v>
      </c>
      <c r="AA25" t="n">
        <v>86.17162112875023</v>
      </c>
      <c r="AB25" t="n">
        <v>117.9038136519272</v>
      </c>
      <c r="AC25" t="n">
        <v>106.6512391560597</v>
      </c>
      <c r="AD25" t="n">
        <v>86171.62112875024</v>
      </c>
      <c r="AE25" t="n">
        <v>117903.8136519272</v>
      </c>
      <c r="AF25" t="n">
        <v>4.641328936631443e-06</v>
      </c>
      <c r="AG25" t="n">
        <v>10</v>
      </c>
      <c r="AH25" t="n">
        <v>106651.2391560597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13.6757</v>
      </c>
      <c r="E26" t="n">
        <v>7.31</v>
      </c>
      <c r="F26" t="n">
        <v>5.14</v>
      </c>
      <c r="G26" t="n">
        <v>51.43</v>
      </c>
      <c r="H26" t="n">
        <v>1.07</v>
      </c>
      <c r="I26" t="n">
        <v>6</v>
      </c>
      <c r="J26" t="n">
        <v>115.08</v>
      </c>
      <c r="K26" t="n">
        <v>41.65</v>
      </c>
      <c r="L26" t="n">
        <v>7</v>
      </c>
      <c r="M26" t="n">
        <v>1</v>
      </c>
      <c r="N26" t="n">
        <v>16.43</v>
      </c>
      <c r="O26" t="n">
        <v>14426.96</v>
      </c>
      <c r="P26" t="n">
        <v>38.97</v>
      </c>
      <c r="Q26" t="n">
        <v>202.81</v>
      </c>
      <c r="R26" t="n">
        <v>20.73</v>
      </c>
      <c r="S26" t="n">
        <v>13.89</v>
      </c>
      <c r="T26" t="n">
        <v>1737.16</v>
      </c>
      <c r="U26" t="n">
        <v>0.67</v>
      </c>
      <c r="V26" t="n">
        <v>0.75</v>
      </c>
      <c r="W26" t="n">
        <v>0.65</v>
      </c>
      <c r="X26" t="n">
        <v>0.1</v>
      </c>
      <c r="Y26" t="n">
        <v>1</v>
      </c>
      <c r="Z26" t="n">
        <v>10</v>
      </c>
      <c r="AA26" t="n">
        <v>86.16393244499277</v>
      </c>
      <c r="AB26" t="n">
        <v>117.8932936556095</v>
      </c>
      <c r="AC26" t="n">
        <v>106.6417231734256</v>
      </c>
      <c r="AD26" t="n">
        <v>86163.93244499277</v>
      </c>
      <c r="AE26" t="n">
        <v>117893.2936556095</v>
      </c>
      <c r="AF26" t="n">
        <v>4.637090496828702e-06</v>
      </c>
      <c r="AG26" t="n">
        <v>10</v>
      </c>
      <c r="AH26" t="n">
        <v>106641.7231734256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13.6711</v>
      </c>
      <c r="E27" t="n">
        <v>7.31</v>
      </c>
      <c r="F27" t="n">
        <v>5.15</v>
      </c>
      <c r="G27" t="n">
        <v>51.45</v>
      </c>
      <c r="H27" t="n">
        <v>1.11</v>
      </c>
      <c r="I27" t="n">
        <v>6</v>
      </c>
      <c r="J27" t="n">
        <v>115.4</v>
      </c>
      <c r="K27" t="n">
        <v>41.65</v>
      </c>
      <c r="L27" t="n">
        <v>7.25</v>
      </c>
      <c r="M27" t="n">
        <v>1</v>
      </c>
      <c r="N27" t="n">
        <v>16.5</v>
      </c>
      <c r="O27" t="n">
        <v>14466.67</v>
      </c>
      <c r="P27" t="n">
        <v>38.83</v>
      </c>
      <c r="Q27" t="n">
        <v>202.81</v>
      </c>
      <c r="R27" t="n">
        <v>20.83</v>
      </c>
      <c r="S27" t="n">
        <v>13.89</v>
      </c>
      <c r="T27" t="n">
        <v>1786.34</v>
      </c>
      <c r="U27" t="n">
        <v>0.67</v>
      </c>
      <c r="V27" t="n">
        <v>0.75</v>
      </c>
      <c r="W27" t="n">
        <v>0.65</v>
      </c>
      <c r="X27" t="n">
        <v>0.11</v>
      </c>
      <c r="Y27" t="n">
        <v>1</v>
      </c>
      <c r="Z27" t="n">
        <v>10</v>
      </c>
      <c r="AA27" t="n">
        <v>86.1184309060564</v>
      </c>
      <c r="AB27" t="n">
        <v>117.8310364426505</v>
      </c>
      <c r="AC27" t="n">
        <v>106.5854077014929</v>
      </c>
      <c r="AD27" t="n">
        <v>86118.4309060564</v>
      </c>
      <c r="AE27" t="n">
        <v>117831.0364426505</v>
      </c>
      <c r="AF27" t="n">
        <v>4.635530750981292e-06</v>
      </c>
      <c r="AG27" t="n">
        <v>10</v>
      </c>
      <c r="AH27" t="n">
        <v>106585.4077014929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13.6716</v>
      </c>
      <c r="E28" t="n">
        <v>7.31</v>
      </c>
      <c r="F28" t="n">
        <v>5.14</v>
      </c>
      <c r="G28" t="n">
        <v>51.45</v>
      </c>
      <c r="H28" t="n">
        <v>1.14</v>
      </c>
      <c r="I28" t="n">
        <v>6</v>
      </c>
      <c r="J28" t="n">
        <v>115.72</v>
      </c>
      <c r="K28" t="n">
        <v>41.65</v>
      </c>
      <c r="L28" t="n">
        <v>7.5</v>
      </c>
      <c r="M28" t="n">
        <v>0</v>
      </c>
      <c r="N28" t="n">
        <v>16.57</v>
      </c>
      <c r="O28" t="n">
        <v>14506.4</v>
      </c>
      <c r="P28" t="n">
        <v>38.76</v>
      </c>
      <c r="Q28" t="n">
        <v>202.81</v>
      </c>
      <c r="R28" t="n">
        <v>20.79</v>
      </c>
      <c r="S28" t="n">
        <v>13.89</v>
      </c>
      <c r="T28" t="n">
        <v>1762.86</v>
      </c>
      <c r="U28" t="n">
        <v>0.67</v>
      </c>
      <c r="V28" t="n">
        <v>0.75</v>
      </c>
      <c r="W28" t="n">
        <v>0.65</v>
      </c>
      <c r="X28" t="n">
        <v>0.11</v>
      </c>
      <c r="Y28" t="n">
        <v>1</v>
      </c>
      <c r="Z28" t="n">
        <v>10</v>
      </c>
      <c r="AA28" t="n">
        <v>86.08565092230967</v>
      </c>
      <c r="AB28" t="n">
        <v>117.7861854227375</v>
      </c>
      <c r="AC28" t="n">
        <v>106.5448371999715</v>
      </c>
      <c r="AD28" t="n">
        <v>86085.65092230967</v>
      </c>
      <c r="AE28" t="n">
        <v>117786.1854227375</v>
      </c>
      <c r="AF28" t="n">
        <v>4.635700288573402e-06</v>
      </c>
      <c r="AG28" t="n">
        <v>10</v>
      </c>
      <c r="AH28" t="n">
        <v>106544.8371999715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7.0418</v>
      </c>
      <c r="E2" t="n">
        <v>14.2</v>
      </c>
      <c r="F2" t="n">
        <v>6.81</v>
      </c>
      <c r="G2" t="n">
        <v>4.75</v>
      </c>
      <c r="H2" t="n">
        <v>0.06</v>
      </c>
      <c r="I2" t="n">
        <v>86</v>
      </c>
      <c r="J2" t="n">
        <v>274.09</v>
      </c>
      <c r="K2" t="n">
        <v>60.56</v>
      </c>
      <c r="L2" t="n">
        <v>1</v>
      </c>
      <c r="M2" t="n">
        <v>84</v>
      </c>
      <c r="N2" t="n">
        <v>72.53</v>
      </c>
      <c r="O2" t="n">
        <v>34038.11</v>
      </c>
      <c r="P2" t="n">
        <v>117.85</v>
      </c>
      <c r="Q2" t="n">
        <v>202.93</v>
      </c>
      <c r="R2" t="n">
        <v>72.56</v>
      </c>
      <c r="S2" t="n">
        <v>13.89</v>
      </c>
      <c r="T2" t="n">
        <v>27249.51</v>
      </c>
      <c r="U2" t="n">
        <v>0.19</v>
      </c>
      <c r="V2" t="n">
        <v>0.57</v>
      </c>
      <c r="W2" t="n">
        <v>0.79</v>
      </c>
      <c r="X2" t="n">
        <v>1.77</v>
      </c>
      <c r="Y2" t="n">
        <v>1</v>
      </c>
      <c r="Z2" t="n">
        <v>10</v>
      </c>
      <c r="AA2" t="n">
        <v>233.1871488494745</v>
      </c>
      <c r="AB2" t="n">
        <v>319.0569445466547</v>
      </c>
      <c r="AC2" t="n">
        <v>288.6065975584507</v>
      </c>
      <c r="AD2" t="n">
        <v>233187.1488494745</v>
      </c>
      <c r="AE2" t="n">
        <v>319056.9445466547</v>
      </c>
      <c r="AF2" t="n">
        <v>2.259791836684962e-06</v>
      </c>
      <c r="AG2" t="n">
        <v>19</v>
      </c>
      <c r="AH2" t="n">
        <v>288606.5975584508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7.9419</v>
      </c>
      <c r="E3" t="n">
        <v>12.59</v>
      </c>
      <c r="F3" t="n">
        <v>6.35</v>
      </c>
      <c r="G3" t="n">
        <v>5.95</v>
      </c>
      <c r="H3" t="n">
        <v>0.08</v>
      </c>
      <c r="I3" t="n">
        <v>64</v>
      </c>
      <c r="J3" t="n">
        <v>274.57</v>
      </c>
      <c r="K3" t="n">
        <v>60.56</v>
      </c>
      <c r="L3" t="n">
        <v>1.25</v>
      </c>
      <c r="M3" t="n">
        <v>62</v>
      </c>
      <c r="N3" t="n">
        <v>72.76000000000001</v>
      </c>
      <c r="O3" t="n">
        <v>34097.72</v>
      </c>
      <c r="P3" t="n">
        <v>109.73</v>
      </c>
      <c r="Q3" t="n">
        <v>202.86</v>
      </c>
      <c r="R3" t="n">
        <v>58.12</v>
      </c>
      <c r="S3" t="n">
        <v>13.89</v>
      </c>
      <c r="T3" t="n">
        <v>20138.48</v>
      </c>
      <c r="U3" t="n">
        <v>0.24</v>
      </c>
      <c r="V3" t="n">
        <v>0.61</v>
      </c>
      <c r="W3" t="n">
        <v>0.75</v>
      </c>
      <c r="X3" t="n">
        <v>1.31</v>
      </c>
      <c r="Y3" t="n">
        <v>1</v>
      </c>
      <c r="Z3" t="n">
        <v>10</v>
      </c>
      <c r="AA3" t="n">
        <v>201.9144671413067</v>
      </c>
      <c r="AB3" t="n">
        <v>276.2682817802151</v>
      </c>
      <c r="AC3" t="n">
        <v>249.9016247121612</v>
      </c>
      <c r="AD3" t="n">
        <v>201914.4671413067</v>
      </c>
      <c r="AE3" t="n">
        <v>276268.2817802151</v>
      </c>
      <c r="AF3" t="n">
        <v>2.548643924531838e-06</v>
      </c>
      <c r="AG3" t="n">
        <v>17</v>
      </c>
      <c r="AH3" t="n">
        <v>249901.6247121612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8.5997</v>
      </c>
      <c r="E4" t="n">
        <v>11.63</v>
      </c>
      <c r="F4" t="n">
        <v>6.06</v>
      </c>
      <c r="G4" t="n">
        <v>7.13</v>
      </c>
      <c r="H4" t="n">
        <v>0.1</v>
      </c>
      <c r="I4" t="n">
        <v>51</v>
      </c>
      <c r="J4" t="n">
        <v>275.05</v>
      </c>
      <c r="K4" t="n">
        <v>60.56</v>
      </c>
      <c r="L4" t="n">
        <v>1.5</v>
      </c>
      <c r="M4" t="n">
        <v>49</v>
      </c>
      <c r="N4" t="n">
        <v>73</v>
      </c>
      <c r="O4" t="n">
        <v>34157.42</v>
      </c>
      <c r="P4" t="n">
        <v>104.71</v>
      </c>
      <c r="Q4" t="n">
        <v>202.84</v>
      </c>
      <c r="R4" t="n">
        <v>49.53</v>
      </c>
      <c r="S4" t="n">
        <v>13.89</v>
      </c>
      <c r="T4" t="n">
        <v>15911.87</v>
      </c>
      <c r="U4" t="n">
        <v>0.28</v>
      </c>
      <c r="V4" t="n">
        <v>0.64</v>
      </c>
      <c r="W4" t="n">
        <v>0.72</v>
      </c>
      <c r="X4" t="n">
        <v>1.02</v>
      </c>
      <c r="Y4" t="n">
        <v>1</v>
      </c>
      <c r="Z4" t="n">
        <v>10</v>
      </c>
      <c r="AA4" t="n">
        <v>185.1948158734538</v>
      </c>
      <c r="AB4" t="n">
        <v>253.3917172965949</v>
      </c>
      <c r="AC4" t="n">
        <v>229.2083674353904</v>
      </c>
      <c r="AD4" t="n">
        <v>185194.8158734538</v>
      </c>
      <c r="AE4" t="n">
        <v>253391.7172965949</v>
      </c>
      <c r="AF4" t="n">
        <v>2.759739251035199e-06</v>
      </c>
      <c r="AG4" t="n">
        <v>16</v>
      </c>
      <c r="AH4" t="n">
        <v>229208.3674353904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9.0634</v>
      </c>
      <c r="E5" t="n">
        <v>11.03</v>
      </c>
      <c r="F5" t="n">
        <v>5.89</v>
      </c>
      <c r="G5" t="n">
        <v>8.210000000000001</v>
      </c>
      <c r="H5" t="n">
        <v>0.11</v>
      </c>
      <c r="I5" t="n">
        <v>43</v>
      </c>
      <c r="J5" t="n">
        <v>275.54</v>
      </c>
      <c r="K5" t="n">
        <v>60.56</v>
      </c>
      <c r="L5" t="n">
        <v>1.75</v>
      </c>
      <c r="M5" t="n">
        <v>41</v>
      </c>
      <c r="N5" t="n">
        <v>73.23</v>
      </c>
      <c r="O5" t="n">
        <v>34217.22</v>
      </c>
      <c r="P5" t="n">
        <v>101.58</v>
      </c>
      <c r="Q5" t="n">
        <v>202.85</v>
      </c>
      <c r="R5" t="n">
        <v>44.09</v>
      </c>
      <c r="S5" t="n">
        <v>13.89</v>
      </c>
      <c r="T5" t="n">
        <v>13231.82</v>
      </c>
      <c r="U5" t="n">
        <v>0.32</v>
      </c>
      <c r="V5" t="n">
        <v>0.66</v>
      </c>
      <c r="W5" t="n">
        <v>0.7</v>
      </c>
      <c r="X5" t="n">
        <v>0.85</v>
      </c>
      <c r="Y5" t="n">
        <v>1</v>
      </c>
      <c r="Z5" t="n">
        <v>10</v>
      </c>
      <c r="AA5" t="n">
        <v>172.488219567884</v>
      </c>
      <c r="AB5" t="n">
        <v>236.0059916558574</v>
      </c>
      <c r="AC5" t="n">
        <v>213.4819110487803</v>
      </c>
      <c r="AD5" t="n">
        <v>172488.219567884</v>
      </c>
      <c r="AE5" t="n">
        <v>236005.9916558574</v>
      </c>
      <c r="AF5" t="n">
        <v>2.908545731575801e-06</v>
      </c>
      <c r="AG5" t="n">
        <v>15</v>
      </c>
      <c r="AH5" t="n">
        <v>213481.9110487803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9.4359</v>
      </c>
      <c r="E6" t="n">
        <v>10.6</v>
      </c>
      <c r="F6" t="n">
        <v>5.76</v>
      </c>
      <c r="G6" t="n">
        <v>9.35</v>
      </c>
      <c r="H6" t="n">
        <v>0.13</v>
      </c>
      <c r="I6" t="n">
        <v>37</v>
      </c>
      <c r="J6" t="n">
        <v>276.02</v>
      </c>
      <c r="K6" t="n">
        <v>60.56</v>
      </c>
      <c r="L6" t="n">
        <v>2</v>
      </c>
      <c r="M6" t="n">
        <v>35</v>
      </c>
      <c r="N6" t="n">
        <v>73.47</v>
      </c>
      <c r="O6" t="n">
        <v>34277.1</v>
      </c>
      <c r="P6" t="n">
        <v>99.37</v>
      </c>
      <c r="Q6" t="n">
        <v>202.85</v>
      </c>
      <c r="R6" t="n">
        <v>39.94</v>
      </c>
      <c r="S6" t="n">
        <v>13.89</v>
      </c>
      <c r="T6" t="n">
        <v>11186.55</v>
      </c>
      <c r="U6" t="n">
        <v>0.35</v>
      </c>
      <c r="V6" t="n">
        <v>0.67</v>
      </c>
      <c r="W6" t="n">
        <v>0.7</v>
      </c>
      <c r="X6" t="n">
        <v>0.72</v>
      </c>
      <c r="Y6" t="n">
        <v>1</v>
      </c>
      <c r="Z6" t="n">
        <v>10</v>
      </c>
      <c r="AA6" t="n">
        <v>161.5047026041817</v>
      </c>
      <c r="AB6" t="n">
        <v>220.9778591875575</v>
      </c>
      <c r="AC6" t="n">
        <v>199.8880424511337</v>
      </c>
      <c r="AD6" t="n">
        <v>161504.7026041817</v>
      </c>
      <c r="AE6" t="n">
        <v>220977.8591875575</v>
      </c>
      <c r="AF6" t="n">
        <v>3.02808511911381e-06</v>
      </c>
      <c r="AG6" t="n">
        <v>14</v>
      </c>
      <c r="AH6" t="n">
        <v>199888.0424511337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9.7768</v>
      </c>
      <c r="E7" t="n">
        <v>10.23</v>
      </c>
      <c r="F7" t="n">
        <v>5.66</v>
      </c>
      <c r="G7" t="n">
        <v>10.61</v>
      </c>
      <c r="H7" t="n">
        <v>0.14</v>
      </c>
      <c r="I7" t="n">
        <v>32</v>
      </c>
      <c r="J7" t="n">
        <v>276.51</v>
      </c>
      <c r="K7" t="n">
        <v>60.56</v>
      </c>
      <c r="L7" t="n">
        <v>2.25</v>
      </c>
      <c r="M7" t="n">
        <v>30</v>
      </c>
      <c r="N7" t="n">
        <v>73.70999999999999</v>
      </c>
      <c r="O7" t="n">
        <v>34337.08</v>
      </c>
      <c r="P7" t="n">
        <v>97.36</v>
      </c>
      <c r="Q7" t="n">
        <v>202.84</v>
      </c>
      <c r="R7" t="n">
        <v>36.98</v>
      </c>
      <c r="S7" t="n">
        <v>13.89</v>
      </c>
      <c r="T7" t="n">
        <v>9729.73</v>
      </c>
      <c r="U7" t="n">
        <v>0.38</v>
      </c>
      <c r="V7" t="n">
        <v>0.68</v>
      </c>
      <c r="W7" t="n">
        <v>0.68</v>
      </c>
      <c r="X7" t="n">
        <v>0.62</v>
      </c>
      <c r="Y7" t="n">
        <v>1</v>
      </c>
      <c r="Z7" t="n">
        <v>10</v>
      </c>
      <c r="AA7" t="n">
        <v>158.1088654224938</v>
      </c>
      <c r="AB7" t="n">
        <v>216.3315249418113</v>
      </c>
      <c r="AC7" t="n">
        <v>195.685147824629</v>
      </c>
      <c r="AD7" t="n">
        <v>158108.8654224938</v>
      </c>
      <c r="AE7" t="n">
        <v>216331.5249418113</v>
      </c>
      <c r="AF7" t="n">
        <v>3.137483715655305e-06</v>
      </c>
      <c r="AG7" t="n">
        <v>14</v>
      </c>
      <c r="AH7" t="n">
        <v>195685.147824629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9.9671</v>
      </c>
      <c r="E8" t="n">
        <v>10.03</v>
      </c>
      <c r="F8" t="n">
        <v>5.62</v>
      </c>
      <c r="G8" t="n">
        <v>11.62</v>
      </c>
      <c r="H8" t="n">
        <v>0.16</v>
      </c>
      <c r="I8" t="n">
        <v>29</v>
      </c>
      <c r="J8" t="n">
        <v>277</v>
      </c>
      <c r="K8" t="n">
        <v>60.56</v>
      </c>
      <c r="L8" t="n">
        <v>2.5</v>
      </c>
      <c r="M8" t="n">
        <v>27</v>
      </c>
      <c r="N8" t="n">
        <v>73.94</v>
      </c>
      <c r="O8" t="n">
        <v>34397.15</v>
      </c>
      <c r="P8" t="n">
        <v>96.65000000000001</v>
      </c>
      <c r="Q8" t="n">
        <v>202.83</v>
      </c>
      <c r="R8" t="n">
        <v>35.45</v>
      </c>
      <c r="S8" t="n">
        <v>13.89</v>
      </c>
      <c r="T8" t="n">
        <v>8981.48</v>
      </c>
      <c r="U8" t="n">
        <v>0.39</v>
      </c>
      <c r="V8" t="n">
        <v>0.6899999999999999</v>
      </c>
      <c r="W8" t="n">
        <v>0.6899999999999999</v>
      </c>
      <c r="X8" t="n">
        <v>0.58</v>
      </c>
      <c r="Y8" t="n">
        <v>1</v>
      </c>
      <c r="Z8" t="n">
        <v>10</v>
      </c>
      <c r="AA8" t="n">
        <v>156.5532547789534</v>
      </c>
      <c r="AB8" t="n">
        <v>214.2030698306224</v>
      </c>
      <c r="AC8" t="n">
        <v>193.7598294819457</v>
      </c>
      <c r="AD8" t="n">
        <v>156553.2547789534</v>
      </c>
      <c r="AE8" t="n">
        <v>214203.0698306223</v>
      </c>
      <c r="AF8" t="n">
        <v>3.198553099409623e-06</v>
      </c>
      <c r="AG8" t="n">
        <v>14</v>
      </c>
      <c r="AH8" t="n">
        <v>193759.8294819457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10.2055</v>
      </c>
      <c r="E9" t="n">
        <v>9.800000000000001</v>
      </c>
      <c r="F9" t="n">
        <v>5.54</v>
      </c>
      <c r="G9" t="n">
        <v>12.78</v>
      </c>
      <c r="H9" t="n">
        <v>0.18</v>
      </c>
      <c r="I9" t="n">
        <v>26</v>
      </c>
      <c r="J9" t="n">
        <v>277.48</v>
      </c>
      <c r="K9" t="n">
        <v>60.56</v>
      </c>
      <c r="L9" t="n">
        <v>2.75</v>
      </c>
      <c r="M9" t="n">
        <v>24</v>
      </c>
      <c r="N9" t="n">
        <v>74.18000000000001</v>
      </c>
      <c r="O9" t="n">
        <v>34457.31</v>
      </c>
      <c r="P9" t="n">
        <v>95.17</v>
      </c>
      <c r="Q9" t="n">
        <v>202.83</v>
      </c>
      <c r="R9" t="n">
        <v>33.3</v>
      </c>
      <c r="S9" t="n">
        <v>13.89</v>
      </c>
      <c r="T9" t="n">
        <v>7920.91</v>
      </c>
      <c r="U9" t="n">
        <v>0.42</v>
      </c>
      <c r="V9" t="n">
        <v>0.7</v>
      </c>
      <c r="W9" t="n">
        <v>0.68</v>
      </c>
      <c r="X9" t="n">
        <v>0.5</v>
      </c>
      <c r="Y9" t="n">
        <v>1</v>
      </c>
      <c r="Z9" t="n">
        <v>10</v>
      </c>
      <c r="AA9" t="n">
        <v>147.3931250924976</v>
      </c>
      <c r="AB9" t="n">
        <v>201.6697762772191</v>
      </c>
      <c r="AC9" t="n">
        <v>182.4226958746873</v>
      </c>
      <c r="AD9" t="n">
        <v>147393.1250924976</v>
      </c>
      <c r="AE9" t="n">
        <v>201669.7762772191</v>
      </c>
      <c r="AF9" t="n">
        <v>3.275058307433948e-06</v>
      </c>
      <c r="AG9" t="n">
        <v>13</v>
      </c>
      <c r="AH9" t="n">
        <v>182422.6958746873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10.3582</v>
      </c>
      <c r="E10" t="n">
        <v>9.65</v>
      </c>
      <c r="F10" t="n">
        <v>5.5</v>
      </c>
      <c r="G10" t="n">
        <v>13.75</v>
      </c>
      <c r="H10" t="n">
        <v>0.19</v>
      </c>
      <c r="I10" t="n">
        <v>24</v>
      </c>
      <c r="J10" t="n">
        <v>277.97</v>
      </c>
      <c r="K10" t="n">
        <v>60.56</v>
      </c>
      <c r="L10" t="n">
        <v>3</v>
      </c>
      <c r="M10" t="n">
        <v>22</v>
      </c>
      <c r="N10" t="n">
        <v>74.42</v>
      </c>
      <c r="O10" t="n">
        <v>34517.57</v>
      </c>
      <c r="P10" t="n">
        <v>94.34</v>
      </c>
      <c r="Q10" t="n">
        <v>202.84</v>
      </c>
      <c r="R10" t="n">
        <v>32.05</v>
      </c>
      <c r="S10" t="n">
        <v>13.89</v>
      </c>
      <c r="T10" t="n">
        <v>7306.35</v>
      </c>
      <c r="U10" t="n">
        <v>0.43</v>
      </c>
      <c r="V10" t="n">
        <v>0.7</v>
      </c>
      <c r="W10" t="n">
        <v>0.67</v>
      </c>
      <c r="X10" t="n">
        <v>0.46</v>
      </c>
      <c r="Y10" t="n">
        <v>1</v>
      </c>
      <c r="Z10" t="n">
        <v>10</v>
      </c>
      <c r="AA10" t="n">
        <v>146.1039901666298</v>
      </c>
      <c r="AB10" t="n">
        <v>199.9059249990286</v>
      </c>
      <c r="AC10" t="n">
        <v>180.8271840869059</v>
      </c>
      <c r="AD10" t="n">
        <v>146103.9901666298</v>
      </c>
      <c r="AE10" t="n">
        <v>199905.9249990286</v>
      </c>
      <c r="AF10" t="n">
        <v>3.324061433546844e-06</v>
      </c>
      <c r="AG10" t="n">
        <v>13</v>
      </c>
      <c r="AH10" t="n">
        <v>180827.1840869059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10.5119</v>
      </c>
      <c r="E11" t="n">
        <v>9.51</v>
      </c>
      <c r="F11" t="n">
        <v>5.46</v>
      </c>
      <c r="G11" t="n">
        <v>14.9</v>
      </c>
      <c r="H11" t="n">
        <v>0.21</v>
      </c>
      <c r="I11" t="n">
        <v>22</v>
      </c>
      <c r="J11" t="n">
        <v>278.46</v>
      </c>
      <c r="K11" t="n">
        <v>60.56</v>
      </c>
      <c r="L11" t="n">
        <v>3.25</v>
      </c>
      <c r="M11" t="n">
        <v>20</v>
      </c>
      <c r="N11" t="n">
        <v>74.66</v>
      </c>
      <c r="O11" t="n">
        <v>34577.92</v>
      </c>
      <c r="P11" t="n">
        <v>93.63</v>
      </c>
      <c r="Q11" t="n">
        <v>202.87</v>
      </c>
      <c r="R11" t="n">
        <v>30.88</v>
      </c>
      <c r="S11" t="n">
        <v>13.89</v>
      </c>
      <c r="T11" t="n">
        <v>6727.77</v>
      </c>
      <c r="U11" t="n">
        <v>0.45</v>
      </c>
      <c r="V11" t="n">
        <v>0.71</v>
      </c>
      <c r="W11" t="n">
        <v>0.67</v>
      </c>
      <c r="X11" t="n">
        <v>0.42</v>
      </c>
      <c r="Y11" t="n">
        <v>1</v>
      </c>
      <c r="Z11" t="n">
        <v>10</v>
      </c>
      <c r="AA11" t="n">
        <v>144.9093924006363</v>
      </c>
      <c r="AB11" t="n">
        <v>198.2714236336631</v>
      </c>
      <c r="AC11" t="n">
        <v>179.3486772378133</v>
      </c>
      <c r="AD11" t="n">
        <v>144909.3924006363</v>
      </c>
      <c r="AE11" t="n">
        <v>198271.4236336631</v>
      </c>
      <c r="AF11" t="n">
        <v>3.373385470767225e-06</v>
      </c>
      <c r="AG11" t="n">
        <v>13</v>
      </c>
      <c r="AH11" t="n">
        <v>179348.6772378134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10.6749</v>
      </c>
      <c r="E12" t="n">
        <v>9.369999999999999</v>
      </c>
      <c r="F12" t="n">
        <v>5.42</v>
      </c>
      <c r="G12" t="n">
        <v>16.27</v>
      </c>
      <c r="H12" t="n">
        <v>0.22</v>
      </c>
      <c r="I12" t="n">
        <v>20</v>
      </c>
      <c r="J12" t="n">
        <v>278.95</v>
      </c>
      <c r="K12" t="n">
        <v>60.56</v>
      </c>
      <c r="L12" t="n">
        <v>3.5</v>
      </c>
      <c r="M12" t="n">
        <v>18</v>
      </c>
      <c r="N12" t="n">
        <v>74.90000000000001</v>
      </c>
      <c r="O12" t="n">
        <v>34638.36</v>
      </c>
      <c r="P12" t="n">
        <v>92.84</v>
      </c>
      <c r="Q12" t="n">
        <v>202.83</v>
      </c>
      <c r="R12" t="n">
        <v>29.56</v>
      </c>
      <c r="S12" t="n">
        <v>13.89</v>
      </c>
      <c r="T12" t="n">
        <v>6077.92</v>
      </c>
      <c r="U12" t="n">
        <v>0.47</v>
      </c>
      <c r="V12" t="n">
        <v>0.71</v>
      </c>
      <c r="W12" t="n">
        <v>0.67</v>
      </c>
      <c r="X12" t="n">
        <v>0.38</v>
      </c>
      <c r="Y12" t="n">
        <v>1</v>
      </c>
      <c r="Z12" t="n">
        <v>10</v>
      </c>
      <c r="AA12" t="n">
        <v>143.6632210143642</v>
      </c>
      <c r="AB12" t="n">
        <v>196.5663569657651</v>
      </c>
      <c r="AC12" t="n">
        <v>177.8063397396228</v>
      </c>
      <c r="AD12" t="n">
        <v>143663.2210143642</v>
      </c>
      <c r="AE12" t="n">
        <v>196566.3569657651</v>
      </c>
      <c r="AF12" t="n">
        <v>3.425693981287213e-06</v>
      </c>
      <c r="AG12" t="n">
        <v>13</v>
      </c>
      <c r="AH12" t="n">
        <v>177806.3397396228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10.7495</v>
      </c>
      <c r="E13" t="n">
        <v>9.300000000000001</v>
      </c>
      <c r="F13" t="n">
        <v>5.41</v>
      </c>
      <c r="G13" t="n">
        <v>17.08</v>
      </c>
      <c r="H13" t="n">
        <v>0.24</v>
      </c>
      <c r="I13" t="n">
        <v>19</v>
      </c>
      <c r="J13" t="n">
        <v>279.44</v>
      </c>
      <c r="K13" t="n">
        <v>60.56</v>
      </c>
      <c r="L13" t="n">
        <v>3.75</v>
      </c>
      <c r="M13" t="n">
        <v>17</v>
      </c>
      <c r="N13" t="n">
        <v>75.14</v>
      </c>
      <c r="O13" t="n">
        <v>34698.9</v>
      </c>
      <c r="P13" t="n">
        <v>92.62</v>
      </c>
      <c r="Q13" t="n">
        <v>202.89</v>
      </c>
      <c r="R13" t="n">
        <v>29.06</v>
      </c>
      <c r="S13" t="n">
        <v>13.89</v>
      </c>
      <c r="T13" t="n">
        <v>5836.76</v>
      </c>
      <c r="U13" t="n">
        <v>0.48</v>
      </c>
      <c r="V13" t="n">
        <v>0.72</v>
      </c>
      <c r="W13" t="n">
        <v>0.67</v>
      </c>
      <c r="X13" t="n">
        <v>0.37</v>
      </c>
      <c r="Y13" t="n">
        <v>1</v>
      </c>
      <c r="Z13" t="n">
        <v>10</v>
      </c>
      <c r="AA13" t="n">
        <v>143.1839932076846</v>
      </c>
      <c r="AB13" t="n">
        <v>195.9106563386277</v>
      </c>
      <c r="AC13" t="n">
        <v>177.2132182600577</v>
      </c>
      <c r="AD13" t="n">
        <v>143183.9932076846</v>
      </c>
      <c r="AE13" t="n">
        <v>195910.6563386277</v>
      </c>
      <c r="AF13" t="n">
        <v>3.449633949905563e-06</v>
      </c>
      <c r="AG13" t="n">
        <v>13</v>
      </c>
      <c r="AH13" t="n">
        <v>177213.2182600577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10.8401</v>
      </c>
      <c r="E14" t="n">
        <v>9.220000000000001</v>
      </c>
      <c r="F14" t="n">
        <v>5.38</v>
      </c>
      <c r="G14" t="n">
        <v>17.95</v>
      </c>
      <c r="H14" t="n">
        <v>0.25</v>
      </c>
      <c r="I14" t="n">
        <v>18</v>
      </c>
      <c r="J14" t="n">
        <v>279.94</v>
      </c>
      <c r="K14" t="n">
        <v>60.56</v>
      </c>
      <c r="L14" t="n">
        <v>4</v>
      </c>
      <c r="M14" t="n">
        <v>16</v>
      </c>
      <c r="N14" t="n">
        <v>75.38</v>
      </c>
      <c r="O14" t="n">
        <v>34759.54</v>
      </c>
      <c r="P14" t="n">
        <v>92.09999999999999</v>
      </c>
      <c r="Q14" t="n">
        <v>202.88</v>
      </c>
      <c r="R14" t="n">
        <v>28.24</v>
      </c>
      <c r="S14" t="n">
        <v>13.89</v>
      </c>
      <c r="T14" t="n">
        <v>5431.52</v>
      </c>
      <c r="U14" t="n">
        <v>0.49</v>
      </c>
      <c r="V14" t="n">
        <v>0.72</v>
      </c>
      <c r="W14" t="n">
        <v>0.67</v>
      </c>
      <c r="X14" t="n">
        <v>0.35</v>
      </c>
      <c r="Y14" t="n">
        <v>1</v>
      </c>
      <c r="Z14" t="n">
        <v>10</v>
      </c>
      <c r="AA14" t="n">
        <v>142.4693634732499</v>
      </c>
      <c r="AB14" t="n">
        <v>194.9328684087357</v>
      </c>
      <c r="AC14" t="n">
        <v>176.3287490378603</v>
      </c>
      <c r="AD14" t="n">
        <v>142469.3634732499</v>
      </c>
      <c r="AE14" t="n">
        <v>194932.8684087358</v>
      </c>
      <c r="AF14" t="n">
        <v>3.478708496243666e-06</v>
      </c>
      <c r="AG14" t="n">
        <v>13</v>
      </c>
      <c r="AH14" t="n">
        <v>176328.7490378603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10.9167</v>
      </c>
      <c r="E15" t="n">
        <v>9.16</v>
      </c>
      <c r="F15" t="n">
        <v>5.37</v>
      </c>
      <c r="G15" t="n">
        <v>18.96</v>
      </c>
      <c r="H15" t="n">
        <v>0.27</v>
      </c>
      <c r="I15" t="n">
        <v>17</v>
      </c>
      <c r="J15" t="n">
        <v>280.43</v>
      </c>
      <c r="K15" t="n">
        <v>60.56</v>
      </c>
      <c r="L15" t="n">
        <v>4.25</v>
      </c>
      <c r="M15" t="n">
        <v>15</v>
      </c>
      <c r="N15" t="n">
        <v>75.62</v>
      </c>
      <c r="O15" t="n">
        <v>34820.27</v>
      </c>
      <c r="P15" t="n">
        <v>91.73</v>
      </c>
      <c r="Q15" t="n">
        <v>202.83</v>
      </c>
      <c r="R15" t="n">
        <v>28.01</v>
      </c>
      <c r="S15" t="n">
        <v>13.89</v>
      </c>
      <c r="T15" t="n">
        <v>5318.09</v>
      </c>
      <c r="U15" t="n">
        <v>0.5</v>
      </c>
      <c r="V15" t="n">
        <v>0.72</v>
      </c>
      <c r="W15" t="n">
        <v>0.66</v>
      </c>
      <c r="X15" t="n">
        <v>0.33</v>
      </c>
      <c r="Y15" t="n">
        <v>1</v>
      </c>
      <c r="Z15" t="n">
        <v>10</v>
      </c>
      <c r="AA15" t="n">
        <v>134.9692015186582</v>
      </c>
      <c r="AB15" t="n">
        <v>184.6708159386758</v>
      </c>
      <c r="AC15" t="n">
        <v>167.0460924526585</v>
      </c>
      <c r="AD15" t="n">
        <v>134969.2015186582</v>
      </c>
      <c r="AE15" t="n">
        <v>184670.8159386758</v>
      </c>
      <c r="AF15" t="n">
        <v>3.503290287076986e-06</v>
      </c>
      <c r="AG15" t="n">
        <v>12</v>
      </c>
      <c r="AH15" t="n">
        <v>167046.0924526585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11.0152</v>
      </c>
      <c r="E16" t="n">
        <v>9.08</v>
      </c>
      <c r="F16" t="n">
        <v>5.34</v>
      </c>
      <c r="G16" t="n">
        <v>20.03</v>
      </c>
      <c r="H16" t="n">
        <v>0.29</v>
      </c>
      <c r="I16" t="n">
        <v>16</v>
      </c>
      <c r="J16" t="n">
        <v>280.92</v>
      </c>
      <c r="K16" t="n">
        <v>60.56</v>
      </c>
      <c r="L16" t="n">
        <v>4.5</v>
      </c>
      <c r="M16" t="n">
        <v>14</v>
      </c>
      <c r="N16" t="n">
        <v>75.87</v>
      </c>
      <c r="O16" t="n">
        <v>34881.09</v>
      </c>
      <c r="P16" t="n">
        <v>91.09999999999999</v>
      </c>
      <c r="Q16" t="n">
        <v>202.85</v>
      </c>
      <c r="R16" t="n">
        <v>27.18</v>
      </c>
      <c r="S16" t="n">
        <v>13.89</v>
      </c>
      <c r="T16" t="n">
        <v>4907.48</v>
      </c>
      <c r="U16" t="n">
        <v>0.51</v>
      </c>
      <c r="V16" t="n">
        <v>0.72</v>
      </c>
      <c r="W16" t="n">
        <v>0.66</v>
      </c>
      <c r="X16" t="n">
        <v>0.3</v>
      </c>
      <c r="Y16" t="n">
        <v>1</v>
      </c>
      <c r="Z16" t="n">
        <v>10</v>
      </c>
      <c r="AA16" t="n">
        <v>134.186054752739</v>
      </c>
      <c r="AB16" t="n">
        <v>183.5992799835488</v>
      </c>
      <c r="AC16" t="n">
        <v>166.0768223851783</v>
      </c>
      <c r="AD16" t="n">
        <v>134186.054752739</v>
      </c>
      <c r="AE16" t="n">
        <v>183599.2799835488</v>
      </c>
      <c r="AF16" t="n">
        <v>3.534900031164218e-06</v>
      </c>
      <c r="AG16" t="n">
        <v>12</v>
      </c>
      <c r="AH16" t="n">
        <v>166076.8223851783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11.093</v>
      </c>
      <c r="E17" t="n">
        <v>9.01</v>
      </c>
      <c r="F17" t="n">
        <v>5.33</v>
      </c>
      <c r="G17" t="n">
        <v>21.32</v>
      </c>
      <c r="H17" t="n">
        <v>0.3</v>
      </c>
      <c r="I17" t="n">
        <v>15</v>
      </c>
      <c r="J17" t="n">
        <v>281.41</v>
      </c>
      <c r="K17" t="n">
        <v>60.56</v>
      </c>
      <c r="L17" t="n">
        <v>4.75</v>
      </c>
      <c r="M17" t="n">
        <v>13</v>
      </c>
      <c r="N17" t="n">
        <v>76.11</v>
      </c>
      <c r="O17" t="n">
        <v>34942.02</v>
      </c>
      <c r="P17" t="n">
        <v>90.83</v>
      </c>
      <c r="Q17" t="n">
        <v>202.83</v>
      </c>
      <c r="R17" t="n">
        <v>26.86</v>
      </c>
      <c r="S17" t="n">
        <v>13.89</v>
      </c>
      <c r="T17" t="n">
        <v>4754.35</v>
      </c>
      <c r="U17" t="n">
        <v>0.52</v>
      </c>
      <c r="V17" t="n">
        <v>0.73</v>
      </c>
      <c r="W17" t="n">
        <v>0.66</v>
      </c>
      <c r="X17" t="n">
        <v>0.29</v>
      </c>
      <c r="Y17" t="n">
        <v>1</v>
      </c>
      <c r="Z17" t="n">
        <v>10</v>
      </c>
      <c r="AA17" t="n">
        <v>133.699896530842</v>
      </c>
      <c r="AB17" t="n">
        <v>182.9340968565626</v>
      </c>
      <c r="AC17" t="n">
        <v>165.4751234022411</v>
      </c>
      <c r="AD17" t="n">
        <v>133699.896530842</v>
      </c>
      <c r="AE17" t="n">
        <v>182934.0968565626</v>
      </c>
      <c r="AF17" t="n">
        <v>3.559866915326518e-06</v>
      </c>
      <c r="AG17" t="n">
        <v>12</v>
      </c>
      <c r="AH17" t="n">
        <v>165475.1234022411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11.1933</v>
      </c>
      <c r="E18" t="n">
        <v>8.93</v>
      </c>
      <c r="F18" t="n">
        <v>5.3</v>
      </c>
      <c r="G18" t="n">
        <v>22.72</v>
      </c>
      <c r="H18" t="n">
        <v>0.32</v>
      </c>
      <c r="I18" t="n">
        <v>14</v>
      </c>
      <c r="J18" t="n">
        <v>281.91</v>
      </c>
      <c r="K18" t="n">
        <v>60.56</v>
      </c>
      <c r="L18" t="n">
        <v>5</v>
      </c>
      <c r="M18" t="n">
        <v>12</v>
      </c>
      <c r="N18" t="n">
        <v>76.34999999999999</v>
      </c>
      <c r="O18" t="n">
        <v>35003.04</v>
      </c>
      <c r="P18" t="n">
        <v>90.22</v>
      </c>
      <c r="Q18" t="n">
        <v>202.84</v>
      </c>
      <c r="R18" t="n">
        <v>25.87</v>
      </c>
      <c r="S18" t="n">
        <v>13.89</v>
      </c>
      <c r="T18" t="n">
        <v>4266.92</v>
      </c>
      <c r="U18" t="n">
        <v>0.54</v>
      </c>
      <c r="V18" t="n">
        <v>0.73</v>
      </c>
      <c r="W18" t="n">
        <v>0.66</v>
      </c>
      <c r="X18" t="n">
        <v>0.26</v>
      </c>
      <c r="Y18" t="n">
        <v>1</v>
      </c>
      <c r="Z18" t="n">
        <v>10</v>
      </c>
      <c r="AA18" t="n">
        <v>132.942255004169</v>
      </c>
      <c r="AB18" t="n">
        <v>181.897458294984</v>
      </c>
      <c r="AC18" t="n">
        <v>164.5374201700479</v>
      </c>
      <c r="AD18" t="n">
        <v>132942.255004169</v>
      </c>
      <c r="AE18" t="n">
        <v>181897.458294984</v>
      </c>
      <c r="AF18" t="n">
        <v>3.592054299407222e-06</v>
      </c>
      <c r="AG18" t="n">
        <v>12</v>
      </c>
      <c r="AH18" t="n">
        <v>164537.4201700479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11.202</v>
      </c>
      <c r="E19" t="n">
        <v>8.93</v>
      </c>
      <c r="F19" t="n">
        <v>5.29</v>
      </c>
      <c r="G19" t="n">
        <v>22.69</v>
      </c>
      <c r="H19" t="n">
        <v>0.33</v>
      </c>
      <c r="I19" t="n">
        <v>14</v>
      </c>
      <c r="J19" t="n">
        <v>282.4</v>
      </c>
      <c r="K19" t="n">
        <v>60.56</v>
      </c>
      <c r="L19" t="n">
        <v>5.25</v>
      </c>
      <c r="M19" t="n">
        <v>12</v>
      </c>
      <c r="N19" t="n">
        <v>76.59999999999999</v>
      </c>
      <c r="O19" t="n">
        <v>35064.15</v>
      </c>
      <c r="P19" t="n">
        <v>90.09</v>
      </c>
      <c r="Q19" t="n">
        <v>202.85</v>
      </c>
      <c r="R19" t="n">
        <v>25.8</v>
      </c>
      <c r="S19" t="n">
        <v>13.89</v>
      </c>
      <c r="T19" t="n">
        <v>4228.19</v>
      </c>
      <c r="U19" t="n">
        <v>0.54</v>
      </c>
      <c r="V19" t="n">
        <v>0.73</v>
      </c>
      <c r="W19" t="n">
        <v>0.65</v>
      </c>
      <c r="X19" t="n">
        <v>0.26</v>
      </c>
      <c r="Y19" t="n">
        <v>1</v>
      </c>
      <c r="Z19" t="n">
        <v>10</v>
      </c>
      <c r="AA19" t="n">
        <v>132.8338853888608</v>
      </c>
      <c r="AB19" t="n">
        <v>181.7491822063894</v>
      </c>
      <c r="AC19" t="n">
        <v>164.4032953432419</v>
      </c>
      <c r="AD19" t="n">
        <v>132833.8853888608</v>
      </c>
      <c r="AE19" t="n">
        <v>181749.1822063894</v>
      </c>
      <c r="AF19" t="n">
        <v>3.594846226042339e-06</v>
      </c>
      <c r="AG19" t="n">
        <v>12</v>
      </c>
      <c r="AH19" t="n">
        <v>164403.2953432419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11.2839</v>
      </c>
      <c r="E20" t="n">
        <v>8.859999999999999</v>
      </c>
      <c r="F20" t="n">
        <v>5.28</v>
      </c>
      <c r="G20" t="n">
        <v>24.38</v>
      </c>
      <c r="H20" t="n">
        <v>0.35</v>
      </c>
      <c r="I20" t="n">
        <v>13</v>
      </c>
      <c r="J20" t="n">
        <v>282.9</v>
      </c>
      <c r="K20" t="n">
        <v>60.56</v>
      </c>
      <c r="L20" t="n">
        <v>5.5</v>
      </c>
      <c r="M20" t="n">
        <v>11</v>
      </c>
      <c r="N20" t="n">
        <v>76.84999999999999</v>
      </c>
      <c r="O20" t="n">
        <v>35125.37</v>
      </c>
      <c r="P20" t="n">
        <v>89.78</v>
      </c>
      <c r="Q20" t="n">
        <v>202.82</v>
      </c>
      <c r="R20" t="n">
        <v>25.14</v>
      </c>
      <c r="S20" t="n">
        <v>13.89</v>
      </c>
      <c r="T20" t="n">
        <v>3905.88</v>
      </c>
      <c r="U20" t="n">
        <v>0.55</v>
      </c>
      <c r="V20" t="n">
        <v>0.73</v>
      </c>
      <c r="W20" t="n">
        <v>0.66</v>
      </c>
      <c r="X20" t="n">
        <v>0.24</v>
      </c>
      <c r="Y20" t="n">
        <v>1</v>
      </c>
      <c r="Z20" t="n">
        <v>10</v>
      </c>
      <c r="AA20" t="n">
        <v>132.3285637062828</v>
      </c>
      <c r="AB20" t="n">
        <v>181.0577787870672</v>
      </c>
      <c r="AC20" t="n">
        <v>163.7778784958687</v>
      </c>
      <c r="AD20" t="n">
        <v>132328.5637062828</v>
      </c>
      <c r="AE20" t="n">
        <v>181057.7787870672</v>
      </c>
      <c r="AF20" t="n">
        <v>3.621128845745326e-06</v>
      </c>
      <c r="AG20" t="n">
        <v>12</v>
      </c>
      <c r="AH20" t="n">
        <v>163777.8784958688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11.287</v>
      </c>
      <c r="E21" t="n">
        <v>8.859999999999999</v>
      </c>
      <c r="F21" t="n">
        <v>5.28</v>
      </c>
      <c r="G21" t="n">
        <v>24.37</v>
      </c>
      <c r="H21" t="n">
        <v>0.36</v>
      </c>
      <c r="I21" t="n">
        <v>13</v>
      </c>
      <c r="J21" t="n">
        <v>283.4</v>
      </c>
      <c r="K21" t="n">
        <v>60.56</v>
      </c>
      <c r="L21" t="n">
        <v>5.75</v>
      </c>
      <c r="M21" t="n">
        <v>11</v>
      </c>
      <c r="N21" t="n">
        <v>77.09</v>
      </c>
      <c r="O21" t="n">
        <v>35186.68</v>
      </c>
      <c r="P21" t="n">
        <v>89.63</v>
      </c>
      <c r="Q21" t="n">
        <v>202.83</v>
      </c>
      <c r="R21" t="n">
        <v>25.16</v>
      </c>
      <c r="S21" t="n">
        <v>13.89</v>
      </c>
      <c r="T21" t="n">
        <v>3914.44</v>
      </c>
      <c r="U21" t="n">
        <v>0.55</v>
      </c>
      <c r="V21" t="n">
        <v>0.73</v>
      </c>
      <c r="W21" t="n">
        <v>0.66</v>
      </c>
      <c r="X21" t="n">
        <v>0.24</v>
      </c>
      <c r="Y21" t="n">
        <v>1</v>
      </c>
      <c r="Z21" t="n">
        <v>10</v>
      </c>
      <c r="AA21" t="n">
        <v>132.2432132301588</v>
      </c>
      <c r="AB21" t="n">
        <v>180.9409985002372</v>
      </c>
      <c r="AC21" t="n">
        <v>163.6722435557117</v>
      </c>
      <c r="AD21" t="n">
        <v>132243.2132301588</v>
      </c>
      <c r="AE21" t="n">
        <v>180940.9985002372</v>
      </c>
      <c r="AF21" t="n">
        <v>3.622123670178528e-06</v>
      </c>
      <c r="AG21" t="n">
        <v>12</v>
      </c>
      <c r="AH21" t="n">
        <v>163672.2435557117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11.3794</v>
      </c>
      <c r="E22" t="n">
        <v>8.789999999999999</v>
      </c>
      <c r="F22" t="n">
        <v>5.26</v>
      </c>
      <c r="G22" t="n">
        <v>26.3</v>
      </c>
      <c r="H22" t="n">
        <v>0.38</v>
      </c>
      <c r="I22" t="n">
        <v>12</v>
      </c>
      <c r="J22" t="n">
        <v>283.9</v>
      </c>
      <c r="K22" t="n">
        <v>60.56</v>
      </c>
      <c r="L22" t="n">
        <v>6</v>
      </c>
      <c r="M22" t="n">
        <v>10</v>
      </c>
      <c r="N22" t="n">
        <v>77.34</v>
      </c>
      <c r="O22" t="n">
        <v>35248.1</v>
      </c>
      <c r="P22" t="n">
        <v>89.37</v>
      </c>
      <c r="Q22" t="n">
        <v>202.81</v>
      </c>
      <c r="R22" t="n">
        <v>24.55</v>
      </c>
      <c r="S22" t="n">
        <v>13.89</v>
      </c>
      <c r="T22" t="n">
        <v>3616.62</v>
      </c>
      <c r="U22" t="n">
        <v>0.57</v>
      </c>
      <c r="V22" t="n">
        <v>0.74</v>
      </c>
      <c r="W22" t="n">
        <v>0.66</v>
      </c>
      <c r="X22" t="n">
        <v>0.22</v>
      </c>
      <c r="Y22" t="n">
        <v>1</v>
      </c>
      <c r="Z22" t="n">
        <v>10</v>
      </c>
      <c r="AA22" t="n">
        <v>131.7188288305689</v>
      </c>
      <c r="AB22" t="n">
        <v>180.2235126305116</v>
      </c>
      <c r="AC22" t="n">
        <v>163.0232335303947</v>
      </c>
      <c r="AD22" t="n">
        <v>131718.8288305689</v>
      </c>
      <c r="AE22" t="n">
        <v>180223.5126305116</v>
      </c>
      <c r="AF22" t="n">
        <v>3.651775856510104e-06</v>
      </c>
      <c r="AG22" t="n">
        <v>12</v>
      </c>
      <c r="AH22" t="n">
        <v>163023.2335303947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11.3751</v>
      </c>
      <c r="E23" t="n">
        <v>8.789999999999999</v>
      </c>
      <c r="F23" t="n">
        <v>5.26</v>
      </c>
      <c r="G23" t="n">
        <v>26.32</v>
      </c>
      <c r="H23" t="n">
        <v>0.39</v>
      </c>
      <c r="I23" t="n">
        <v>12</v>
      </c>
      <c r="J23" t="n">
        <v>284.4</v>
      </c>
      <c r="K23" t="n">
        <v>60.56</v>
      </c>
      <c r="L23" t="n">
        <v>6.25</v>
      </c>
      <c r="M23" t="n">
        <v>10</v>
      </c>
      <c r="N23" t="n">
        <v>77.59</v>
      </c>
      <c r="O23" t="n">
        <v>35309.61</v>
      </c>
      <c r="P23" t="n">
        <v>89.22</v>
      </c>
      <c r="Q23" t="n">
        <v>202.81</v>
      </c>
      <c r="R23" t="n">
        <v>24.72</v>
      </c>
      <c r="S23" t="n">
        <v>13.89</v>
      </c>
      <c r="T23" t="n">
        <v>3701.47</v>
      </c>
      <c r="U23" t="n">
        <v>0.5600000000000001</v>
      </c>
      <c r="V23" t="n">
        <v>0.73</v>
      </c>
      <c r="W23" t="n">
        <v>0.65</v>
      </c>
      <c r="X23" t="n">
        <v>0.23</v>
      </c>
      <c r="Y23" t="n">
        <v>1</v>
      </c>
      <c r="Z23" t="n">
        <v>10</v>
      </c>
      <c r="AA23" t="n">
        <v>131.6647692354325</v>
      </c>
      <c r="AB23" t="n">
        <v>180.149545907505</v>
      </c>
      <c r="AC23" t="n">
        <v>162.9563260876189</v>
      </c>
      <c r="AD23" t="n">
        <v>131664.7692354325</v>
      </c>
      <c r="AE23" t="n">
        <v>180149.545907505</v>
      </c>
      <c r="AF23" t="n">
        <v>3.65039593874792e-06</v>
      </c>
      <c r="AG23" t="n">
        <v>12</v>
      </c>
      <c r="AH23" t="n">
        <v>162956.3260876189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11.4734</v>
      </c>
      <c r="E24" t="n">
        <v>8.720000000000001</v>
      </c>
      <c r="F24" t="n">
        <v>5.24</v>
      </c>
      <c r="G24" t="n">
        <v>28.58</v>
      </c>
      <c r="H24" t="n">
        <v>0.41</v>
      </c>
      <c r="I24" t="n">
        <v>11</v>
      </c>
      <c r="J24" t="n">
        <v>284.89</v>
      </c>
      <c r="K24" t="n">
        <v>60.56</v>
      </c>
      <c r="L24" t="n">
        <v>6.5</v>
      </c>
      <c r="M24" t="n">
        <v>9</v>
      </c>
      <c r="N24" t="n">
        <v>77.84</v>
      </c>
      <c r="O24" t="n">
        <v>35371.22</v>
      </c>
      <c r="P24" t="n">
        <v>88.7</v>
      </c>
      <c r="Q24" t="n">
        <v>202.82</v>
      </c>
      <c r="R24" t="n">
        <v>23.89</v>
      </c>
      <c r="S24" t="n">
        <v>13.89</v>
      </c>
      <c r="T24" t="n">
        <v>3289.97</v>
      </c>
      <c r="U24" t="n">
        <v>0.58</v>
      </c>
      <c r="V24" t="n">
        <v>0.74</v>
      </c>
      <c r="W24" t="n">
        <v>0.66</v>
      </c>
      <c r="X24" t="n">
        <v>0.2</v>
      </c>
      <c r="Y24" t="n">
        <v>1</v>
      </c>
      <c r="Z24" t="n">
        <v>10</v>
      </c>
      <c r="AA24" t="n">
        <v>131.001965951036</v>
      </c>
      <c r="AB24" t="n">
        <v>179.2426692129771</v>
      </c>
      <c r="AC24" t="n">
        <v>162.1360004320069</v>
      </c>
      <c r="AD24" t="n">
        <v>131001.965951036</v>
      </c>
      <c r="AE24" t="n">
        <v>179242.6692129771</v>
      </c>
      <c r="AF24" t="n">
        <v>3.681941500613655e-06</v>
      </c>
      <c r="AG24" t="n">
        <v>12</v>
      </c>
      <c r="AH24" t="n">
        <v>162136.0004320069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11.4661</v>
      </c>
      <c r="E25" t="n">
        <v>8.720000000000001</v>
      </c>
      <c r="F25" t="n">
        <v>5.25</v>
      </c>
      <c r="G25" t="n">
        <v>28.61</v>
      </c>
      <c r="H25" t="n">
        <v>0.42</v>
      </c>
      <c r="I25" t="n">
        <v>11</v>
      </c>
      <c r="J25" t="n">
        <v>285.39</v>
      </c>
      <c r="K25" t="n">
        <v>60.56</v>
      </c>
      <c r="L25" t="n">
        <v>6.75</v>
      </c>
      <c r="M25" t="n">
        <v>9</v>
      </c>
      <c r="N25" t="n">
        <v>78.09</v>
      </c>
      <c r="O25" t="n">
        <v>35432.93</v>
      </c>
      <c r="P25" t="n">
        <v>88.76000000000001</v>
      </c>
      <c r="Q25" t="n">
        <v>202.82</v>
      </c>
      <c r="R25" t="n">
        <v>24.02</v>
      </c>
      <c r="S25" t="n">
        <v>13.89</v>
      </c>
      <c r="T25" t="n">
        <v>3356.44</v>
      </c>
      <c r="U25" t="n">
        <v>0.58</v>
      </c>
      <c r="V25" t="n">
        <v>0.74</v>
      </c>
      <c r="W25" t="n">
        <v>0.66</v>
      </c>
      <c r="X25" t="n">
        <v>0.21</v>
      </c>
      <c r="Y25" t="n">
        <v>1</v>
      </c>
      <c r="Z25" t="n">
        <v>10</v>
      </c>
      <c r="AA25" t="n">
        <v>131.0675142365719</v>
      </c>
      <c r="AB25" t="n">
        <v>179.3323552690334</v>
      </c>
      <c r="AC25" t="n">
        <v>162.2171269767485</v>
      </c>
      <c r="AD25" t="n">
        <v>131067.5142365719</v>
      </c>
      <c r="AE25" t="n">
        <v>179332.3552690334</v>
      </c>
      <c r="AF25" t="n">
        <v>3.679598849529018e-06</v>
      </c>
      <c r="AG25" t="n">
        <v>12</v>
      </c>
      <c r="AH25" t="n">
        <v>162217.1269767485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11.5722</v>
      </c>
      <c r="E26" t="n">
        <v>8.640000000000001</v>
      </c>
      <c r="F26" t="n">
        <v>5.22</v>
      </c>
      <c r="G26" t="n">
        <v>31.31</v>
      </c>
      <c r="H26" t="n">
        <v>0.44</v>
      </c>
      <c r="I26" t="n">
        <v>10</v>
      </c>
      <c r="J26" t="n">
        <v>285.9</v>
      </c>
      <c r="K26" t="n">
        <v>60.56</v>
      </c>
      <c r="L26" t="n">
        <v>7</v>
      </c>
      <c r="M26" t="n">
        <v>8</v>
      </c>
      <c r="N26" t="n">
        <v>78.34</v>
      </c>
      <c r="O26" t="n">
        <v>35494.74</v>
      </c>
      <c r="P26" t="n">
        <v>88.08</v>
      </c>
      <c r="Q26" t="n">
        <v>202.82</v>
      </c>
      <c r="R26" t="n">
        <v>23.08</v>
      </c>
      <c r="S26" t="n">
        <v>13.89</v>
      </c>
      <c r="T26" t="n">
        <v>2889.2</v>
      </c>
      <c r="U26" t="n">
        <v>0.6</v>
      </c>
      <c r="V26" t="n">
        <v>0.74</v>
      </c>
      <c r="W26" t="n">
        <v>0.66</v>
      </c>
      <c r="X26" t="n">
        <v>0.18</v>
      </c>
      <c r="Y26" t="n">
        <v>1</v>
      </c>
      <c r="Z26" t="n">
        <v>10</v>
      </c>
      <c r="AA26" t="n">
        <v>130.301433202258</v>
      </c>
      <c r="AB26" t="n">
        <v>178.2841694007757</v>
      </c>
      <c r="AC26" t="n">
        <v>161.2689784966189</v>
      </c>
      <c r="AD26" t="n">
        <v>130301.433202258</v>
      </c>
      <c r="AE26" t="n">
        <v>178284.1694007757</v>
      </c>
      <c r="AF26" t="n">
        <v>3.713647518033132e-06</v>
      </c>
      <c r="AG26" t="n">
        <v>12</v>
      </c>
      <c r="AH26" t="n">
        <v>161268.9784966189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11.5741</v>
      </c>
      <c r="E27" t="n">
        <v>8.640000000000001</v>
      </c>
      <c r="F27" t="n">
        <v>5.22</v>
      </c>
      <c r="G27" t="n">
        <v>31.3</v>
      </c>
      <c r="H27" t="n">
        <v>0.45</v>
      </c>
      <c r="I27" t="n">
        <v>10</v>
      </c>
      <c r="J27" t="n">
        <v>286.4</v>
      </c>
      <c r="K27" t="n">
        <v>60.56</v>
      </c>
      <c r="L27" t="n">
        <v>7.25</v>
      </c>
      <c r="M27" t="n">
        <v>8</v>
      </c>
      <c r="N27" t="n">
        <v>78.59</v>
      </c>
      <c r="O27" t="n">
        <v>35556.78</v>
      </c>
      <c r="P27" t="n">
        <v>88.01000000000001</v>
      </c>
      <c r="Q27" t="n">
        <v>202.81</v>
      </c>
      <c r="R27" t="n">
        <v>23.28</v>
      </c>
      <c r="S27" t="n">
        <v>13.89</v>
      </c>
      <c r="T27" t="n">
        <v>2989.02</v>
      </c>
      <c r="U27" t="n">
        <v>0.6</v>
      </c>
      <c r="V27" t="n">
        <v>0.74</v>
      </c>
      <c r="W27" t="n">
        <v>0.65</v>
      </c>
      <c r="X27" t="n">
        <v>0.18</v>
      </c>
      <c r="Y27" t="n">
        <v>1</v>
      </c>
      <c r="Z27" t="n">
        <v>10</v>
      </c>
      <c r="AA27" t="n">
        <v>130.2610657192321</v>
      </c>
      <c r="AB27" t="n">
        <v>178.2289368296121</v>
      </c>
      <c r="AC27" t="n">
        <v>161.2190172445277</v>
      </c>
      <c r="AD27" t="n">
        <v>130261.0657192321</v>
      </c>
      <c r="AE27" t="n">
        <v>178228.9368296121</v>
      </c>
      <c r="AF27" t="n">
        <v>3.714257249137353e-06</v>
      </c>
      <c r="AG27" t="n">
        <v>12</v>
      </c>
      <c r="AH27" t="n">
        <v>161219.0172445277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11.5845</v>
      </c>
      <c r="E28" t="n">
        <v>8.630000000000001</v>
      </c>
      <c r="F28" t="n">
        <v>5.21</v>
      </c>
      <c r="G28" t="n">
        <v>31.25</v>
      </c>
      <c r="H28" t="n">
        <v>0.47</v>
      </c>
      <c r="I28" t="n">
        <v>10</v>
      </c>
      <c r="J28" t="n">
        <v>286.9</v>
      </c>
      <c r="K28" t="n">
        <v>60.56</v>
      </c>
      <c r="L28" t="n">
        <v>7.5</v>
      </c>
      <c r="M28" t="n">
        <v>8</v>
      </c>
      <c r="N28" t="n">
        <v>78.84999999999999</v>
      </c>
      <c r="O28" t="n">
        <v>35618.8</v>
      </c>
      <c r="P28" t="n">
        <v>87.95999999999999</v>
      </c>
      <c r="Q28" t="n">
        <v>202.81</v>
      </c>
      <c r="R28" t="n">
        <v>22.88</v>
      </c>
      <c r="S28" t="n">
        <v>13.89</v>
      </c>
      <c r="T28" t="n">
        <v>2789.59</v>
      </c>
      <c r="U28" t="n">
        <v>0.61</v>
      </c>
      <c r="V28" t="n">
        <v>0.74</v>
      </c>
      <c r="W28" t="n">
        <v>0.65</v>
      </c>
      <c r="X28" t="n">
        <v>0.17</v>
      </c>
      <c r="Y28" t="n">
        <v>1</v>
      </c>
      <c r="Z28" t="n">
        <v>10</v>
      </c>
      <c r="AA28" t="n">
        <v>130.1892108411944</v>
      </c>
      <c r="AB28" t="n">
        <v>178.1306218154674</v>
      </c>
      <c r="AC28" t="n">
        <v>161.130085277347</v>
      </c>
      <c r="AD28" t="n">
        <v>130189.2108411944</v>
      </c>
      <c r="AE28" t="n">
        <v>178130.6218154674</v>
      </c>
      <c r="AF28" t="n">
        <v>3.717594724655193e-06</v>
      </c>
      <c r="AG28" t="n">
        <v>12</v>
      </c>
      <c r="AH28" t="n">
        <v>161130.085277347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11.5759</v>
      </c>
      <c r="E29" t="n">
        <v>8.640000000000001</v>
      </c>
      <c r="F29" t="n">
        <v>5.22</v>
      </c>
      <c r="G29" t="n">
        <v>31.29</v>
      </c>
      <c r="H29" t="n">
        <v>0.48</v>
      </c>
      <c r="I29" t="n">
        <v>10</v>
      </c>
      <c r="J29" t="n">
        <v>287.41</v>
      </c>
      <c r="K29" t="n">
        <v>60.56</v>
      </c>
      <c r="L29" t="n">
        <v>7.75</v>
      </c>
      <c r="M29" t="n">
        <v>8</v>
      </c>
      <c r="N29" t="n">
        <v>79.09999999999999</v>
      </c>
      <c r="O29" t="n">
        <v>35680.92</v>
      </c>
      <c r="P29" t="n">
        <v>87.89</v>
      </c>
      <c r="Q29" t="n">
        <v>202.84</v>
      </c>
      <c r="R29" t="n">
        <v>23.2</v>
      </c>
      <c r="S29" t="n">
        <v>13.89</v>
      </c>
      <c r="T29" t="n">
        <v>2950.89</v>
      </c>
      <c r="U29" t="n">
        <v>0.6</v>
      </c>
      <c r="V29" t="n">
        <v>0.74</v>
      </c>
      <c r="W29" t="n">
        <v>0.65</v>
      </c>
      <c r="X29" t="n">
        <v>0.18</v>
      </c>
      <c r="Y29" t="n">
        <v>1</v>
      </c>
      <c r="Z29" t="n">
        <v>10</v>
      </c>
      <c r="AA29" t="n">
        <v>130.1975975232587</v>
      </c>
      <c r="AB29" t="n">
        <v>178.1420968438622</v>
      </c>
      <c r="AC29" t="n">
        <v>161.140465145137</v>
      </c>
      <c r="AD29" t="n">
        <v>130197.5975232587</v>
      </c>
      <c r="AE29" t="n">
        <v>178142.0968438622</v>
      </c>
      <c r="AF29" t="n">
        <v>3.714834889130826e-06</v>
      </c>
      <c r="AG29" t="n">
        <v>12</v>
      </c>
      <c r="AH29" t="n">
        <v>161140.465145137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11.6697</v>
      </c>
      <c r="E30" t="n">
        <v>8.57</v>
      </c>
      <c r="F30" t="n">
        <v>5.2</v>
      </c>
      <c r="G30" t="n">
        <v>34.65</v>
      </c>
      <c r="H30" t="n">
        <v>0.49</v>
      </c>
      <c r="I30" t="n">
        <v>9</v>
      </c>
      <c r="J30" t="n">
        <v>287.91</v>
      </c>
      <c r="K30" t="n">
        <v>60.56</v>
      </c>
      <c r="L30" t="n">
        <v>8</v>
      </c>
      <c r="M30" t="n">
        <v>7</v>
      </c>
      <c r="N30" t="n">
        <v>79.36</v>
      </c>
      <c r="O30" t="n">
        <v>35743.15</v>
      </c>
      <c r="P30" t="n">
        <v>87.45</v>
      </c>
      <c r="Q30" t="n">
        <v>202.81</v>
      </c>
      <c r="R30" t="n">
        <v>22.67</v>
      </c>
      <c r="S30" t="n">
        <v>13.89</v>
      </c>
      <c r="T30" t="n">
        <v>2691.01</v>
      </c>
      <c r="U30" t="n">
        <v>0.61</v>
      </c>
      <c r="V30" t="n">
        <v>0.74</v>
      </c>
      <c r="W30" t="n">
        <v>0.65</v>
      </c>
      <c r="X30" t="n">
        <v>0.16</v>
      </c>
      <c r="Y30" t="n">
        <v>1</v>
      </c>
      <c r="Z30" t="n">
        <v>10</v>
      </c>
      <c r="AA30" t="n">
        <v>129.6130797557857</v>
      </c>
      <c r="AB30" t="n">
        <v>177.342333847302</v>
      </c>
      <c r="AC30" t="n">
        <v>160.4170304064939</v>
      </c>
      <c r="AD30" t="n">
        <v>129613.0797557857</v>
      </c>
      <c r="AE30" t="n">
        <v>177342.333847302</v>
      </c>
      <c r="AF30" t="n">
        <v>3.74493635101288e-06</v>
      </c>
      <c r="AG30" t="n">
        <v>12</v>
      </c>
      <c r="AH30" t="n">
        <v>160417.0304064939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11.6728</v>
      </c>
      <c r="E31" t="n">
        <v>8.57</v>
      </c>
      <c r="F31" t="n">
        <v>5.2</v>
      </c>
      <c r="G31" t="n">
        <v>34.64</v>
      </c>
      <c r="H31" t="n">
        <v>0.51</v>
      </c>
      <c r="I31" t="n">
        <v>9</v>
      </c>
      <c r="J31" t="n">
        <v>288.42</v>
      </c>
      <c r="K31" t="n">
        <v>60.56</v>
      </c>
      <c r="L31" t="n">
        <v>8.25</v>
      </c>
      <c r="M31" t="n">
        <v>7</v>
      </c>
      <c r="N31" t="n">
        <v>79.61</v>
      </c>
      <c r="O31" t="n">
        <v>35805.48</v>
      </c>
      <c r="P31" t="n">
        <v>87.28</v>
      </c>
      <c r="Q31" t="n">
        <v>202.81</v>
      </c>
      <c r="R31" t="n">
        <v>22.55</v>
      </c>
      <c r="S31" t="n">
        <v>13.89</v>
      </c>
      <c r="T31" t="n">
        <v>2627.54</v>
      </c>
      <c r="U31" t="n">
        <v>0.62</v>
      </c>
      <c r="V31" t="n">
        <v>0.74</v>
      </c>
      <c r="W31" t="n">
        <v>0.65</v>
      </c>
      <c r="X31" t="n">
        <v>0.16</v>
      </c>
      <c r="Y31" t="n">
        <v>1</v>
      </c>
      <c r="Z31" t="n">
        <v>10</v>
      </c>
      <c r="AA31" t="n">
        <v>129.5219472087444</v>
      </c>
      <c r="AB31" t="n">
        <v>177.217642275956</v>
      </c>
      <c r="AC31" t="n">
        <v>160.3042392237114</v>
      </c>
      <c r="AD31" t="n">
        <v>129521.9472087444</v>
      </c>
      <c r="AE31" t="n">
        <v>177217.642275956</v>
      </c>
      <c r="AF31" t="n">
        <v>3.745931175446082e-06</v>
      </c>
      <c r="AG31" t="n">
        <v>12</v>
      </c>
      <c r="AH31" t="n">
        <v>160304.2392237114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11.6637</v>
      </c>
      <c r="E32" t="n">
        <v>8.57</v>
      </c>
      <c r="F32" t="n">
        <v>5.2</v>
      </c>
      <c r="G32" t="n">
        <v>34.68</v>
      </c>
      <c r="H32" t="n">
        <v>0.52</v>
      </c>
      <c r="I32" t="n">
        <v>9</v>
      </c>
      <c r="J32" t="n">
        <v>288.92</v>
      </c>
      <c r="K32" t="n">
        <v>60.56</v>
      </c>
      <c r="L32" t="n">
        <v>8.5</v>
      </c>
      <c r="M32" t="n">
        <v>7</v>
      </c>
      <c r="N32" t="n">
        <v>79.87</v>
      </c>
      <c r="O32" t="n">
        <v>35867.91</v>
      </c>
      <c r="P32" t="n">
        <v>87.3</v>
      </c>
      <c r="Q32" t="n">
        <v>202.81</v>
      </c>
      <c r="R32" t="n">
        <v>22.64</v>
      </c>
      <c r="S32" t="n">
        <v>13.89</v>
      </c>
      <c r="T32" t="n">
        <v>2676.59</v>
      </c>
      <c r="U32" t="n">
        <v>0.61</v>
      </c>
      <c r="V32" t="n">
        <v>0.74</v>
      </c>
      <c r="W32" t="n">
        <v>0.65</v>
      </c>
      <c r="X32" t="n">
        <v>0.16</v>
      </c>
      <c r="Y32" t="n">
        <v>1</v>
      </c>
      <c r="Z32" t="n">
        <v>10</v>
      </c>
      <c r="AA32" t="n">
        <v>129.5660997955917</v>
      </c>
      <c r="AB32" t="n">
        <v>177.2780537931551</v>
      </c>
      <c r="AC32" t="n">
        <v>160.3588851504971</v>
      </c>
      <c r="AD32" t="n">
        <v>129566.0997955917</v>
      </c>
      <c r="AE32" t="n">
        <v>177278.0537931551</v>
      </c>
      <c r="AF32" t="n">
        <v>3.743010884367972e-06</v>
      </c>
      <c r="AG32" t="n">
        <v>12</v>
      </c>
      <c r="AH32" t="n">
        <v>160358.8851504971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11.6645</v>
      </c>
      <c r="E33" t="n">
        <v>8.57</v>
      </c>
      <c r="F33" t="n">
        <v>5.2</v>
      </c>
      <c r="G33" t="n">
        <v>34.68</v>
      </c>
      <c r="H33" t="n">
        <v>0.54</v>
      </c>
      <c r="I33" t="n">
        <v>9</v>
      </c>
      <c r="J33" t="n">
        <v>289.43</v>
      </c>
      <c r="K33" t="n">
        <v>60.56</v>
      </c>
      <c r="L33" t="n">
        <v>8.75</v>
      </c>
      <c r="M33" t="n">
        <v>7</v>
      </c>
      <c r="N33" t="n">
        <v>80.12</v>
      </c>
      <c r="O33" t="n">
        <v>35930.44</v>
      </c>
      <c r="P33" t="n">
        <v>87.2</v>
      </c>
      <c r="Q33" t="n">
        <v>202.81</v>
      </c>
      <c r="R33" t="n">
        <v>22.73</v>
      </c>
      <c r="S33" t="n">
        <v>13.89</v>
      </c>
      <c r="T33" t="n">
        <v>2717.49</v>
      </c>
      <c r="U33" t="n">
        <v>0.61</v>
      </c>
      <c r="V33" t="n">
        <v>0.74</v>
      </c>
      <c r="W33" t="n">
        <v>0.65</v>
      </c>
      <c r="X33" t="n">
        <v>0.16</v>
      </c>
      <c r="Y33" t="n">
        <v>1</v>
      </c>
      <c r="Z33" t="n">
        <v>10</v>
      </c>
      <c r="AA33" t="n">
        <v>129.516381754598</v>
      </c>
      <c r="AB33" t="n">
        <v>177.2100273760624</v>
      </c>
      <c r="AC33" t="n">
        <v>160.297351079176</v>
      </c>
      <c r="AD33" t="n">
        <v>129516.381754598</v>
      </c>
      <c r="AE33" t="n">
        <v>177210.0273760624</v>
      </c>
      <c r="AF33" t="n">
        <v>3.743267613253959e-06</v>
      </c>
      <c r="AG33" t="n">
        <v>12</v>
      </c>
      <c r="AH33" t="n">
        <v>160297.351079176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11.762</v>
      </c>
      <c r="E34" t="n">
        <v>8.5</v>
      </c>
      <c r="F34" t="n">
        <v>5.18</v>
      </c>
      <c r="G34" t="n">
        <v>38.87</v>
      </c>
      <c r="H34" t="n">
        <v>0.55</v>
      </c>
      <c r="I34" t="n">
        <v>8</v>
      </c>
      <c r="J34" t="n">
        <v>289.94</v>
      </c>
      <c r="K34" t="n">
        <v>60.56</v>
      </c>
      <c r="L34" t="n">
        <v>9</v>
      </c>
      <c r="M34" t="n">
        <v>6</v>
      </c>
      <c r="N34" t="n">
        <v>80.38</v>
      </c>
      <c r="O34" t="n">
        <v>35993.08</v>
      </c>
      <c r="P34" t="n">
        <v>86.83</v>
      </c>
      <c r="Q34" t="n">
        <v>202.84</v>
      </c>
      <c r="R34" t="n">
        <v>22.22</v>
      </c>
      <c r="S34" t="n">
        <v>13.89</v>
      </c>
      <c r="T34" t="n">
        <v>2469.8</v>
      </c>
      <c r="U34" t="n">
        <v>0.63</v>
      </c>
      <c r="V34" t="n">
        <v>0.75</v>
      </c>
      <c r="W34" t="n">
        <v>0.65</v>
      </c>
      <c r="X34" t="n">
        <v>0.14</v>
      </c>
      <c r="Y34" t="n">
        <v>1</v>
      </c>
      <c r="Z34" t="n">
        <v>10</v>
      </c>
      <c r="AA34" t="n">
        <v>128.9602325902771</v>
      </c>
      <c r="AB34" t="n">
        <v>176.4490795538695</v>
      </c>
      <c r="AC34" t="n">
        <v>159.609027049136</v>
      </c>
      <c r="AD34" t="n">
        <v>128960.2325902771</v>
      </c>
      <c r="AE34" t="n">
        <v>176449.0795538695</v>
      </c>
      <c r="AF34" t="n">
        <v>3.774556446233707e-06</v>
      </c>
      <c r="AG34" t="n">
        <v>12</v>
      </c>
      <c r="AH34" t="n">
        <v>159609.027049136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11.7586</v>
      </c>
      <c r="E35" t="n">
        <v>8.5</v>
      </c>
      <c r="F35" t="n">
        <v>5.19</v>
      </c>
      <c r="G35" t="n">
        <v>38.89</v>
      </c>
      <c r="H35" t="n">
        <v>0.57</v>
      </c>
      <c r="I35" t="n">
        <v>8</v>
      </c>
      <c r="J35" t="n">
        <v>290.45</v>
      </c>
      <c r="K35" t="n">
        <v>60.56</v>
      </c>
      <c r="L35" t="n">
        <v>9.25</v>
      </c>
      <c r="M35" t="n">
        <v>6</v>
      </c>
      <c r="N35" t="n">
        <v>80.64</v>
      </c>
      <c r="O35" t="n">
        <v>36055.83</v>
      </c>
      <c r="P35" t="n">
        <v>86.92</v>
      </c>
      <c r="Q35" t="n">
        <v>202.82</v>
      </c>
      <c r="R35" t="n">
        <v>22.19</v>
      </c>
      <c r="S35" t="n">
        <v>13.89</v>
      </c>
      <c r="T35" t="n">
        <v>2453.74</v>
      </c>
      <c r="U35" t="n">
        <v>0.63</v>
      </c>
      <c r="V35" t="n">
        <v>0.75</v>
      </c>
      <c r="W35" t="n">
        <v>0.65</v>
      </c>
      <c r="X35" t="n">
        <v>0.15</v>
      </c>
      <c r="Y35" t="n">
        <v>1</v>
      </c>
      <c r="Z35" t="n">
        <v>10</v>
      </c>
      <c r="AA35" t="n">
        <v>129.0221503822795</v>
      </c>
      <c r="AB35" t="n">
        <v>176.5337982085073</v>
      </c>
      <c r="AC35" t="n">
        <v>159.6856602742785</v>
      </c>
      <c r="AD35" t="n">
        <v>129022.1503822795</v>
      </c>
      <c r="AE35" t="n">
        <v>176533.7982085073</v>
      </c>
      <c r="AF35" t="n">
        <v>3.773465348468259e-06</v>
      </c>
      <c r="AG35" t="n">
        <v>12</v>
      </c>
      <c r="AH35" t="n">
        <v>159685.6602742785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11.7743</v>
      </c>
      <c r="E36" t="n">
        <v>8.49</v>
      </c>
      <c r="F36" t="n">
        <v>5.17</v>
      </c>
      <c r="G36" t="n">
        <v>38.81</v>
      </c>
      <c r="H36" t="n">
        <v>0.58</v>
      </c>
      <c r="I36" t="n">
        <v>8</v>
      </c>
      <c r="J36" t="n">
        <v>290.96</v>
      </c>
      <c r="K36" t="n">
        <v>60.56</v>
      </c>
      <c r="L36" t="n">
        <v>9.5</v>
      </c>
      <c r="M36" t="n">
        <v>6</v>
      </c>
      <c r="N36" t="n">
        <v>80.90000000000001</v>
      </c>
      <c r="O36" t="n">
        <v>36118.68</v>
      </c>
      <c r="P36" t="n">
        <v>86.59</v>
      </c>
      <c r="Q36" t="n">
        <v>202.81</v>
      </c>
      <c r="R36" t="n">
        <v>21.92</v>
      </c>
      <c r="S36" t="n">
        <v>13.89</v>
      </c>
      <c r="T36" t="n">
        <v>2318.17</v>
      </c>
      <c r="U36" t="n">
        <v>0.63</v>
      </c>
      <c r="V36" t="n">
        <v>0.75</v>
      </c>
      <c r="W36" t="n">
        <v>0.65</v>
      </c>
      <c r="X36" t="n">
        <v>0.14</v>
      </c>
      <c r="Y36" t="n">
        <v>1</v>
      </c>
      <c r="Z36" t="n">
        <v>10</v>
      </c>
      <c r="AA36" t="n">
        <v>128.795757572463</v>
      </c>
      <c r="AB36" t="n">
        <v>176.2240375783706</v>
      </c>
      <c r="AC36" t="n">
        <v>159.4054627639303</v>
      </c>
      <c r="AD36" t="n">
        <v>128795.757572463</v>
      </c>
      <c r="AE36" t="n">
        <v>176224.0375783706</v>
      </c>
      <c r="AF36" t="n">
        <v>3.778503652855767e-06</v>
      </c>
      <c r="AG36" t="n">
        <v>12</v>
      </c>
      <c r="AH36" t="n">
        <v>159405.4627639303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11.7709</v>
      </c>
      <c r="E37" t="n">
        <v>8.5</v>
      </c>
      <c r="F37" t="n">
        <v>5.18</v>
      </c>
      <c r="G37" t="n">
        <v>38.83</v>
      </c>
      <c r="H37" t="n">
        <v>0.6</v>
      </c>
      <c r="I37" t="n">
        <v>8</v>
      </c>
      <c r="J37" t="n">
        <v>291.47</v>
      </c>
      <c r="K37" t="n">
        <v>60.56</v>
      </c>
      <c r="L37" t="n">
        <v>9.75</v>
      </c>
      <c r="M37" t="n">
        <v>6</v>
      </c>
      <c r="N37" t="n">
        <v>81.16</v>
      </c>
      <c r="O37" t="n">
        <v>36181.64</v>
      </c>
      <c r="P37" t="n">
        <v>86.40000000000001</v>
      </c>
      <c r="Q37" t="n">
        <v>202.81</v>
      </c>
      <c r="R37" t="n">
        <v>21.92</v>
      </c>
      <c r="S37" t="n">
        <v>13.89</v>
      </c>
      <c r="T37" t="n">
        <v>2320.63</v>
      </c>
      <c r="U37" t="n">
        <v>0.63</v>
      </c>
      <c r="V37" t="n">
        <v>0.75</v>
      </c>
      <c r="W37" t="n">
        <v>0.65</v>
      </c>
      <c r="X37" t="n">
        <v>0.14</v>
      </c>
      <c r="Y37" t="n">
        <v>1</v>
      </c>
      <c r="Z37" t="n">
        <v>10</v>
      </c>
      <c r="AA37" t="n">
        <v>128.7281126969845</v>
      </c>
      <c r="AB37" t="n">
        <v>176.1314828754597</v>
      </c>
      <c r="AC37" t="n">
        <v>159.3217413519638</v>
      </c>
      <c r="AD37" t="n">
        <v>128728.1126969845</v>
      </c>
      <c r="AE37" t="n">
        <v>176131.4828754597</v>
      </c>
      <c r="AF37" t="n">
        <v>3.777412555090319e-06</v>
      </c>
      <c r="AG37" t="n">
        <v>12</v>
      </c>
      <c r="AH37" t="n">
        <v>159321.7413519638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11.7701</v>
      </c>
      <c r="E38" t="n">
        <v>8.5</v>
      </c>
      <c r="F38" t="n">
        <v>5.18</v>
      </c>
      <c r="G38" t="n">
        <v>38.83</v>
      </c>
      <c r="H38" t="n">
        <v>0.61</v>
      </c>
      <c r="I38" t="n">
        <v>8</v>
      </c>
      <c r="J38" t="n">
        <v>291.98</v>
      </c>
      <c r="K38" t="n">
        <v>60.56</v>
      </c>
      <c r="L38" t="n">
        <v>10</v>
      </c>
      <c r="M38" t="n">
        <v>6</v>
      </c>
      <c r="N38" t="n">
        <v>81.42</v>
      </c>
      <c r="O38" t="n">
        <v>36244.71</v>
      </c>
      <c r="P38" t="n">
        <v>86.38</v>
      </c>
      <c r="Q38" t="n">
        <v>202.81</v>
      </c>
      <c r="R38" t="n">
        <v>21.83</v>
      </c>
      <c r="S38" t="n">
        <v>13.89</v>
      </c>
      <c r="T38" t="n">
        <v>2276.91</v>
      </c>
      <c r="U38" t="n">
        <v>0.64</v>
      </c>
      <c r="V38" t="n">
        <v>0.75</v>
      </c>
      <c r="W38" t="n">
        <v>0.65</v>
      </c>
      <c r="X38" t="n">
        <v>0.14</v>
      </c>
      <c r="Y38" t="n">
        <v>1</v>
      </c>
      <c r="Z38" t="n">
        <v>10</v>
      </c>
      <c r="AA38" t="n">
        <v>128.721845177716</v>
      </c>
      <c r="AB38" t="n">
        <v>176.1229073790931</v>
      </c>
      <c r="AC38" t="n">
        <v>159.3139842889346</v>
      </c>
      <c r="AD38" t="n">
        <v>128721.845177716</v>
      </c>
      <c r="AE38" t="n">
        <v>176122.9073790931</v>
      </c>
      <c r="AF38" t="n">
        <v>3.777155826204332e-06</v>
      </c>
      <c r="AG38" t="n">
        <v>12</v>
      </c>
      <c r="AH38" t="n">
        <v>159313.9842889346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11.8769</v>
      </c>
      <c r="E39" t="n">
        <v>8.42</v>
      </c>
      <c r="F39" t="n">
        <v>5.15</v>
      </c>
      <c r="G39" t="n">
        <v>44.17</v>
      </c>
      <c r="H39" t="n">
        <v>0.62</v>
      </c>
      <c r="I39" t="n">
        <v>7</v>
      </c>
      <c r="J39" t="n">
        <v>292.49</v>
      </c>
      <c r="K39" t="n">
        <v>60.56</v>
      </c>
      <c r="L39" t="n">
        <v>10.25</v>
      </c>
      <c r="M39" t="n">
        <v>5</v>
      </c>
      <c r="N39" t="n">
        <v>81.68000000000001</v>
      </c>
      <c r="O39" t="n">
        <v>36307.88</v>
      </c>
      <c r="P39" t="n">
        <v>85.78</v>
      </c>
      <c r="Q39" t="n">
        <v>202.82</v>
      </c>
      <c r="R39" t="n">
        <v>21.13</v>
      </c>
      <c r="S39" t="n">
        <v>13.89</v>
      </c>
      <c r="T39" t="n">
        <v>1929.61</v>
      </c>
      <c r="U39" t="n">
        <v>0.66</v>
      </c>
      <c r="V39" t="n">
        <v>0.75</v>
      </c>
      <c r="W39" t="n">
        <v>0.65</v>
      </c>
      <c r="X39" t="n">
        <v>0.11</v>
      </c>
      <c r="Y39" t="n">
        <v>1</v>
      </c>
      <c r="Z39" t="n">
        <v>10</v>
      </c>
      <c r="AA39" t="n">
        <v>121.0780623263499</v>
      </c>
      <c r="AB39" t="n">
        <v>165.6643464619596</v>
      </c>
      <c r="AC39" t="n">
        <v>149.8535737470466</v>
      </c>
      <c r="AD39" t="n">
        <v>121078.0623263499</v>
      </c>
      <c r="AE39" t="n">
        <v>165664.3464619596</v>
      </c>
      <c r="AF39" t="n">
        <v>3.811429132483686e-06</v>
      </c>
      <c r="AG39" t="n">
        <v>11</v>
      </c>
      <c r="AH39" t="n">
        <v>149853.5737470466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11.869</v>
      </c>
      <c r="E40" t="n">
        <v>8.43</v>
      </c>
      <c r="F40" t="n">
        <v>5.16</v>
      </c>
      <c r="G40" t="n">
        <v>44.22</v>
      </c>
      <c r="H40" t="n">
        <v>0.64</v>
      </c>
      <c r="I40" t="n">
        <v>7</v>
      </c>
      <c r="J40" t="n">
        <v>293</v>
      </c>
      <c r="K40" t="n">
        <v>60.56</v>
      </c>
      <c r="L40" t="n">
        <v>10.5</v>
      </c>
      <c r="M40" t="n">
        <v>5</v>
      </c>
      <c r="N40" t="n">
        <v>81.95</v>
      </c>
      <c r="O40" t="n">
        <v>36371.17</v>
      </c>
      <c r="P40" t="n">
        <v>85.86</v>
      </c>
      <c r="Q40" t="n">
        <v>202.81</v>
      </c>
      <c r="R40" t="n">
        <v>21.44</v>
      </c>
      <c r="S40" t="n">
        <v>13.89</v>
      </c>
      <c r="T40" t="n">
        <v>2086.55</v>
      </c>
      <c r="U40" t="n">
        <v>0.65</v>
      </c>
      <c r="V40" t="n">
        <v>0.75</v>
      </c>
      <c r="W40" t="n">
        <v>0.65</v>
      </c>
      <c r="X40" t="n">
        <v>0.12</v>
      </c>
      <c r="Y40" t="n">
        <v>1</v>
      </c>
      <c r="Z40" t="n">
        <v>10</v>
      </c>
      <c r="AA40" t="n">
        <v>121.1509087367897</v>
      </c>
      <c r="AB40" t="n">
        <v>165.7640181344801</v>
      </c>
      <c r="AC40" t="n">
        <v>149.9437328950318</v>
      </c>
      <c r="AD40" t="n">
        <v>121150.9087367897</v>
      </c>
      <c r="AE40" t="n">
        <v>165764.0181344801</v>
      </c>
      <c r="AF40" t="n">
        <v>3.808893934734557e-06</v>
      </c>
      <c r="AG40" t="n">
        <v>11</v>
      </c>
      <c r="AH40" t="n">
        <v>149943.7328950318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11.8753</v>
      </c>
      <c r="E41" t="n">
        <v>8.42</v>
      </c>
      <c r="F41" t="n">
        <v>5.15</v>
      </c>
      <c r="G41" t="n">
        <v>44.18</v>
      </c>
      <c r="H41" t="n">
        <v>0.65</v>
      </c>
      <c r="I41" t="n">
        <v>7</v>
      </c>
      <c r="J41" t="n">
        <v>293.52</v>
      </c>
      <c r="K41" t="n">
        <v>60.56</v>
      </c>
      <c r="L41" t="n">
        <v>10.75</v>
      </c>
      <c r="M41" t="n">
        <v>5</v>
      </c>
      <c r="N41" t="n">
        <v>82.20999999999999</v>
      </c>
      <c r="O41" t="n">
        <v>36434.56</v>
      </c>
      <c r="P41" t="n">
        <v>85.95999999999999</v>
      </c>
      <c r="Q41" t="n">
        <v>202.81</v>
      </c>
      <c r="R41" t="n">
        <v>21.25</v>
      </c>
      <c r="S41" t="n">
        <v>13.89</v>
      </c>
      <c r="T41" t="n">
        <v>1991.29</v>
      </c>
      <c r="U41" t="n">
        <v>0.65</v>
      </c>
      <c r="V41" t="n">
        <v>0.75</v>
      </c>
      <c r="W41" t="n">
        <v>0.65</v>
      </c>
      <c r="X41" t="n">
        <v>0.12</v>
      </c>
      <c r="Y41" t="n">
        <v>1</v>
      </c>
      <c r="Z41" t="n">
        <v>10</v>
      </c>
      <c r="AA41" t="n">
        <v>121.1663612290386</v>
      </c>
      <c r="AB41" t="n">
        <v>165.7851609160908</v>
      </c>
      <c r="AC41" t="n">
        <v>149.9628578392397</v>
      </c>
      <c r="AD41" t="n">
        <v>121166.3612290386</v>
      </c>
      <c r="AE41" t="n">
        <v>165785.1609160908</v>
      </c>
      <c r="AF41" t="n">
        <v>3.81091567471171e-06</v>
      </c>
      <c r="AG41" t="n">
        <v>11</v>
      </c>
      <c r="AH41" t="n">
        <v>149962.8578392397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11.8702</v>
      </c>
      <c r="E42" t="n">
        <v>8.42</v>
      </c>
      <c r="F42" t="n">
        <v>5.16</v>
      </c>
      <c r="G42" t="n">
        <v>44.21</v>
      </c>
      <c r="H42" t="n">
        <v>0.67</v>
      </c>
      <c r="I42" t="n">
        <v>7</v>
      </c>
      <c r="J42" t="n">
        <v>294.03</v>
      </c>
      <c r="K42" t="n">
        <v>60.56</v>
      </c>
      <c r="L42" t="n">
        <v>11</v>
      </c>
      <c r="M42" t="n">
        <v>5</v>
      </c>
      <c r="N42" t="n">
        <v>82.48</v>
      </c>
      <c r="O42" t="n">
        <v>36498.06</v>
      </c>
      <c r="P42" t="n">
        <v>85.98</v>
      </c>
      <c r="Q42" t="n">
        <v>202.81</v>
      </c>
      <c r="R42" t="n">
        <v>21.38</v>
      </c>
      <c r="S42" t="n">
        <v>13.89</v>
      </c>
      <c r="T42" t="n">
        <v>2053.71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121.2015548968846</v>
      </c>
      <c r="AB42" t="n">
        <v>165.8333144450727</v>
      </c>
      <c r="AC42" t="n">
        <v>150.0064156629995</v>
      </c>
      <c r="AD42" t="n">
        <v>121201.5548968846</v>
      </c>
      <c r="AE42" t="n">
        <v>165833.3144450727</v>
      </c>
      <c r="AF42" t="n">
        <v>3.809279028063539e-06</v>
      </c>
      <c r="AG42" t="n">
        <v>11</v>
      </c>
      <c r="AH42" t="n">
        <v>150006.4156629995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11.8702</v>
      </c>
      <c r="E43" t="n">
        <v>8.42</v>
      </c>
      <c r="F43" t="n">
        <v>5.16</v>
      </c>
      <c r="G43" t="n">
        <v>44.21</v>
      </c>
      <c r="H43" t="n">
        <v>0.68</v>
      </c>
      <c r="I43" t="n">
        <v>7</v>
      </c>
      <c r="J43" t="n">
        <v>294.55</v>
      </c>
      <c r="K43" t="n">
        <v>60.56</v>
      </c>
      <c r="L43" t="n">
        <v>11.25</v>
      </c>
      <c r="M43" t="n">
        <v>5</v>
      </c>
      <c r="N43" t="n">
        <v>82.73999999999999</v>
      </c>
      <c r="O43" t="n">
        <v>36561.67</v>
      </c>
      <c r="P43" t="n">
        <v>86.06</v>
      </c>
      <c r="Q43" t="n">
        <v>202.81</v>
      </c>
      <c r="R43" t="n">
        <v>21.38</v>
      </c>
      <c r="S43" t="n">
        <v>13.89</v>
      </c>
      <c r="T43" t="n">
        <v>2052.88</v>
      </c>
      <c r="U43" t="n">
        <v>0.65</v>
      </c>
      <c r="V43" t="n">
        <v>0.75</v>
      </c>
      <c r="W43" t="n">
        <v>0.65</v>
      </c>
      <c r="X43" t="n">
        <v>0.12</v>
      </c>
      <c r="Y43" t="n">
        <v>1</v>
      </c>
      <c r="Z43" t="n">
        <v>10</v>
      </c>
      <c r="AA43" t="n">
        <v>121.2382313374969</v>
      </c>
      <c r="AB43" t="n">
        <v>165.8834967691689</v>
      </c>
      <c r="AC43" t="n">
        <v>150.0518086565152</v>
      </c>
      <c r="AD43" t="n">
        <v>121238.2313374969</v>
      </c>
      <c r="AE43" t="n">
        <v>165883.4967691689</v>
      </c>
      <c r="AF43" t="n">
        <v>3.809279028063539e-06</v>
      </c>
      <c r="AG43" t="n">
        <v>11</v>
      </c>
      <c r="AH43" t="n">
        <v>150051.8086565153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11.8604</v>
      </c>
      <c r="E44" t="n">
        <v>8.43</v>
      </c>
      <c r="F44" t="n">
        <v>5.16</v>
      </c>
      <c r="G44" t="n">
        <v>44.27</v>
      </c>
      <c r="H44" t="n">
        <v>0.6899999999999999</v>
      </c>
      <c r="I44" t="n">
        <v>7</v>
      </c>
      <c r="J44" t="n">
        <v>295.06</v>
      </c>
      <c r="K44" t="n">
        <v>60.56</v>
      </c>
      <c r="L44" t="n">
        <v>11.5</v>
      </c>
      <c r="M44" t="n">
        <v>5</v>
      </c>
      <c r="N44" t="n">
        <v>83.01000000000001</v>
      </c>
      <c r="O44" t="n">
        <v>36625.39</v>
      </c>
      <c r="P44" t="n">
        <v>85.91</v>
      </c>
      <c r="Q44" t="n">
        <v>202.81</v>
      </c>
      <c r="R44" t="n">
        <v>21.52</v>
      </c>
      <c r="S44" t="n">
        <v>13.89</v>
      </c>
      <c r="T44" t="n">
        <v>2125.07</v>
      </c>
      <c r="U44" t="n">
        <v>0.65</v>
      </c>
      <c r="V44" t="n">
        <v>0.75</v>
      </c>
      <c r="W44" t="n">
        <v>0.65</v>
      </c>
      <c r="X44" t="n">
        <v>0.13</v>
      </c>
      <c r="Y44" t="n">
        <v>1</v>
      </c>
      <c r="Z44" t="n">
        <v>10</v>
      </c>
      <c r="AA44" t="n">
        <v>121.2051839108226</v>
      </c>
      <c r="AB44" t="n">
        <v>165.8382798220435</v>
      </c>
      <c r="AC44" t="n">
        <v>150.0109071513612</v>
      </c>
      <c r="AD44" t="n">
        <v>121205.1839108226</v>
      </c>
      <c r="AE44" t="n">
        <v>165838.2798220435</v>
      </c>
      <c r="AF44" t="n">
        <v>3.80613409921019e-06</v>
      </c>
      <c r="AG44" t="n">
        <v>11</v>
      </c>
      <c r="AH44" t="n">
        <v>150010.9071513611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11.8647</v>
      </c>
      <c r="E45" t="n">
        <v>8.43</v>
      </c>
      <c r="F45" t="n">
        <v>5.16</v>
      </c>
      <c r="G45" t="n">
        <v>44.24</v>
      </c>
      <c r="H45" t="n">
        <v>0.71</v>
      </c>
      <c r="I45" t="n">
        <v>7</v>
      </c>
      <c r="J45" t="n">
        <v>295.58</v>
      </c>
      <c r="K45" t="n">
        <v>60.56</v>
      </c>
      <c r="L45" t="n">
        <v>11.75</v>
      </c>
      <c r="M45" t="n">
        <v>5</v>
      </c>
      <c r="N45" t="n">
        <v>83.28</v>
      </c>
      <c r="O45" t="n">
        <v>36689.22</v>
      </c>
      <c r="P45" t="n">
        <v>85.73999999999999</v>
      </c>
      <c r="Q45" t="n">
        <v>202.81</v>
      </c>
      <c r="R45" t="n">
        <v>21.42</v>
      </c>
      <c r="S45" t="n">
        <v>13.89</v>
      </c>
      <c r="T45" t="n">
        <v>2076.13</v>
      </c>
      <c r="U45" t="n">
        <v>0.65</v>
      </c>
      <c r="V45" t="n">
        <v>0.75</v>
      </c>
      <c r="W45" t="n">
        <v>0.65</v>
      </c>
      <c r="X45" t="n">
        <v>0.12</v>
      </c>
      <c r="Y45" t="n">
        <v>1</v>
      </c>
      <c r="Z45" t="n">
        <v>10</v>
      </c>
      <c r="AA45" t="n">
        <v>121.1115296243672</v>
      </c>
      <c r="AB45" t="n">
        <v>165.7101378955798</v>
      </c>
      <c r="AC45" t="n">
        <v>149.8949949105108</v>
      </c>
      <c r="AD45" t="n">
        <v>121111.5296243672</v>
      </c>
      <c r="AE45" t="n">
        <v>165710.1378955798</v>
      </c>
      <c r="AF45" t="n">
        <v>3.807514016972373e-06</v>
      </c>
      <c r="AG45" t="n">
        <v>11</v>
      </c>
      <c r="AH45" t="n">
        <v>149894.9949105108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11.8546</v>
      </c>
      <c r="E46" t="n">
        <v>8.44</v>
      </c>
      <c r="F46" t="n">
        <v>5.17</v>
      </c>
      <c r="G46" t="n">
        <v>44.3</v>
      </c>
      <c r="H46" t="n">
        <v>0.72</v>
      </c>
      <c r="I46" t="n">
        <v>7</v>
      </c>
      <c r="J46" t="n">
        <v>296.1</v>
      </c>
      <c r="K46" t="n">
        <v>60.56</v>
      </c>
      <c r="L46" t="n">
        <v>12</v>
      </c>
      <c r="M46" t="n">
        <v>5</v>
      </c>
      <c r="N46" t="n">
        <v>83.54000000000001</v>
      </c>
      <c r="O46" t="n">
        <v>36753.16</v>
      </c>
      <c r="P46" t="n">
        <v>85.59999999999999</v>
      </c>
      <c r="Q46" t="n">
        <v>202.83</v>
      </c>
      <c r="R46" t="n">
        <v>21.66</v>
      </c>
      <c r="S46" t="n">
        <v>13.89</v>
      </c>
      <c r="T46" t="n">
        <v>2196.8</v>
      </c>
      <c r="U46" t="n">
        <v>0.64</v>
      </c>
      <c r="V46" t="n">
        <v>0.75</v>
      </c>
      <c r="W46" t="n">
        <v>0.65</v>
      </c>
      <c r="X46" t="n">
        <v>0.13</v>
      </c>
      <c r="Y46" t="n">
        <v>1</v>
      </c>
      <c r="Z46" t="n">
        <v>10</v>
      </c>
      <c r="AA46" t="n">
        <v>121.0915060368085</v>
      </c>
      <c r="AB46" t="n">
        <v>165.6827407397038</v>
      </c>
      <c r="AC46" t="n">
        <v>149.8702125007394</v>
      </c>
      <c r="AD46" t="n">
        <v>121091.5060368085</v>
      </c>
      <c r="AE46" t="n">
        <v>165682.7407397038</v>
      </c>
      <c r="AF46" t="n">
        <v>3.804272814786779e-06</v>
      </c>
      <c r="AG46" t="n">
        <v>11</v>
      </c>
      <c r="AH46" t="n">
        <v>149870.2125007394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11.9776</v>
      </c>
      <c r="E47" t="n">
        <v>8.35</v>
      </c>
      <c r="F47" t="n">
        <v>5.13</v>
      </c>
      <c r="G47" t="n">
        <v>51.34</v>
      </c>
      <c r="H47" t="n">
        <v>0.74</v>
      </c>
      <c r="I47" t="n">
        <v>6</v>
      </c>
      <c r="J47" t="n">
        <v>296.62</v>
      </c>
      <c r="K47" t="n">
        <v>60.56</v>
      </c>
      <c r="L47" t="n">
        <v>12.25</v>
      </c>
      <c r="M47" t="n">
        <v>4</v>
      </c>
      <c r="N47" t="n">
        <v>83.81</v>
      </c>
      <c r="O47" t="n">
        <v>36817.22</v>
      </c>
      <c r="P47" t="n">
        <v>84.8</v>
      </c>
      <c r="Q47" t="n">
        <v>202.81</v>
      </c>
      <c r="R47" t="n">
        <v>20.68</v>
      </c>
      <c r="S47" t="n">
        <v>13.89</v>
      </c>
      <c r="T47" t="n">
        <v>1708.72</v>
      </c>
      <c r="U47" t="n">
        <v>0.67</v>
      </c>
      <c r="V47" t="n">
        <v>0.75</v>
      </c>
      <c r="W47" t="n">
        <v>0.64</v>
      </c>
      <c r="X47" t="n">
        <v>0.1</v>
      </c>
      <c r="Y47" t="n">
        <v>1</v>
      </c>
      <c r="Z47" t="n">
        <v>10</v>
      </c>
      <c r="AA47" t="n">
        <v>120.2553441538508</v>
      </c>
      <c r="AB47" t="n">
        <v>164.5386671625827</v>
      </c>
      <c r="AC47" t="n">
        <v>148.835327700101</v>
      </c>
      <c r="AD47" t="n">
        <v>120255.3441538508</v>
      </c>
      <c r="AE47" t="n">
        <v>164538.6671625827</v>
      </c>
      <c r="AF47" t="n">
        <v>3.843744881007384e-06</v>
      </c>
      <c r="AG47" t="n">
        <v>11</v>
      </c>
      <c r="AH47" t="n">
        <v>148835.327700101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11.9721</v>
      </c>
      <c r="E48" t="n">
        <v>8.35</v>
      </c>
      <c r="F48" t="n">
        <v>5.14</v>
      </c>
      <c r="G48" t="n">
        <v>51.38</v>
      </c>
      <c r="H48" t="n">
        <v>0.75</v>
      </c>
      <c r="I48" t="n">
        <v>6</v>
      </c>
      <c r="J48" t="n">
        <v>297.14</v>
      </c>
      <c r="K48" t="n">
        <v>60.56</v>
      </c>
      <c r="L48" t="n">
        <v>12.5</v>
      </c>
      <c r="M48" t="n">
        <v>4</v>
      </c>
      <c r="N48" t="n">
        <v>84.08</v>
      </c>
      <c r="O48" t="n">
        <v>36881.39</v>
      </c>
      <c r="P48" t="n">
        <v>84.94</v>
      </c>
      <c r="Q48" t="n">
        <v>202.81</v>
      </c>
      <c r="R48" t="n">
        <v>20.79</v>
      </c>
      <c r="S48" t="n">
        <v>13.89</v>
      </c>
      <c r="T48" t="n">
        <v>1763.1</v>
      </c>
      <c r="U48" t="n">
        <v>0.67</v>
      </c>
      <c r="V48" t="n">
        <v>0.75</v>
      </c>
      <c r="W48" t="n">
        <v>0.65</v>
      </c>
      <c r="X48" t="n">
        <v>0.1</v>
      </c>
      <c r="Y48" t="n">
        <v>1</v>
      </c>
      <c r="Z48" t="n">
        <v>10</v>
      </c>
      <c r="AA48" t="n">
        <v>120.3458104449785</v>
      </c>
      <c r="AB48" t="n">
        <v>164.6624471331947</v>
      </c>
      <c r="AC48" t="n">
        <v>148.9472942840441</v>
      </c>
      <c r="AD48" t="n">
        <v>120345.8104449785</v>
      </c>
      <c r="AE48" t="n">
        <v>164662.4471331947</v>
      </c>
      <c r="AF48" t="n">
        <v>3.841979869916218e-06</v>
      </c>
      <c r="AG48" t="n">
        <v>11</v>
      </c>
      <c r="AH48" t="n">
        <v>148947.2942840441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11.9713</v>
      </c>
      <c r="E49" t="n">
        <v>8.35</v>
      </c>
      <c r="F49" t="n">
        <v>5.14</v>
      </c>
      <c r="G49" t="n">
        <v>51.39</v>
      </c>
      <c r="H49" t="n">
        <v>0.76</v>
      </c>
      <c r="I49" t="n">
        <v>6</v>
      </c>
      <c r="J49" t="n">
        <v>297.66</v>
      </c>
      <c r="K49" t="n">
        <v>60.56</v>
      </c>
      <c r="L49" t="n">
        <v>12.75</v>
      </c>
      <c r="M49" t="n">
        <v>4</v>
      </c>
      <c r="N49" t="n">
        <v>84.36</v>
      </c>
      <c r="O49" t="n">
        <v>36945.67</v>
      </c>
      <c r="P49" t="n">
        <v>84.98999999999999</v>
      </c>
      <c r="Q49" t="n">
        <v>202.81</v>
      </c>
      <c r="R49" t="n">
        <v>20.85</v>
      </c>
      <c r="S49" t="n">
        <v>13.89</v>
      </c>
      <c r="T49" t="n">
        <v>1795.13</v>
      </c>
      <c r="U49" t="n">
        <v>0.67</v>
      </c>
      <c r="V49" t="n">
        <v>0.75</v>
      </c>
      <c r="W49" t="n">
        <v>0.64</v>
      </c>
      <c r="X49" t="n">
        <v>0.1</v>
      </c>
      <c r="Y49" t="n">
        <v>1</v>
      </c>
      <c r="Z49" t="n">
        <v>10</v>
      </c>
      <c r="AA49" t="n">
        <v>120.3713735697323</v>
      </c>
      <c r="AB49" t="n">
        <v>164.6974237282483</v>
      </c>
      <c r="AC49" t="n">
        <v>148.9789327619558</v>
      </c>
      <c r="AD49" t="n">
        <v>120371.3735697323</v>
      </c>
      <c r="AE49" t="n">
        <v>164697.4237282483</v>
      </c>
      <c r="AF49" t="n">
        <v>3.841723141030231e-06</v>
      </c>
      <c r="AG49" t="n">
        <v>11</v>
      </c>
      <c r="AH49" t="n">
        <v>148978.9327619558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11.9677</v>
      </c>
      <c r="E50" t="n">
        <v>8.359999999999999</v>
      </c>
      <c r="F50" t="n">
        <v>5.14</v>
      </c>
      <c r="G50" t="n">
        <v>51.41</v>
      </c>
      <c r="H50" t="n">
        <v>0.78</v>
      </c>
      <c r="I50" t="n">
        <v>6</v>
      </c>
      <c r="J50" t="n">
        <v>298.18</v>
      </c>
      <c r="K50" t="n">
        <v>60.56</v>
      </c>
      <c r="L50" t="n">
        <v>13</v>
      </c>
      <c r="M50" t="n">
        <v>4</v>
      </c>
      <c r="N50" t="n">
        <v>84.63</v>
      </c>
      <c r="O50" t="n">
        <v>37010.06</v>
      </c>
      <c r="P50" t="n">
        <v>84.97</v>
      </c>
      <c r="Q50" t="n">
        <v>202.81</v>
      </c>
      <c r="R50" t="n">
        <v>20.82</v>
      </c>
      <c r="S50" t="n">
        <v>13.89</v>
      </c>
      <c r="T50" t="n">
        <v>1781.69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120.3750434008185</v>
      </c>
      <c r="AB50" t="n">
        <v>164.702444953042</v>
      </c>
      <c r="AC50" t="n">
        <v>148.9834747681025</v>
      </c>
      <c r="AD50" t="n">
        <v>120375.0434008185</v>
      </c>
      <c r="AE50" t="n">
        <v>164702.444953042</v>
      </c>
      <c r="AF50" t="n">
        <v>3.840567861043286e-06</v>
      </c>
      <c r="AG50" t="n">
        <v>11</v>
      </c>
      <c r="AH50" t="n">
        <v>148983.4747681025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11.9844</v>
      </c>
      <c r="E51" t="n">
        <v>8.34</v>
      </c>
      <c r="F51" t="n">
        <v>5.13</v>
      </c>
      <c r="G51" t="n">
        <v>51.3</v>
      </c>
      <c r="H51" t="n">
        <v>0.79</v>
      </c>
      <c r="I51" t="n">
        <v>6</v>
      </c>
      <c r="J51" t="n">
        <v>298.71</v>
      </c>
      <c r="K51" t="n">
        <v>60.56</v>
      </c>
      <c r="L51" t="n">
        <v>13.25</v>
      </c>
      <c r="M51" t="n">
        <v>4</v>
      </c>
      <c r="N51" t="n">
        <v>84.90000000000001</v>
      </c>
      <c r="O51" t="n">
        <v>37074.57</v>
      </c>
      <c r="P51" t="n">
        <v>84.73</v>
      </c>
      <c r="Q51" t="n">
        <v>202.81</v>
      </c>
      <c r="R51" t="n">
        <v>20.45</v>
      </c>
      <c r="S51" t="n">
        <v>13.89</v>
      </c>
      <c r="T51" t="n">
        <v>1596.58</v>
      </c>
      <c r="U51" t="n">
        <v>0.68</v>
      </c>
      <c r="V51" t="n">
        <v>0.75</v>
      </c>
      <c r="W51" t="n">
        <v>0.65</v>
      </c>
      <c r="X51" t="n">
        <v>0.09</v>
      </c>
      <c r="Y51" t="n">
        <v>1</v>
      </c>
      <c r="Z51" t="n">
        <v>10</v>
      </c>
      <c r="AA51" t="n">
        <v>120.1995472730258</v>
      </c>
      <c r="AB51" t="n">
        <v>164.4623234086533</v>
      </c>
      <c r="AC51" t="n">
        <v>148.7662700868975</v>
      </c>
      <c r="AD51" t="n">
        <v>120199.5472730258</v>
      </c>
      <c r="AE51" t="n">
        <v>164462.3234086533</v>
      </c>
      <c r="AF51" t="n">
        <v>3.845927076538279e-06</v>
      </c>
      <c r="AG51" t="n">
        <v>11</v>
      </c>
      <c r="AH51" t="n">
        <v>148766.2700868975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11.9725</v>
      </c>
      <c r="E52" t="n">
        <v>8.35</v>
      </c>
      <c r="F52" t="n">
        <v>5.14</v>
      </c>
      <c r="G52" t="n">
        <v>51.38</v>
      </c>
      <c r="H52" t="n">
        <v>0.8</v>
      </c>
      <c r="I52" t="n">
        <v>6</v>
      </c>
      <c r="J52" t="n">
        <v>299.23</v>
      </c>
      <c r="K52" t="n">
        <v>60.56</v>
      </c>
      <c r="L52" t="n">
        <v>13.5</v>
      </c>
      <c r="M52" t="n">
        <v>4</v>
      </c>
      <c r="N52" t="n">
        <v>85.18000000000001</v>
      </c>
      <c r="O52" t="n">
        <v>37139.2</v>
      </c>
      <c r="P52" t="n">
        <v>84.83</v>
      </c>
      <c r="Q52" t="n">
        <v>202.81</v>
      </c>
      <c r="R52" t="n">
        <v>20.72</v>
      </c>
      <c r="S52" t="n">
        <v>13.89</v>
      </c>
      <c r="T52" t="n">
        <v>1732.32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120.2943944169246</v>
      </c>
      <c r="AB52" t="n">
        <v>164.5920974552964</v>
      </c>
      <c r="AC52" t="n">
        <v>148.883658680668</v>
      </c>
      <c r="AD52" t="n">
        <v>120294.3944169247</v>
      </c>
      <c r="AE52" t="n">
        <v>164592.0974552964</v>
      </c>
      <c r="AF52" t="n">
        <v>3.842108234359212e-06</v>
      </c>
      <c r="AG52" t="n">
        <v>11</v>
      </c>
      <c r="AH52" t="n">
        <v>148883.658680668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11.9721</v>
      </c>
      <c r="E53" t="n">
        <v>8.35</v>
      </c>
      <c r="F53" t="n">
        <v>5.14</v>
      </c>
      <c r="G53" t="n">
        <v>51.38</v>
      </c>
      <c r="H53" t="n">
        <v>0.82</v>
      </c>
      <c r="I53" t="n">
        <v>6</v>
      </c>
      <c r="J53" t="n">
        <v>299.76</v>
      </c>
      <c r="K53" t="n">
        <v>60.56</v>
      </c>
      <c r="L53" t="n">
        <v>13.75</v>
      </c>
      <c r="M53" t="n">
        <v>4</v>
      </c>
      <c r="N53" t="n">
        <v>85.45</v>
      </c>
      <c r="O53" t="n">
        <v>37204.07</v>
      </c>
      <c r="P53" t="n">
        <v>84.76000000000001</v>
      </c>
      <c r="Q53" t="n">
        <v>202.81</v>
      </c>
      <c r="R53" t="n">
        <v>20.71</v>
      </c>
      <c r="S53" t="n">
        <v>13.89</v>
      </c>
      <c r="T53" t="n">
        <v>1725.5</v>
      </c>
      <c r="U53" t="n">
        <v>0.67</v>
      </c>
      <c r="V53" t="n">
        <v>0.75</v>
      </c>
      <c r="W53" t="n">
        <v>0.65</v>
      </c>
      <c r="X53" t="n">
        <v>0.1</v>
      </c>
      <c r="Y53" t="n">
        <v>1</v>
      </c>
      <c r="Z53" t="n">
        <v>10</v>
      </c>
      <c r="AA53" t="n">
        <v>120.263990835883</v>
      </c>
      <c r="AB53" t="n">
        <v>164.5504979344038</v>
      </c>
      <c r="AC53" t="n">
        <v>148.8460293596641</v>
      </c>
      <c r="AD53" t="n">
        <v>120263.990835883</v>
      </c>
      <c r="AE53" t="n">
        <v>164550.4979344038</v>
      </c>
      <c r="AF53" t="n">
        <v>3.841979869916218e-06</v>
      </c>
      <c r="AG53" t="n">
        <v>11</v>
      </c>
      <c r="AH53" t="n">
        <v>148846.0293596641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11.9749</v>
      </c>
      <c r="E54" t="n">
        <v>8.35</v>
      </c>
      <c r="F54" t="n">
        <v>5.14</v>
      </c>
      <c r="G54" t="n">
        <v>51.36</v>
      </c>
      <c r="H54" t="n">
        <v>0.83</v>
      </c>
      <c r="I54" t="n">
        <v>6</v>
      </c>
      <c r="J54" t="n">
        <v>300.28</v>
      </c>
      <c r="K54" t="n">
        <v>60.56</v>
      </c>
      <c r="L54" t="n">
        <v>14</v>
      </c>
      <c r="M54" t="n">
        <v>4</v>
      </c>
      <c r="N54" t="n">
        <v>85.73</v>
      </c>
      <c r="O54" t="n">
        <v>37268.93</v>
      </c>
      <c r="P54" t="n">
        <v>84.68000000000001</v>
      </c>
      <c r="Q54" t="n">
        <v>202.83</v>
      </c>
      <c r="R54" t="n">
        <v>20.71</v>
      </c>
      <c r="S54" t="n">
        <v>13.89</v>
      </c>
      <c r="T54" t="n">
        <v>1723.85</v>
      </c>
      <c r="U54" t="n">
        <v>0.67</v>
      </c>
      <c r="V54" t="n">
        <v>0.75</v>
      </c>
      <c r="W54" t="n">
        <v>0.65</v>
      </c>
      <c r="X54" t="n">
        <v>0.1</v>
      </c>
      <c r="Y54" t="n">
        <v>1</v>
      </c>
      <c r="Z54" t="n">
        <v>10</v>
      </c>
      <c r="AA54" t="n">
        <v>120.2177384024586</v>
      </c>
      <c r="AB54" t="n">
        <v>164.4872133144792</v>
      </c>
      <c r="AC54" t="n">
        <v>148.7887845350446</v>
      </c>
      <c r="AD54" t="n">
        <v>120217.7384024586</v>
      </c>
      <c r="AE54" t="n">
        <v>164487.2133144792</v>
      </c>
      <c r="AF54" t="n">
        <v>3.842878421017175e-06</v>
      </c>
      <c r="AG54" t="n">
        <v>11</v>
      </c>
      <c r="AH54" t="n">
        <v>148788.7845350446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11.9745</v>
      </c>
      <c r="E55" t="n">
        <v>8.35</v>
      </c>
      <c r="F55" t="n">
        <v>5.14</v>
      </c>
      <c r="G55" t="n">
        <v>51.37</v>
      </c>
      <c r="H55" t="n">
        <v>0.84</v>
      </c>
      <c r="I55" t="n">
        <v>6</v>
      </c>
      <c r="J55" t="n">
        <v>300.81</v>
      </c>
      <c r="K55" t="n">
        <v>60.56</v>
      </c>
      <c r="L55" t="n">
        <v>14.25</v>
      </c>
      <c r="M55" t="n">
        <v>4</v>
      </c>
      <c r="N55" t="n">
        <v>86</v>
      </c>
      <c r="O55" t="n">
        <v>37333.9</v>
      </c>
      <c r="P55" t="n">
        <v>84.59</v>
      </c>
      <c r="Q55" t="n">
        <v>202.82</v>
      </c>
      <c r="R55" t="n">
        <v>20.75</v>
      </c>
      <c r="S55" t="n">
        <v>13.89</v>
      </c>
      <c r="T55" t="n">
        <v>1742.52</v>
      </c>
      <c r="U55" t="n">
        <v>0.67</v>
      </c>
      <c r="V55" t="n">
        <v>0.75</v>
      </c>
      <c r="W55" t="n">
        <v>0.64</v>
      </c>
      <c r="X55" t="n">
        <v>0.1</v>
      </c>
      <c r="Y55" t="n">
        <v>1</v>
      </c>
      <c r="Z55" t="n">
        <v>10</v>
      </c>
      <c r="AA55" t="n">
        <v>120.1782491088484</v>
      </c>
      <c r="AB55" t="n">
        <v>164.4331823208172</v>
      </c>
      <c r="AC55" t="n">
        <v>148.7399101835847</v>
      </c>
      <c r="AD55" t="n">
        <v>120178.2491088484</v>
      </c>
      <c r="AE55" t="n">
        <v>164433.1823208172</v>
      </c>
      <c r="AF55" t="n">
        <v>3.842750056574182e-06</v>
      </c>
      <c r="AG55" t="n">
        <v>11</v>
      </c>
      <c r="AH55" t="n">
        <v>148739.9101835847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11.9768</v>
      </c>
      <c r="E56" t="n">
        <v>8.35</v>
      </c>
      <c r="F56" t="n">
        <v>5.13</v>
      </c>
      <c r="G56" t="n">
        <v>51.35</v>
      </c>
      <c r="H56" t="n">
        <v>0.86</v>
      </c>
      <c r="I56" t="n">
        <v>6</v>
      </c>
      <c r="J56" t="n">
        <v>301.34</v>
      </c>
      <c r="K56" t="n">
        <v>60.56</v>
      </c>
      <c r="L56" t="n">
        <v>14.5</v>
      </c>
      <c r="M56" t="n">
        <v>4</v>
      </c>
      <c r="N56" t="n">
        <v>86.28</v>
      </c>
      <c r="O56" t="n">
        <v>37399</v>
      </c>
      <c r="P56" t="n">
        <v>84.45999999999999</v>
      </c>
      <c r="Q56" t="n">
        <v>202.83</v>
      </c>
      <c r="R56" t="n">
        <v>20.68</v>
      </c>
      <c r="S56" t="n">
        <v>13.89</v>
      </c>
      <c r="T56" t="n">
        <v>1710.13</v>
      </c>
      <c r="U56" t="n">
        <v>0.67</v>
      </c>
      <c r="V56" t="n">
        <v>0.75</v>
      </c>
      <c r="W56" t="n">
        <v>0.65</v>
      </c>
      <c r="X56" t="n">
        <v>0.1</v>
      </c>
      <c r="Y56" t="n">
        <v>1</v>
      </c>
      <c r="Z56" t="n">
        <v>10</v>
      </c>
      <c r="AA56" t="n">
        <v>120.1036832445277</v>
      </c>
      <c r="AB56" t="n">
        <v>164.3311580156398</v>
      </c>
      <c r="AC56" t="n">
        <v>148.6476229349014</v>
      </c>
      <c r="AD56" t="n">
        <v>120103.6832445277</v>
      </c>
      <c r="AE56" t="n">
        <v>164331.1580156398</v>
      </c>
      <c r="AF56" t="n">
        <v>3.843488152121397e-06</v>
      </c>
      <c r="AG56" t="n">
        <v>11</v>
      </c>
      <c r="AH56" t="n">
        <v>148647.6229349014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11.9749</v>
      </c>
      <c r="E57" t="n">
        <v>8.35</v>
      </c>
      <c r="F57" t="n">
        <v>5.14</v>
      </c>
      <c r="G57" t="n">
        <v>51.36</v>
      </c>
      <c r="H57" t="n">
        <v>0.87</v>
      </c>
      <c r="I57" t="n">
        <v>6</v>
      </c>
      <c r="J57" t="n">
        <v>301.86</v>
      </c>
      <c r="K57" t="n">
        <v>60.56</v>
      </c>
      <c r="L57" t="n">
        <v>14.75</v>
      </c>
      <c r="M57" t="n">
        <v>4</v>
      </c>
      <c r="N57" t="n">
        <v>86.56</v>
      </c>
      <c r="O57" t="n">
        <v>37464.21</v>
      </c>
      <c r="P57" t="n">
        <v>84.27</v>
      </c>
      <c r="Q57" t="n">
        <v>202.81</v>
      </c>
      <c r="R57" t="n">
        <v>20.71</v>
      </c>
      <c r="S57" t="n">
        <v>13.89</v>
      </c>
      <c r="T57" t="n">
        <v>1724.47</v>
      </c>
      <c r="U57" t="n">
        <v>0.67</v>
      </c>
      <c r="V57" t="n">
        <v>0.75</v>
      </c>
      <c r="W57" t="n">
        <v>0.65</v>
      </c>
      <c r="X57" t="n">
        <v>0.1</v>
      </c>
      <c r="Y57" t="n">
        <v>1</v>
      </c>
      <c r="Z57" t="n">
        <v>10</v>
      </c>
      <c r="AA57" t="n">
        <v>120.0314150918294</v>
      </c>
      <c r="AB57" t="n">
        <v>164.2322775408722</v>
      </c>
      <c r="AC57" t="n">
        <v>148.558179473866</v>
      </c>
      <c r="AD57" t="n">
        <v>120031.4150918294</v>
      </c>
      <c r="AE57" t="n">
        <v>164232.2775408723</v>
      </c>
      <c r="AF57" t="n">
        <v>3.842878421017175e-06</v>
      </c>
      <c r="AG57" t="n">
        <v>11</v>
      </c>
      <c r="AH57" t="n">
        <v>148558.179473866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12.072</v>
      </c>
      <c r="E58" t="n">
        <v>8.279999999999999</v>
      </c>
      <c r="F58" t="n">
        <v>5.12</v>
      </c>
      <c r="G58" t="n">
        <v>61.46</v>
      </c>
      <c r="H58" t="n">
        <v>0.88</v>
      </c>
      <c r="I58" t="n">
        <v>5</v>
      </c>
      <c r="J58" t="n">
        <v>302.39</v>
      </c>
      <c r="K58" t="n">
        <v>60.56</v>
      </c>
      <c r="L58" t="n">
        <v>15</v>
      </c>
      <c r="M58" t="n">
        <v>3</v>
      </c>
      <c r="N58" t="n">
        <v>86.84</v>
      </c>
      <c r="O58" t="n">
        <v>37529.55</v>
      </c>
      <c r="P58" t="n">
        <v>83.87</v>
      </c>
      <c r="Q58" t="n">
        <v>202.81</v>
      </c>
      <c r="R58" t="n">
        <v>20.22</v>
      </c>
      <c r="S58" t="n">
        <v>13.89</v>
      </c>
      <c r="T58" t="n">
        <v>1485.8</v>
      </c>
      <c r="U58" t="n">
        <v>0.6899999999999999</v>
      </c>
      <c r="V58" t="n">
        <v>0.76</v>
      </c>
      <c r="W58" t="n">
        <v>0.65</v>
      </c>
      <c r="X58" t="n">
        <v>0.08</v>
      </c>
      <c r="Y58" t="n">
        <v>1</v>
      </c>
      <c r="Z58" t="n">
        <v>10</v>
      </c>
      <c r="AA58" t="n">
        <v>119.4978729215789</v>
      </c>
      <c r="AB58" t="n">
        <v>163.5022616053165</v>
      </c>
      <c r="AC58" t="n">
        <v>147.8978352346157</v>
      </c>
      <c r="AD58" t="n">
        <v>119497.8729215789</v>
      </c>
      <c r="AE58" t="n">
        <v>163502.2616053165</v>
      </c>
      <c r="AF58" t="n">
        <v>3.874038889553929e-06</v>
      </c>
      <c r="AG58" t="n">
        <v>11</v>
      </c>
      <c r="AH58" t="n">
        <v>147897.8352346157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12.07</v>
      </c>
      <c r="E59" t="n">
        <v>8.279999999999999</v>
      </c>
      <c r="F59" t="n">
        <v>5.12</v>
      </c>
      <c r="G59" t="n">
        <v>61.47</v>
      </c>
      <c r="H59" t="n">
        <v>0.9</v>
      </c>
      <c r="I59" t="n">
        <v>5</v>
      </c>
      <c r="J59" t="n">
        <v>302.92</v>
      </c>
      <c r="K59" t="n">
        <v>60.56</v>
      </c>
      <c r="L59" t="n">
        <v>15.25</v>
      </c>
      <c r="M59" t="n">
        <v>3</v>
      </c>
      <c r="N59" t="n">
        <v>87.12</v>
      </c>
      <c r="O59" t="n">
        <v>37595</v>
      </c>
      <c r="P59" t="n">
        <v>83.93000000000001</v>
      </c>
      <c r="Q59" t="n">
        <v>202.81</v>
      </c>
      <c r="R59" t="n">
        <v>20.24</v>
      </c>
      <c r="S59" t="n">
        <v>13.89</v>
      </c>
      <c r="T59" t="n">
        <v>1494.67</v>
      </c>
      <c r="U59" t="n">
        <v>0.6899999999999999</v>
      </c>
      <c r="V59" t="n">
        <v>0.76</v>
      </c>
      <c r="W59" t="n">
        <v>0.65</v>
      </c>
      <c r="X59" t="n">
        <v>0.08</v>
      </c>
      <c r="Y59" t="n">
        <v>1</v>
      </c>
      <c r="Z59" t="n">
        <v>10</v>
      </c>
      <c r="AA59" t="n">
        <v>119.5318113148279</v>
      </c>
      <c r="AB59" t="n">
        <v>163.548697612216</v>
      </c>
      <c r="AC59" t="n">
        <v>147.9398394541901</v>
      </c>
      <c r="AD59" t="n">
        <v>119531.8113148279</v>
      </c>
      <c r="AE59" t="n">
        <v>163548.6976122161</v>
      </c>
      <c r="AF59" t="n">
        <v>3.873397067338959e-06</v>
      </c>
      <c r="AG59" t="n">
        <v>11</v>
      </c>
      <c r="AH59" t="n">
        <v>147939.8394541901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12.0749</v>
      </c>
      <c r="E60" t="n">
        <v>8.279999999999999</v>
      </c>
      <c r="F60" t="n">
        <v>5.12</v>
      </c>
      <c r="G60" t="n">
        <v>61.43</v>
      </c>
      <c r="H60" t="n">
        <v>0.91</v>
      </c>
      <c r="I60" t="n">
        <v>5</v>
      </c>
      <c r="J60" t="n">
        <v>303.46</v>
      </c>
      <c r="K60" t="n">
        <v>60.56</v>
      </c>
      <c r="L60" t="n">
        <v>15.5</v>
      </c>
      <c r="M60" t="n">
        <v>3</v>
      </c>
      <c r="N60" t="n">
        <v>87.40000000000001</v>
      </c>
      <c r="O60" t="n">
        <v>37660.57</v>
      </c>
      <c r="P60" t="n">
        <v>83.79000000000001</v>
      </c>
      <c r="Q60" t="n">
        <v>202.81</v>
      </c>
      <c r="R60" t="n">
        <v>20.24</v>
      </c>
      <c r="S60" t="n">
        <v>13.89</v>
      </c>
      <c r="T60" t="n">
        <v>1494.45</v>
      </c>
      <c r="U60" t="n">
        <v>0.6899999999999999</v>
      </c>
      <c r="V60" t="n">
        <v>0.76</v>
      </c>
      <c r="W60" t="n">
        <v>0.64</v>
      </c>
      <c r="X60" t="n">
        <v>0.08</v>
      </c>
      <c r="Y60" t="n">
        <v>1</v>
      </c>
      <c r="Z60" t="n">
        <v>10</v>
      </c>
      <c r="AA60" t="n">
        <v>119.4518370057967</v>
      </c>
      <c r="AB60" t="n">
        <v>163.4392732343821</v>
      </c>
      <c r="AC60" t="n">
        <v>147.8408583853985</v>
      </c>
      <c r="AD60" t="n">
        <v>119451.8370057967</v>
      </c>
      <c r="AE60" t="n">
        <v>163439.2732343821</v>
      </c>
      <c r="AF60" t="n">
        <v>3.874969531765634e-06</v>
      </c>
      <c r="AG60" t="n">
        <v>11</v>
      </c>
      <c r="AH60" t="n">
        <v>147840.8583853985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12.0724</v>
      </c>
      <c r="E61" t="n">
        <v>8.279999999999999</v>
      </c>
      <c r="F61" t="n">
        <v>5.12</v>
      </c>
      <c r="G61" t="n">
        <v>61.45</v>
      </c>
      <c r="H61" t="n">
        <v>0.92</v>
      </c>
      <c r="I61" t="n">
        <v>5</v>
      </c>
      <c r="J61" t="n">
        <v>303.99</v>
      </c>
      <c r="K61" t="n">
        <v>60.56</v>
      </c>
      <c r="L61" t="n">
        <v>15.75</v>
      </c>
      <c r="M61" t="n">
        <v>3</v>
      </c>
      <c r="N61" t="n">
        <v>87.68000000000001</v>
      </c>
      <c r="O61" t="n">
        <v>37726.27</v>
      </c>
      <c r="P61" t="n">
        <v>83.81999999999999</v>
      </c>
      <c r="Q61" t="n">
        <v>202.82</v>
      </c>
      <c r="R61" t="n">
        <v>20.25</v>
      </c>
      <c r="S61" t="n">
        <v>13.89</v>
      </c>
      <c r="T61" t="n">
        <v>1499.89</v>
      </c>
      <c r="U61" t="n">
        <v>0.6899999999999999</v>
      </c>
      <c r="V61" t="n">
        <v>0.76</v>
      </c>
      <c r="W61" t="n">
        <v>0.64</v>
      </c>
      <c r="X61" t="n">
        <v>0.08</v>
      </c>
      <c r="Y61" t="n">
        <v>1</v>
      </c>
      <c r="Z61" t="n">
        <v>10</v>
      </c>
      <c r="AA61" t="n">
        <v>119.4739570716362</v>
      </c>
      <c r="AB61" t="n">
        <v>163.4695388843322</v>
      </c>
      <c r="AC61" t="n">
        <v>147.8682355241955</v>
      </c>
      <c r="AD61" t="n">
        <v>119473.9570716363</v>
      </c>
      <c r="AE61" t="n">
        <v>163469.5388843322</v>
      </c>
      <c r="AF61" t="n">
        <v>3.874167253996922e-06</v>
      </c>
      <c r="AG61" t="n">
        <v>11</v>
      </c>
      <c r="AH61" t="n">
        <v>147868.2355241955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12.0785</v>
      </c>
      <c r="E62" t="n">
        <v>8.279999999999999</v>
      </c>
      <c r="F62" t="n">
        <v>5.12</v>
      </c>
      <c r="G62" t="n">
        <v>61.4</v>
      </c>
      <c r="H62" t="n">
        <v>0.9399999999999999</v>
      </c>
      <c r="I62" t="n">
        <v>5</v>
      </c>
      <c r="J62" t="n">
        <v>304.52</v>
      </c>
      <c r="K62" t="n">
        <v>60.56</v>
      </c>
      <c r="L62" t="n">
        <v>16</v>
      </c>
      <c r="M62" t="n">
        <v>3</v>
      </c>
      <c r="N62" t="n">
        <v>87.97</v>
      </c>
      <c r="O62" t="n">
        <v>37792.08</v>
      </c>
      <c r="P62" t="n">
        <v>83.66</v>
      </c>
      <c r="Q62" t="n">
        <v>202.83</v>
      </c>
      <c r="R62" t="n">
        <v>20.12</v>
      </c>
      <c r="S62" t="n">
        <v>13.89</v>
      </c>
      <c r="T62" t="n">
        <v>1435.82</v>
      </c>
      <c r="U62" t="n">
        <v>0.6899999999999999</v>
      </c>
      <c r="V62" t="n">
        <v>0.76</v>
      </c>
      <c r="W62" t="n">
        <v>0.64</v>
      </c>
      <c r="X62" t="n">
        <v>0.08</v>
      </c>
      <c r="Y62" t="n">
        <v>1</v>
      </c>
      <c r="Z62" t="n">
        <v>10</v>
      </c>
      <c r="AA62" t="n">
        <v>119.3808925266888</v>
      </c>
      <c r="AB62" t="n">
        <v>163.3422038682173</v>
      </c>
      <c r="AC62" t="n">
        <v>147.7530531833027</v>
      </c>
      <c r="AD62" t="n">
        <v>119380.8925266888</v>
      </c>
      <c r="AE62" t="n">
        <v>163342.2038682173</v>
      </c>
      <c r="AF62" t="n">
        <v>3.876124811752578e-06</v>
      </c>
      <c r="AG62" t="n">
        <v>11</v>
      </c>
      <c r="AH62" t="n">
        <v>147753.0531833027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12.0773</v>
      </c>
      <c r="E63" t="n">
        <v>8.279999999999999</v>
      </c>
      <c r="F63" t="n">
        <v>5.12</v>
      </c>
      <c r="G63" t="n">
        <v>61.41</v>
      </c>
      <c r="H63" t="n">
        <v>0.95</v>
      </c>
      <c r="I63" t="n">
        <v>5</v>
      </c>
      <c r="J63" t="n">
        <v>305.06</v>
      </c>
      <c r="K63" t="n">
        <v>60.56</v>
      </c>
      <c r="L63" t="n">
        <v>16.25</v>
      </c>
      <c r="M63" t="n">
        <v>3</v>
      </c>
      <c r="N63" t="n">
        <v>88.25</v>
      </c>
      <c r="O63" t="n">
        <v>37858.02</v>
      </c>
      <c r="P63" t="n">
        <v>83.64</v>
      </c>
      <c r="Q63" t="n">
        <v>202.81</v>
      </c>
      <c r="R63" t="n">
        <v>20.15</v>
      </c>
      <c r="S63" t="n">
        <v>13.89</v>
      </c>
      <c r="T63" t="n">
        <v>1452.11</v>
      </c>
      <c r="U63" t="n">
        <v>0.6899999999999999</v>
      </c>
      <c r="V63" t="n">
        <v>0.76</v>
      </c>
      <c r="W63" t="n">
        <v>0.64</v>
      </c>
      <c r="X63" t="n">
        <v>0.08</v>
      </c>
      <c r="Y63" t="n">
        <v>1</v>
      </c>
      <c r="Z63" t="n">
        <v>10</v>
      </c>
      <c r="AA63" t="n">
        <v>119.3759983688627</v>
      </c>
      <c r="AB63" t="n">
        <v>163.3355074655645</v>
      </c>
      <c r="AC63" t="n">
        <v>147.7469958759206</v>
      </c>
      <c r="AD63" t="n">
        <v>119375.9983688627</v>
      </c>
      <c r="AE63" t="n">
        <v>163335.5074655645</v>
      </c>
      <c r="AF63" t="n">
        <v>3.875739718423596e-06</v>
      </c>
      <c r="AG63" t="n">
        <v>11</v>
      </c>
      <c r="AH63" t="n">
        <v>147746.9958759206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12.0749</v>
      </c>
      <c r="E64" t="n">
        <v>8.279999999999999</v>
      </c>
      <c r="F64" t="n">
        <v>5.12</v>
      </c>
      <c r="G64" t="n">
        <v>61.43</v>
      </c>
      <c r="H64" t="n">
        <v>0.96</v>
      </c>
      <c r="I64" t="n">
        <v>5</v>
      </c>
      <c r="J64" t="n">
        <v>305.59</v>
      </c>
      <c r="K64" t="n">
        <v>60.56</v>
      </c>
      <c r="L64" t="n">
        <v>16.5</v>
      </c>
      <c r="M64" t="n">
        <v>3</v>
      </c>
      <c r="N64" t="n">
        <v>88.54000000000001</v>
      </c>
      <c r="O64" t="n">
        <v>37924.08</v>
      </c>
      <c r="P64" t="n">
        <v>83.94</v>
      </c>
      <c r="Q64" t="n">
        <v>202.81</v>
      </c>
      <c r="R64" t="n">
        <v>20.17</v>
      </c>
      <c r="S64" t="n">
        <v>13.89</v>
      </c>
      <c r="T64" t="n">
        <v>1461.21</v>
      </c>
      <c r="U64" t="n">
        <v>0.6899999999999999</v>
      </c>
      <c r="V64" t="n">
        <v>0.76</v>
      </c>
      <c r="W64" t="n">
        <v>0.65</v>
      </c>
      <c r="X64" t="n">
        <v>0.08</v>
      </c>
      <c r="Y64" t="n">
        <v>1</v>
      </c>
      <c r="Z64" t="n">
        <v>10</v>
      </c>
      <c r="AA64" t="n">
        <v>119.5194395354279</v>
      </c>
      <c r="AB64" t="n">
        <v>163.5317699978366</v>
      </c>
      <c r="AC64" t="n">
        <v>147.9245273875689</v>
      </c>
      <c r="AD64" t="n">
        <v>119519.4395354279</v>
      </c>
      <c r="AE64" t="n">
        <v>163531.7699978366</v>
      </c>
      <c r="AF64" t="n">
        <v>3.874969531765634e-06</v>
      </c>
      <c r="AG64" t="n">
        <v>11</v>
      </c>
      <c r="AH64" t="n">
        <v>147924.5273875689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12.0664</v>
      </c>
      <c r="E65" t="n">
        <v>8.289999999999999</v>
      </c>
      <c r="F65" t="n">
        <v>5.13</v>
      </c>
      <c r="G65" t="n">
        <v>61.5</v>
      </c>
      <c r="H65" t="n">
        <v>0.97</v>
      </c>
      <c r="I65" t="n">
        <v>5</v>
      </c>
      <c r="J65" t="n">
        <v>306.13</v>
      </c>
      <c r="K65" t="n">
        <v>60.56</v>
      </c>
      <c r="L65" t="n">
        <v>16.75</v>
      </c>
      <c r="M65" t="n">
        <v>3</v>
      </c>
      <c r="N65" t="n">
        <v>88.83</v>
      </c>
      <c r="O65" t="n">
        <v>37990.27</v>
      </c>
      <c r="P65" t="n">
        <v>84</v>
      </c>
      <c r="Q65" t="n">
        <v>202.81</v>
      </c>
      <c r="R65" t="n">
        <v>20.36</v>
      </c>
      <c r="S65" t="n">
        <v>13.89</v>
      </c>
      <c r="T65" t="n">
        <v>1553.91</v>
      </c>
      <c r="U65" t="n">
        <v>0.68</v>
      </c>
      <c r="V65" t="n">
        <v>0.75</v>
      </c>
      <c r="W65" t="n">
        <v>0.65</v>
      </c>
      <c r="X65" t="n">
        <v>0.09</v>
      </c>
      <c r="Y65" t="n">
        <v>1</v>
      </c>
      <c r="Z65" t="n">
        <v>10</v>
      </c>
      <c r="AA65" t="n">
        <v>119.5831213594881</v>
      </c>
      <c r="AB65" t="n">
        <v>163.6189022789595</v>
      </c>
      <c r="AC65" t="n">
        <v>148.0033438860724</v>
      </c>
      <c r="AD65" t="n">
        <v>119583.1213594881</v>
      </c>
      <c r="AE65" t="n">
        <v>163618.9022789595</v>
      </c>
      <c r="AF65" t="n">
        <v>3.872241787352015e-06</v>
      </c>
      <c r="AG65" t="n">
        <v>11</v>
      </c>
      <c r="AH65" t="n">
        <v>148003.3438860724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12.0724</v>
      </c>
      <c r="E66" t="n">
        <v>8.279999999999999</v>
      </c>
      <c r="F66" t="n">
        <v>5.12</v>
      </c>
      <c r="G66" t="n">
        <v>61.45</v>
      </c>
      <c r="H66" t="n">
        <v>0.99</v>
      </c>
      <c r="I66" t="n">
        <v>5</v>
      </c>
      <c r="J66" t="n">
        <v>306.67</v>
      </c>
      <c r="K66" t="n">
        <v>60.56</v>
      </c>
      <c r="L66" t="n">
        <v>17</v>
      </c>
      <c r="M66" t="n">
        <v>3</v>
      </c>
      <c r="N66" t="n">
        <v>89.11</v>
      </c>
      <c r="O66" t="n">
        <v>38056.58</v>
      </c>
      <c r="P66" t="n">
        <v>83.78</v>
      </c>
      <c r="Q66" t="n">
        <v>202.85</v>
      </c>
      <c r="R66" t="n">
        <v>20.31</v>
      </c>
      <c r="S66" t="n">
        <v>13.89</v>
      </c>
      <c r="T66" t="n">
        <v>1529.29</v>
      </c>
      <c r="U66" t="n">
        <v>0.68</v>
      </c>
      <c r="V66" t="n">
        <v>0.76</v>
      </c>
      <c r="W66" t="n">
        <v>0.64</v>
      </c>
      <c r="X66" t="n">
        <v>0.08</v>
      </c>
      <c r="Y66" t="n">
        <v>1</v>
      </c>
      <c r="Z66" t="n">
        <v>10</v>
      </c>
      <c r="AA66" t="n">
        <v>119.4559259972286</v>
      </c>
      <c r="AB66" t="n">
        <v>163.4448679728529</v>
      </c>
      <c r="AC66" t="n">
        <v>147.8459191698819</v>
      </c>
      <c r="AD66" t="n">
        <v>119455.9259972287</v>
      </c>
      <c r="AE66" t="n">
        <v>163444.8679728529</v>
      </c>
      <c r="AF66" t="n">
        <v>3.874167253996922e-06</v>
      </c>
      <c r="AG66" t="n">
        <v>11</v>
      </c>
      <c r="AH66" t="n">
        <v>147845.9191698819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12.0712</v>
      </c>
      <c r="E67" t="n">
        <v>8.279999999999999</v>
      </c>
      <c r="F67" t="n">
        <v>5.12</v>
      </c>
      <c r="G67" t="n">
        <v>61.46</v>
      </c>
      <c r="H67" t="n">
        <v>1</v>
      </c>
      <c r="I67" t="n">
        <v>5</v>
      </c>
      <c r="J67" t="n">
        <v>307.21</v>
      </c>
      <c r="K67" t="n">
        <v>60.56</v>
      </c>
      <c r="L67" t="n">
        <v>17.25</v>
      </c>
      <c r="M67" t="n">
        <v>3</v>
      </c>
      <c r="N67" t="n">
        <v>89.40000000000001</v>
      </c>
      <c r="O67" t="n">
        <v>38123.01</v>
      </c>
      <c r="P67" t="n">
        <v>83.68000000000001</v>
      </c>
      <c r="Q67" t="n">
        <v>202.82</v>
      </c>
      <c r="R67" t="n">
        <v>20.3</v>
      </c>
      <c r="S67" t="n">
        <v>13.89</v>
      </c>
      <c r="T67" t="n">
        <v>1524.37</v>
      </c>
      <c r="U67" t="n">
        <v>0.68</v>
      </c>
      <c r="V67" t="n">
        <v>0.76</v>
      </c>
      <c r="W67" t="n">
        <v>0.64</v>
      </c>
      <c r="X67" t="n">
        <v>0.08</v>
      </c>
      <c r="Y67" t="n">
        <v>1</v>
      </c>
      <c r="Z67" t="n">
        <v>10</v>
      </c>
      <c r="AA67" t="n">
        <v>119.4149710915435</v>
      </c>
      <c r="AB67" t="n">
        <v>163.3888316640916</v>
      </c>
      <c r="AC67" t="n">
        <v>147.7952308877813</v>
      </c>
      <c r="AD67" t="n">
        <v>119414.9710915435</v>
      </c>
      <c r="AE67" t="n">
        <v>163388.8316640916</v>
      </c>
      <c r="AF67" t="n">
        <v>3.873782160667941e-06</v>
      </c>
      <c r="AG67" t="n">
        <v>11</v>
      </c>
      <c r="AH67" t="n">
        <v>147795.2308877813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12.0647</v>
      </c>
      <c r="E68" t="n">
        <v>8.289999999999999</v>
      </c>
      <c r="F68" t="n">
        <v>5.13</v>
      </c>
      <c r="G68" t="n">
        <v>61.52</v>
      </c>
      <c r="H68" t="n">
        <v>1.01</v>
      </c>
      <c r="I68" t="n">
        <v>5</v>
      </c>
      <c r="J68" t="n">
        <v>307.75</v>
      </c>
      <c r="K68" t="n">
        <v>60.56</v>
      </c>
      <c r="L68" t="n">
        <v>17.5</v>
      </c>
      <c r="M68" t="n">
        <v>3</v>
      </c>
      <c r="N68" t="n">
        <v>89.69</v>
      </c>
      <c r="O68" t="n">
        <v>38189.58</v>
      </c>
      <c r="P68" t="n">
        <v>83.62</v>
      </c>
      <c r="Q68" t="n">
        <v>202.81</v>
      </c>
      <c r="R68" t="n">
        <v>20.32</v>
      </c>
      <c r="S68" t="n">
        <v>13.89</v>
      </c>
      <c r="T68" t="n">
        <v>1536.8</v>
      </c>
      <c r="U68" t="n">
        <v>0.68</v>
      </c>
      <c r="V68" t="n">
        <v>0.75</v>
      </c>
      <c r="W68" t="n">
        <v>0.65</v>
      </c>
      <c r="X68" t="n">
        <v>0.09</v>
      </c>
      <c r="Y68" t="n">
        <v>1</v>
      </c>
      <c r="Z68" t="n">
        <v>10</v>
      </c>
      <c r="AA68" t="n">
        <v>119.4175848542723</v>
      </c>
      <c r="AB68" t="n">
        <v>163.3924079295682</v>
      </c>
      <c r="AC68" t="n">
        <v>147.7984658395002</v>
      </c>
      <c r="AD68" t="n">
        <v>119417.5848542723</v>
      </c>
      <c r="AE68" t="n">
        <v>163392.4079295682</v>
      </c>
      <c r="AF68" t="n">
        <v>3.871696238469291e-06</v>
      </c>
      <c r="AG68" t="n">
        <v>11</v>
      </c>
      <c r="AH68" t="n">
        <v>147798.4658395002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12.0769</v>
      </c>
      <c r="E69" t="n">
        <v>8.279999999999999</v>
      </c>
      <c r="F69" t="n">
        <v>5.12</v>
      </c>
      <c r="G69" t="n">
        <v>61.42</v>
      </c>
      <c r="H69" t="n">
        <v>1.03</v>
      </c>
      <c r="I69" t="n">
        <v>5</v>
      </c>
      <c r="J69" t="n">
        <v>308.29</v>
      </c>
      <c r="K69" t="n">
        <v>60.56</v>
      </c>
      <c r="L69" t="n">
        <v>17.75</v>
      </c>
      <c r="M69" t="n">
        <v>3</v>
      </c>
      <c r="N69" t="n">
        <v>89.98</v>
      </c>
      <c r="O69" t="n">
        <v>38256.26</v>
      </c>
      <c r="P69" t="n">
        <v>83.34999999999999</v>
      </c>
      <c r="Q69" t="n">
        <v>202.81</v>
      </c>
      <c r="R69" t="n">
        <v>20.19</v>
      </c>
      <c r="S69" t="n">
        <v>13.89</v>
      </c>
      <c r="T69" t="n">
        <v>1468.59</v>
      </c>
      <c r="U69" t="n">
        <v>0.6899999999999999</v>
      </c>
      <c r="V69" t="n">
        <v>0.76</v>
      </c>
      <c r="W69" t="n">
        <v>0.64</v>
      </c>
      <c r="X69" t="n">
        <v>0.08</v>
      </c>
      <c r="Y69" t="n">
        <v>1</v>
      </c>
      <c r="Z69" t="n">
        <v>10</v>
      </c>
      <c r="AA69" t="n">
        <v>119.2466942464687</v>
      </c>
      <c r="AB69" t="n">
        <v>163.1585878608099</v>
      </c>
      <c r="AC69" t="n">
        <v>147.5869612299355</v>
      </c>
      <c r="AD69" t="n">
        <v>119246.6942464687</v>
      </c>
      <c r="AE69" t="n">
        <v>163158.5878608099</v>
      </c>
      <c r="AF69" t="n">
        <v>3.875611353980603e-06</v>
      </c>
      <c r="AG69" t="n">
        <v>11</v>
      </c>
      <c r="AH69" t="n">
        <v>147586.9612299355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12.0773</v>
      </c>
      <c r="E70" t="n">
        <v>8.279999999999999</v>
      </c>
      <c r="F70" t="n">
        <v>5.12</v>
      </c>
      <c r="G70" t="n">
        <v>61.41</v>
      </c>
      <c r="H70" t="n">
        <v>1.04</v>
      </c>
      <c r="I70" t="n">
        <v>5</v>
      </c>
      <c r="J70" t="n">
        <v>308.83</v>
      </c>
      <c r="K70" t="n">
        <v>60.56</v>
      </c>
      <c r="L70" t="n">
        <v>18</v>
      </c>
      <c r="M70" t="n">
        <v>3</v>
      </c>
      <c r="N70" t="n">
        <v>90.27</v>
      </c>
      <c r="O70" t="n">
        <v>38323.08</v>
      </c>
      <c r="P70" t="n">
        <v>83.09999999999999</v>
      </c>
      <c r="Q70" t="n">
        <v>202.81</v>
      </c>
      <c r="R70" t="n">
        <v>20.18</v>
      </c>
      <c r="S70" t="n">
        <v>13.89</v>
      </c>
      <c r="T70" t="n">
        <v>1465.48</v>
      </c>
      <c r="U70" t="n">
        <v>0.6899999999999999</v>
      </c>
      <c r="V70" t="n">
        <v>0.76</v>
      </c>
      <c r="W70" t="n">
        <v>0.64</v>
      </c>
      <c r="X70" t="n">
        <v>0.08</v>
      </c>
      <c r="Y70" t="n">
        <v>1</v>
      </c>
      <c r="Z70" t="n">
        <v>10</v>
      </c>
      <c r="AA70" t="n">
        <v>119.1326776244779</v>
      </c>
      <c r="AB70" t="n">
        <v>163.0025852885438</v>
      </c>
      <c r="AC70" t="n">
        <v>147.4458473242155</v>
      </c>
      <c r="AD70" t="n">
        <v>119132.6776244779</v>
      </c>
      <c r="AE70" t="n">
        <v>163002.5852885438</v>
      </c>
      <c r="AF70" t="n">
        <v>3.875739718423596e-06</v>
      </c>
      <c r="AG70" t="n">
        <v>11</v>
      </c>
      <c r="AH70" t="n">
        <v>147445.8473242155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12.0862</v>
      </c>
      <c r="E71" t="n">
        <v>8.27</v>
      </c>
      <c r="F71" t="n">
        <v>5.11</v>
      </c>
      <c r="G71" t="n">
        <v>61.34</v>
      </c>
      <c r="H71" t="n">
        <v>1.05</v>
      </c>
      <c r="I71" t="n">
        <v>5</v>
      </c>
      <c r="J71" t="n">
        <v>309.37</v>
      </c>
      <c r="K71" t="n">
        <v>60.56</v>
      </c>
      <c r="L71" t="n">
        <v>18.25</v>
      </c>
      <c r="M71" t="n">
        <v>3</v>
      </c>
      <c r="N71" t="n">
        <v>90.56999999999999</v>
      </c>
      <c r="O71" t="n">
        <v>38390.02</v>
      </c>
      <c r="P71" t="n">
        <v>82.67</v>
      </c>
      <c r="Q71" t="n">
        <v>202.81</v>
      </c>
      <c r="R71" t="n">
        <v>19.96</v>
      </c>
      <c r="S71" t="n">
        <v>13.89</v>
      </c>
      <c r="T71" t="n">
        <v>1352.62</v>
      </c>
      <c r="U71" t="n">
        <v>0.7</v>
      </c>
      <c r="V71" t="n">
        <v>0.76</v>
      </c>
      <c r="W71" t="n">
        <v>0.64</v>
      </c>
      <c r="X71" t="n">
        <v>0.07000000000000001</v>
      </c>
      <c r="Y71" t="n">
        <v>1</v>
      </c>
      <c r="Z71" t="n">
        <v>10</v>
      </c>
      <c r="AA71" t="n">
        <v>118.9014117794851</v>
      </c>
      <c r="AB71" t="n">
        <v>162.6861571566958</v>
      </c>
      <c r="AC71" t="n">
        <v>147.1596186491612</v>
      </c>
      <c r="AD71" t="n">
        <v>118901.4117794851</v>
      </c>
      <c r="AE71" t="n">
        <v>162686.1571566958</v>
      </c>
      <c r="AF71" t="n">
        <v>3.878595827280209e-06</v>
      </c>
      <c r="AG71" t="n">
        <v>11</v>
      </c>
      <c r="AH71" t="n">
        <v>147159.6186491612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12.0846</v>
      </c>
      <c r="E72" t="n">
        <v>8.279999999999999</v>
      </c>
      <c r="F72" t="n">
        <v>5.11</v>
      </c>
      <c r="G72" t="n">
        <v>61.35</v>
      </c>
      <c r="H72" t="n">
        <v>1.06</v>
      </c>
      <c r="I72" t="n">
        <v>5</v>
      </c>
      <c r="J72" t="n">
        <v>309.91</v>
      </c>
      <c r="K72" t="n">
        <v>60.56</v>
      </c>
      <c r="L72" t="n">
        <v>18.5</v>
      </c>
      <c r="M72" t="n">
        <v>3</v>
      </c>
      <c r="N72" t="n">
        <v>90.86</v>
      </c>
      <c r="O72" t="n">
        <v>38457.09</v>
      </c>
      <c r="P72" t="n">
        <v>82.5</v>
      </c>
      <c r="Q72" t="n">
        <v>202.81</v>
      </c>
      <c r="R72" t="n">
        <v>20.02</v>
      </c>
      <c r="S72" t="n">
        <v>13.89</v>
      </c>
      <c r="T72" t="n">
        <v>1384.21</v>
      </c>
      <c r="U72" t="n">
        <v>0.6899999999999999</v>
      </c>
      <c r="V72" t="n">
        <v>0.76</v>
      </c>
      <c r="W72" t="n">
        <v>0.64</v>
      </c>
      <c r="X72" t="n">
        <v>0.07000000000000001</v>
      </c>
      <c r="Y72" t="n">
        <v>1</v>
      </c>
      <c r="Z72" t="n">
        <v>10</v>
      </c>
      <c r="AA72" t="n">
        <v>118.8302805728078</v>
      </c>
      <c r="AB72" t="n">
        <v>162.5888323016326</v>
      </c>
      <c r="AC72" t="n">
        <v>147.071582341669</v>
      </c>
      <c r="AD72" t="n">
        <v>118830.2805728078</v>
      </c>
      <c r="AE72" t="n">
        <v>162588.8323016326</v>
      </c>
      <c r="AF72" t="n">
        <v>3.878082369508234e-06</v>
      </c>
      <c r="AG72" t="n">
        <v>11</v>
      </c>
      <c r="AH72" t="n">
        <v>147071.582341669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12.0805</v>
      </c>
      <c r="E73" t="n">
        <v>8.279999999999999</v>
      </c>
      <c r="F73" t="n">
        <v>5.12</v>
      </c>
      <c r="G73" t="n">
        <v>61.39</v>
      </c>
      <c r="H73" t="n">
        <v>1.08</v>
      </c>
      <c r="I73" t="n">
        <v>5</v>
      </c>
      <c r="J73" t="n">
        <v>310.46</v>
      </c>
      <c r="K73" t="n">
        <v>60.56</v>
      </c>
      <c r="L73" t="n">
        <v>18.75</v>
      </c>
      <c r="M73" t="n">
        <v>3</v>
      </c>
      <c r="N73" t="n">
        <v>91.16</v>
      </c>
      <c r="O73" t="n">
        <v>38524.29</v>
      </c>
      <c r="P73" t="n">
        <v>82.33</v>
      </c>
      <c r="Q73" t="n">
        <v>202.81</v>
      </c>
      <c r="R73" t="n">
        <v>20.04</v>
      </c>
      <c r="S73" t="n">
        <v>13.89</v>
      </c>
      <c r="T73" t="n">
        <v>1396.61</v>
      </c>
      <c r="U73" t="n">
        <v>0.6899999999999999</v>
      </c>
      <c r="V73" t="n">
        <v>0.76</v>
      </c>
      <c r="W73" t="n">
        <v>0.65</v>
      </c>
      <c r="X73" t="n">
        <v>0.08</v>
      </c>
      <c r="Y73" t="n">
        <v>1</v>
      </c>
      <c r="Z73" t="n">
        <v>10</v>
      </c>
      <c r="AA73" t="n">
        <v>118.7749002394687</v>
      </c>
      <c r="AB73" t="n">
        <v>162.5130584863502</v>
      </c>
      <c r="AC73" t="n">
        <v>147.0030402729679</v>
      </c>
      <c r="AD73" t="n">
        <v>118774.9002394687</v>
      </c>
      <c r="AE73" t="n">
        <v>162513.0584863502</v>
      </c>
      <c r="AF73" t="n">
        <v>3.876766633967548e-06</v>
      </c>
      <c r="AG73" t="n">
        <v>11</v>
      </c>
      <c r="AH73" t="n">
        <v>147003.0402729679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12.0688</v>
      </c>
      <c r="E74" t="n">
        <v>8.289999999999999</v>
      </c>
      <c r="F74" t="n">
        <v>5.12</v>
      </c>
      <c r="G74" t="n">
        <v>61.48</v>
      </c>
      <c r="H74" t="n">
        <v>1.09</v>
      </c>
      <c r="I74" t="n">
        <v>5</v>
      </c>
      <c r="J74" t="n">
        <v>311.01</v>
      </c>
      <c r="K74" t="n">
        <v>60.56</v>
      </c>
      <c r="L74" t="n">
        <v>19</v>
      </c>
      <c r="M74" t="n">
        <v>3</v>
      </c>
      <c r="N74" t="n">
        <v>91.45</v>
      </c>
      <c r="O74" t="n">
        <v>38591.62</v>
      </c>
      <c r="P74" t="n">
        <v>82.42</v>
      </c>
      <c r="Q74" t="n">
        <v>202.81</v>
      </c>
      <c r="R74" t="n">
        <v>20.26</v>
      </c>
      <c r="S74" t="n">
        <v>13.89</v>
      </c>
      <c r="T74" t="n">
        <v>1507.2</v>
      </c>
      <c r="U74" t="n">
        <v>0.6899999999999999</v>
      </c>
      <c r="V74" t="n">
        <v>0.76</v>
      </c>
      <c r="W74" t="n">
        <v>0.65</v>
      </c>
      <c r="X74" t="n">
        <v>0.09</v>
      </c>
      <c r="Y74" t="n">
        <v>1</v>
      </c>
      <c r="Z74" t="n">
        <v>10</v>
      </c>
      <c r="AA74" t="n">
        <v>118.8550708456399</v>
      </c>
      <c r="AB74" t="n">
        <v>162.622751446591</v>
      </c>
      <c r="AC74" t="n">
        <v>147.1022642910384</v>
      </c>
      <c r="AD74" t="n">
        <v>118855.0708456399</v>
      </c>
      <c r="AE74" t="n">
        <v>162622.751446591</v>
      </c>
      <c r="AF74" t="n">
        <v>3.873011974009978e-06</v>
      </c>
      <c r="AG74" t="n">
        <v>11</v>
      </c>
      <c r="AH74" t="n">
        <v>147102.2642910384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12.0826</v>
      </c>
      <c r="E75" t="n">
        <v>8.279999999999999</v>
      </c>
      <c r="F75" t="n">
        <v>5.11</v>
      </c>
      <c r="G75" t="n">
        <v>61.37</v>
      </c>
      <c r="H75" t="n">
        <v>1.1</v>
      </c>
      <c r="I75" t="n">
        <v>5</v>
      </c>
      <c r="J75" t="n">
        <v>311.55</v>
      </c>
      <c r="K75" t="n">
        <v>60.56</v>
      </c>
      <c r="L75" t="n">
        <v>19.25</v>
      </c>
      <c r="M75" t="n">
        <v>3</v>
      </c>
      <c r="N75" t="n">
        <v>91.75</v>
      </c>
      <c r="O75" t="n">
        <v>38659.08</v>
      </c>
      <c r="P75" t="n">
        <v>82.13</v>
      </c>
      <c r="Q75" t="n">
        <v>202.82</v>
      </c>
      <c r="R75" t="n">
        <v>20.06</v>
      </c>
      <c r="S75" t="n">
        <v>13.89</v>
      </c>
      <c r="T75" t="n">
        <v>1407.13</v>
      </c>
      <c r="U75" t="n">
        <v>0.6899999999999999</v>
      </c>
      <c r="V75" t="n">
        <v>0.76</v>
      </c>
      <c r="W75" t="n">
        <v>0.64</v>
      </c>
      <c r="X75" t="n">
        <v>0.08</v>
      </c>
      <c r="Y75" t="n">
        <v>1</v>
      </c>
      <c r="Z75" t="n">
        <v>10</v>
      </c>
      <c r="AA75" t="n">
        <v>118.6704026523293</v>
      </c>
      <c r="AB75" t="n">
        <v>162.3700802775179</v>
      </c>
      <c r="AC75" t="n">
        <v>146.8737077037153</v>
      </c>
      <c r="AD75" t="n">
        <v>118670.4026523293</v>
      </c>
      <c r="AE75" t="n">
        <v>162370.0802775179</v>
      </c>
      <c r="AF75" t="n">
        <v>3.877440547293265e-06</v>
      </c>
      <c r="AG75" t="n">
        <v>11</v>
      </c>
      <c r="AH75" t="n">
        <v>146873.7077037153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12.1926</v>
      </c>
      <c r="E76" t="n">
        <v>8.199999999999999</v>
      </c>
      <c r="F76" t="n">
        <v>5.09</v>
      </c>
      <c r="G76" t="n">
        <v>76.38</v>
      </c>
      <c r="H76" t="n">
        <v>1.11</v>
      </c>
      <c r="I76" t="n">
        <v>4</v>
      </c>
      <c r="J76" t="n">
        <v>312.1</v>
      </c>
      <c r="K76" t="n">
        <v>60.56</v>
      </c>
      <c r="L76" t="n">
        <v>19.5</v>
      </c>
      <c r="M76" t="n">
        <v>2</v>
      </c>
      <c r="N76" t="n">
        <v>92.05</v>
      </c>
      <c r="O76" t="n">
        <v>38726.8</v>
      </c>
      <c r="P76" t="n">
        <v>81.5</v>
      </c>
      <c r="Q76" t="n">
        <v>202.83</v>
      </c>
      <c r="R76" t="n">
        <v>19.3</v>
      </c>
      <c r="S76" t="n">
        <v>13.89</v>
      </c>
      <c r="T76" t="n">
        <v>1031.6</v>
      </c>
      <c r="U76" t="n">
        <v>0.72</v>
      </c>
      <c r="V76" t="n">
        <v>0.76</v>
      </c>
      <c r="W76" t="n">
        <v>0.64</v>
      </c>
      <c r="X76" t="n">
        <v>0.05</v>
      </c>
      <c r="Y76" t="n">
        <v>1</v>
      </c>
      <c r="Z76" t="n">
        <v>10</v>
      </c>
      <c r="AA76" t="n">
        <v>118.0072250091746</v>
      </c>
      <c r="AB76" t="n">
        <v>161.4626913688215</v>
      </c>
      <c r="AC76" t="n">
        <v>146.0529187189363</v>
      </c>
      <c r="AD76" t="n">
        <v>118007.2250091746</v>
      </c>
      <c r="AE76" t="n">
        <v>161462.6913688215</v>
      </c>
      <c r="AF76" t="n">
        <v>3.91274076911657e-06</v>
      </c>
      <c r="AG76" t="n">
        <v>11</v>
      </c>
      <c r="AH76" t="n">
        <v>146052.9187189363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12.1918</v>
      </c>
      <c r="E77" t="n">
        <v>8.199999999999999</v>
      </c>
      <c r="F77" t="n">
        <v>5.09</v>
      </c>
      <c r="G77" t="n">
        <v>76.38</v>
      </c>
      <c r="H77" t="n">
        <v>1.13</v>
      </c>
      <c r="I77" t="n">
        <v>4</v>
      </c>
      <c r="J77" t="n">
        <v>312.65</v>
      </c>
      <c r="K77" t="n">
        <v>60.56</v>
      </c>
      <c r="L77" t="n">
        <v>19.75</v>
      </c>
      <c r="M77" t="n">
        <v>2</v>
      </c>
      <c r="N77" t="n">
        <v>92.34999999999999</v>
      </c>
      <c r="O77" t="n">
        <v>38794.53</v>
      </c>
      <c r="P77" t="n">
        <v>81.48999999999999</v>
      </c>
      <c r="Q77" t="n">
        <v>202.81</v>
      </c>
      <c r="R77" t="n">
        <v>19.3</v>
      </c>
      <c r="S77" t="n">
        <v>13.89</v>
      </c>
      <c r="T77" t="n">
        <v>1031.39</v>
      </c>
      <c r="U77" t="n">
        <v>0.72</v>
      </c>
      <c r="V77" t="n">
        <v>0.76</v>
      </c>
      <c r="W77" t="n">
        <v>0.64</v>
      </c>
      <c r="X77" t="n">
        <v>0.05</v>
      </c>
      <c r="Y77" t="n">
        <v>1</v>
      </c>
      <c r="Z77" t="n">
        <v>10</v>
      </c>
      <c r="AA77" t="n">
        <v>118.0053906166321</v>
      </c>
      <c r="AB77" t="n">
        <v>161.460181472017</v>
      </c>
      <c r="AC77" t="n">
        <v>146.0506483631602</v>
      </c>
      <c r="AD77" t="n">
        <v>118005.3906166321</v>
      </c>
      <c r="AE77" t="n">
        <v>161460.1814720171</v>
      </c>
      <c r="AF77" t="n">
        <v>3.912484040230583e-06</v>
      </c>
      <c r="AG77" t="n">
        <v>11</v>
      </c>
      <c r="AH77" t="n">
        <v>146050.6483631602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12.1844</v>
      </c>
      <c r="E78" t="n">
        <v>8.210000000000001</v>
      </c>
      <c r="F78" t="n">
        <v>5.1</v>
      </c>
      <c r="G78" t="n">
        <v>76.45999999999999</v>
      </c>
      <c r="H78" t="n">
        <v>1.14</v>
      </c>
      <c r="I78" t="n">
        <v>4</v>
      </c>
      <c r="J78" t="n">
        <v>313.2</v>
      </c>
      <c r="K78" t="n">
        <v>60.56</v>
      </c>
      <c r="L78" t="n">
        <v>20</v>
      </c>
      <c r="M78" t="n">
        <v>2</v>
      </c>
      <c r="N78" t="n">
        <v>92.65000000000001</v>
      </c>
      <c r="O78" t="n">
        <v>38862.4</v>
      </c>
      <c r="P78" t="n">
        <v>81.68000000000001</v>
      </c>
      <c r="Q78" t="n">
        <v>202.81</v>
      </c>
      <c r="R78" t="n">
        <v>19.41</v>
      </c>
      <c r="S78" t="n">
        <v>13.89</v>
      </c>
      <c r="T78" t="n">
        <v>1087.28</v>
      </c>
      <c r="U78" t="n">
        <v>0.72</v>
      </c>
      <c r="V78" t="n">
        <v>0.76</v>
      </c>
      <c r="W78" t="n">
        <v>0.65</v>
      </c>
      <c r="X78" t="n">
        <v>0.06</v>
      </c>
      <c r="Y78" t="n">
        <v>1</v>
      </c>
      <c r="Z78" t="n">
        <v>10</v>
      </c>
      <c r="AA78" t="n">
        <v>118.1218445987237</v>
      </c>
      <c r="AB78" t="n">
        <v>161.6195189479018</v>
      </c>
      <c r="AC78" t="n">
        <v>146.1947788939781</v>
      </c>
      <c r="AD78" t="n">
        <v>118121.8445987237</v>
      </c>
      <c r="AE78" t="n">
        <v>161619.5189479018</v>
      </c>
      <c r="AF78" t="n">
        <v>3.910109298035196e-06</v>
      </c>
      <c r="AG78" t="n">
        <v>11</v>
      </c>
      <c r="AH78" t="n">
        <v>146194.7788939781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12.1836</v>
      </c>
      <c r="E79" t="n">
        <v>8.210000000000001</v>
      </c>
      <c r="F79" t="n">
        <v>5.1</v>
      </c>
      <c r="G79" t="n">
        <v>76.47</v>
      </c>
      <c r="H79" t="n">
        <v>1.15</v>
      </c>
      <c r="I79" t="n">
        <v>4</v>
      </c>
      <c r="J79" t="n">
        <v>313.75</v>
      </c>
      <c r="K79" t="n">
        <v>60.56</v>
      </c>
      <c r="L79" t="n">
        <v>20.25</v>
      </c>
      <c r="M79" t="n">
        <v>2</v>
      </c>
      <c r="N79" t="n">
        <v>92.95</v>
      </c>
      <c r="O79" t="n">
        <v>38930.39</v>
      </c>
      <c r="P79" t="n">
        <v>81.87</v>
      </c>
      <c r="Q79" t="n">
        <v>202.88</v>
      </c>
      <c r="R79" t="n">
        <v>19.53</v>
      </c>
      <c r="S79" t="n">
        <v>13.89</v>
      </c>
      <c r="T79" t="n">
        <v>1143.48</v>
      </c>
      <c r="U79" t="n">
        <v>0.71</v>
      </c>
      <c r="V79" t="n">
        <v>0.76</v>
      </c>
      <c r="W79" t="n">
        <v>0.64</v>
      </c>
      <c r="X79" t="n">
        <v>0.06</v>
      </c>
      <c r="Y79" t="n">
        <v>1</v>
      </c>
      <c r="Z79" t="n">
        <v>10</v>
      </c>
      <c r="AA79" t="n">
        <v>118.2093490195897</v>
      </c>
      <c r="AB79" t="n">
        <v>161.7392463569532</v>
      </c>
      <c r="AC79" t="n">
        <v>146.3030796871481</v>
      </c>
      <c r="AD79" t="n">
        <v>118209.3490195897</v>
      </c>
      <c r="AE79" t="n">
        <v>161739.2463569532</v>
      </c>
      <c r="AF79" t="n">
        <v>3.909852569149208e-06</v>
      </c>
      <c r="AG79" t="n">
        <v>11</v>
      </c>
      <c r="AH79" t="n">
        <v>146303.0796871481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12.1914</v>
      </c>
      <c r="E80" t="n">
        <v>8.199999999999999</v>
      </c>
      <c r="F80" t="n">
        <v>5.09</v>
      </c>
      <c r="G80" t="n">
        <v>76.39</v>
      </c>
      <c r="H80" t="n">
        <v>1.16</v>
      </c>
      <c r="I80" t="n">
        <v>4</v>
      </c>
      <c r="J80" t="n">
        <v>314.3</v>
      </c>
      <c r="K80" t="n">
        <v>60.56</v>
      </c>
      <c r="L80" t="n">
        <v>20.5</v>
      </c>
      <c r="M80" t="n">
        <v>2</v>
      </c>
      <c r="N80" t="n">
        <v>93.25</v>
      </c>
      <c r="O80" t="n">
        <v>38998.53</v>
      </c>
      <c r="P80" t="n">
        <v>81.98</v>
      </c>
      <c r="Q80" t="n">
        <v>202.81</v>
      </c>
      <c r="R80" t="n">
        <v>19.38</v>
      </c>
      <c r="S80" t="n">
        <v>13.89</v>
      </c>
      <c r="T80" t="n">
        <v>1070.73</v>
      </c>
      <c r="U80" t="n">
        <v>0.72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118.2254298642482</v>
      </c>
      <c r="AB80" t="n">
        <v>161.7612488780518</v>
      </c>
      <c r="AC80" t="n">
        <v>146.3229823185138</v>
      </c>
      <c r="AD80" t="n">
        <v>118225.4298642482</v>
      </c>
      <c r="AE80" t="n">
        <v>161761.2488780518</v>
      </c>
      <c r="AF80" t="n">
        <v>3.912355675787588e-06</v>
      </c>
      <c r="AG80" t="n">
        <v>11</v>
      </c>
      <c r="AH80" t="n">
        <v>146322.9823185138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12.1803</v>
      </c>
      <c r="E81" t="n">
        <v>8.210000000000001</v>
      </c>
      <c r="F81" t="n">
        <v>5.1</v>
      </c>
      <c r="G81" t="n">
        <v>76.5</v>
      </c>
      <c r="H81" t="n">
        <v>1.17</v>
      </c>
      <c r="I81" t="n">
        <v>4</v>
      </c>
      <c r="J81" t="n">
        <v>314.86</v>
      </c>
      <c r="K81" t="n">
        <v>60.56</v>
      </c>
      <c r="L81" t="n">
        <v>20.75</v>
      </c>
      <c r="M81" t="n">
        <v>2</v>
      </c>
      <c r="N81" t="n">
        <v>93.55</v>
      </c>
      <c r="O81" t="n">
        <v>39066.8</v>
      </c>
      <c r="P81" t="n">
        <v>82.2</v>
      </c>
      <c r="Q81" t="n">
        <v>202.84</v>
      </c>
      <c r="R81" t="n">
        <v>19.57</v>
      </c>
      <c r="S81" t="n">
        <v>13.89</v>
      </c>
      <c r="T81" t="n">
        <v>1166.54</v>
      </c>
      <c r="U81" t="n">
        <v>0.71</v>
      </c>
      <c r="V81" t="n">
        <v>0.76</v>
      </c>
      <c r="W81" t="n">
        <v>0.64</v>
      </c>
      <c r="X81" t="n">
        <v>0.06</v>
      </c>
      <c r="Y81" t="n">
        <v>1</v>
      </c>
      <c r="Z81" t="n">
        <v>10</v>
      </c>
      <c r="AA81" t="n">
        <v>118.3676981875774</v>
      </c>
      <c r="AB81" t="n">
        <v>161.9559066744661</v>
      </c>
      <c r="AC81" t="n">
        <v>146.4990622480424</v>
      </c>
      <c r="AD81" t="n">
        <v>118367.6981875774</v>
      </c>
      <c r="AE81" t="n">
        <v>161955.9066744662</v>
      </c>
      <c r="AF81" t="n">
        <v>3.90879356249451e-06</v>
      </c>
      <c r="AG81" t="n">
        <v>11</v>
      </c>
      <c r="AH81" t="n">
        <v>146499.0622480424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12.1799</v>
      </c>
      <c r="E82" t="n">
        <v>8.210000000000001</v>
      </c>
      <c r="F82" t="n">
        <v>5.1</v>
      </c>
      <c r="G82" t="n">
        <v>76.5</v>
      </c>
      <c r="H82" t="n">
        <v>1.19</v>
      </c>
      <c r="I82" t="n">
        <v>4</v>
      </c>
      <c r="J82" t="n">
        <v>315.41</v>
      </c>
      <c r="K82" t="n">
        <v>60.56</v>
      </c>
      <c r="L82" t="n">
        <v>21</v>
      </c>
      <c r="M82" t="n">
        <v>2</v>
      </c>
      <c r="N82" t="n">
        <v>93.86</v>
      </c>
      <c r="O82" t="n">
        <v>39135.2</v>
      </c>
      <c r="P82" t="n">
        <v>82.31999999999999</v>
      </c>
      <c r="Q82" t="n">
        <v>202.81</v>
      </c>
      <c r="R82" t="n">
        <v>19.63</v>
      </c>
      <c r="S82" t="n">
        <v>13.89</v>
      </c>
      <c r="T82" t="n">
        <v>1196.39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118.4226417204998</v>
      </c>
      <c r="AB82" t="n">
        <v>162.0310828401481</v>
      </c>
      <c r="AC82" t="n">
        <v>146.5670637059821</v>
      </c>
      <c r="AD82" t="n">
        <v>118422.6417204998</v>
      </c>
      <c r="AE82" t="n">
        <v>162031.0828401481</v>
      </c>
      <c r="AF82" t="n">
        <v>3.908665198051515e-06</v>
      </c>
      <c r="AG82" t="n">
        <v>11</v>
      </c>
      <c r="AH82" t="n">
        <v>146567.0637059821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12.1807</v>
      </c>
      <c r="E83" t="n">
        <v>8.210000000000001</v>
      </c>
      <c r="F83" t="n">
        <v>5.1</v>
      </c>
      <c r="G83" t="n">
        <v>76.5</v>
      </c>
      <c r="H83" t="n">
        <v>1.2</v>
      </c>
      <c r="I83" t="n">
        <v>4</v>
      </c>
      <c r="J83" t="n">
        <v>315.97</v>
      </c>
      <c r="K83" t="n">
        <v>60.56</v>
      </c>
      <c r="L83" t="n">
        <v>21.25</v>
      </c>
      <c r="M83" t="n">
        <v>2</v>
      </c>
      <c r="N83" t="n">
        <v>94.16</v>
      </c>
      <c r="O83" t="n">
        <v>39203.74</v>
      </c>
      <c r="P83" t="n">
        <v>82.28</v>
      </c>
      <c r="Q83" t="n">
        <v>202.81</v>
      </c>
      <c r="R83" t="n">
        <v>19.58</v>
      </c>
      <c r="S83" t="n">
        <v>13.89</v>
      </c>
      <c r="T83" t="n">
        <v>1168.21</v>
      </c>
      <c r="U83" t="n">
        <v>0.71</v>
      </c>
      <c r="V83" t="n">
        <v>0.76</v>
      </c>
      <c r="W83" t="n">
        <v>0.64</v>
      </c>
      <c r="X83" t="n">
        <v>0.06</v>
      </c>
      <c r="Y83" t="n">
        <v>1</v>
      </c>
      <c r="Z83" t="n">
        <v>10</v>
      </c>
      <c r="AA83" t="n">
        <v>118.4021120535088</v>
      </c>
      <c r="AB83" t="n">
        <v>162.0029932440661</v>
      </c>
      <c r="AC83" t="n">
        <v>146.5416549415262</v>
      </c>
      <c r="AD83" t="n">
        <v>118402.1120535088</v>
      </c>
      <c r="AE83" t="n">
        <v>162002.9932440661</v>
      </c>
      <c r="AF83" t="n">
        <v>3.908921926937503e-06</v>
      </c>
      <c r="AG83" t="n">
        <v>11</v>
      </c>
      <c r="AH83" t="n">
        <v>146541.6549415262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12.1729</v>
      </c>
      <c r="E84" t="n">
        <v>8.220000000000001</v>
      </c>
      <c r="F84" t="n">
        <v>5.11</v>
      </c>
      <c r="G84" t="n">
        <v>76.58</v>
      </c>
      <c r="H84" t="n">
        <v>1.21</v>
      </c>
      <c r="I84" t="n">
        <v>4</v>
      </c>
      <c r="J84" t="n">
        <v>316.53</v>
      </c>
      <c r="K84" t="n">
        <v>60.56</v>
      </c>
      <c r="L84" t="n">
        <v>21.5</v>
      </c>
      <c r="M84" t="n">
        <v>2</v>
      </c>
      <c r="N84" t="n">
        <v>94.47</v>
      </c>
      <c r="O84" t="n">
        <v>39272.42</v>
      </c>
      <c r="P84" t="n">
        <v>82.31999999999999</v>
      </c>
      <c r="Q84" t="n">
        <v>202.81</v>
      </c>
      <c r="R84" t="n">
        <v>19.7</v>
      </c>
      <c r="S84" t="n">
        <v>13.89</v>
      </c>
      <c r="T84" t="n">
        <v>1229.31</v>
      </c>
      <c r="U84" t="n">
        <v>0.71</v>
      </c>
      <c r="V84" t="n">
        <v>0.76</v>
      </c>
      <c r="W84" t="n">
        <v>0.65</v>
      </c>
      <c r="X84" t="n">
        <v>0.07000000000000001</v>
      </c>
      <c r="Y84" t="n">
        <v>1</v>
      </c>
      <c r="Z84" t="n">
        <v>10</v>
      </c>
      <c r="AA84" t="n">
        <v>118.4531885699624</v>
      </c>
      <c r="AB84" t="n">
        <v>162.0728783872147</v>
      </c>
      <c r="AC84" t="n">
        <v>146.6048703446971</v>
      </c>
      <c r="AD84" t="n">
        <v>118453.1885699624</v>
      </c>
      <c r="AE84" t="n">
        <v>162072.8783872147</v>
      </c>
      <c r="AF84" t="n">
        <v>3.906418820299123e-06</v>
      </c>
      <c r="AG84" t="n">
        <v>11</v>
      </c>
      <c r="AH84" t="n">
        <v>146604.8703446971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12.1786</v>
      </c>
      <c r="E85" t="n">
        <v>8.210000000000001</v>
      </c>
      <c r="F85" t="n">
        <v>5.1</v>
      </c>
      <c r="G85" t="n">
        <v>76.52</v>
      </c>
      <c r="H85" t="n">
        <v>1.22</v>
      </c>
      <c r="I85" t="n">
        <v>4</v>
      </c>
      <c r="J85" t="n">
        <v>317.08</v>
      </c>
      <c r="K85" t="n">
        <v>60.56</v>
      </c>
      <c r="L85" t="n">
        <v>21.75</v>
      </c>
      <c r="M85" t="n">
        <v>2</v>
      </c>
      <c r="N85" t="n">
        <v>94.78</v>
      </c>
      <c r="O85" t="n">
        <v>39341.24</v>
      </c>
      <c r="P85" t="n">
        <v>82.15000000000001</v>
      </c>
      <c r="Q85" t="n">
        <v>202.81</v>
      </c>
      <c r="R85" t="n">
        <v>19.6</v>
      </c>
      <c r="S85" t="n">
        <v>13.89</v>
      </c>
      <c r="T85" t="n">
        <v>1181.12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118.3509993743499</v>
      </c>
      <c r="AB85" t="n">
        <v>161.9330586215086</v>
      </c>
      <c r="AC85" t="n">
        <v>146.4783947811917</v>
      </c>
      <c r="AD85" t="n">
        <v>118350.9993743499</v>
      </c>
      <c r="AE85" t="n">
        <v>161933.0586215087</v>
      </c>
      <c r="AF85" t="n">
        <v>3.908248013611785e-06</v>
      </c>
      <c r="AG85" t="n">
        <v>11</v>
      </c>
      <c r="AH85" t="n">
        <v>146478.3947811917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12.1881</v>
      </c>
      <c r="E86" t="n">
        <v>8.199999999999999</v>
      </c>
      <c r="F86" t="n">
        <v>5.09</v>
      </c>
      <c r="G86" t="n">
        <v>76.42</v>
      </c>
      <c r="H86" t="n">
        <v>1.23</v>
      </c>
      <c r="I86" t="n">
        <v>4</v>
      </c>
      <c r="J86" t="n">
        <v>317.64</v>
      </c>
      <c r="K86" t="n">
        <v>60.56</v>
      </c>
      <c r="L86" t="n">
        <v>22</v>
      </c>
      <c r="M86" t="n">
        <v>2</v>
      </c>
      <c r="N86" t="n">
        <v>95.09</v>
      </c>
      <c r="O86" t="n">
        <v>39410.2</v>
      </c>
      <c r="P86" t="n">
        <v>82.18000000000001</v>
      </c>
      <c r="Q86" t="n">
        <v>202.84</v>
      </c>
      <c r="R86" t="n">
        <v>19.39</v>
      </c>
      <c r="S86" t="n">
        <v>13.89</v>
      </c>
      <c r="T86" t="n">
        <v>1073.91</v>
      </c>
      <c r="U86" t="n">
        <v>0.72</v>
      </c>
      <c r="V86" t="n">
        <v>0.76</v>
      </c>
      <c r="W86" t="n">
        <v>0.64</v>
      </c>
      <c r="X86" t="n">
        <v>0.06</v>
      </c>
      <c r="Y86" t="n">
        <v>1</v>
      </c>
      <c r="Z86" t="n">
        <v>10</v>
      </c>
      <c r="AA86" t="n">
        <v>118.3256373472787</v>
      </c>
      <c r="AB86" t="n">
        <v>161.8983571771762</v>
      </c>
      <c r="AC86" t="n">
        <v>146.4470051940025</v>
      </c>
      <c r="AD86" t="n">
        <v>118325.6373472787</v>
      </c>
      <c r="AE86" t="n">
        <v>161898.3571771762</v>
      </c>
      <c r="AF86" t="n">
        <v>3.911296669132889e-06</v>
      </c>
      <c r="AG86" t="n">
        <v>11</v>
      </c>
      <c r="AH86" t="n">
        <v>146447.0051940025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12.1827</v>
      </c>
      <c r="E87" t="n">
        <v>8.210000000000001</v>
      </c>
      <c r="F87" t="n">
        <v>5.1</v>
      </c>
      <c r="G87" t="n">
        <v>76.47</v>
      </c>
      <c r="H87" t="n">
        <v>1.25</v>
      </c>
      <c r="I87" t="n">
        <v>4</v>
      </c>
      <c r="J87" t="n">
        <v>318.2</v>
      </c>
      <c r="K87" t="n">
        <v>60.56</v>
      </c>
      <c r="L87" t="n">
        <v>22.25</v>
      </c>
      <c r="M87" t="n">
        <v>2</v>
      </c>
      <c r="N87" t="n">
        <v>95.40000000000001</v>
      </c>
      <c r="O87" t="n">
        <v>39479.3</v>
      </c>
      <c r="P87" t="n">
        <v>82.16</v>
      </c>
      <c r="Q87" t="n">
        <v>202.81</v>
      </c>
      <c r="R87" t="n">
        <v>19.47</v>
      </c>
      <c r="S87" t="n">
        <v>13.89</v>
      </c>
      <c r="T87" t="n">
        <v>1113.8</v>
      </c>
      <c r="U87" t="n">
        <v>0.71</v>
      </c>
      <c r="V87" t="n">
        <v>0.76</v>
      </c>
      <c r="W87" t="n">
        <v>0.65</v>
      </c>
      <c r="X87" t="n">
        <v>0.06</v>
      </c>
      <c r="Y87" t="n">
        <v>1</v>
      </c>
      <c r="Z87" t="n">
        <v>10</v>
      </c>
      <c r="AA87" t="n">
        <v>118.341865769943</v>
      </c>
      <c r="AB87" t="n">
        <v>161.920561621013</v>
      </c>
      <c r="AC87" t="n">
        <v>146.4670904768837</v>
      </c>
      <c r="AD87" t="n">
        <v>118341.865769943</v>
      </c>
      <c r="AE87" t="n">
        <v>161920.561621013</v>
      </c>
      <c r="AF87" t="n">
        <v>3.909563749152472e-06</v>
      </c>
      <c r="AG87" t="n">
        <v>11</v>
      </c>
      <c r="AH87" t="n">
        <v>146467.0904768837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12.1848</v>
      </c>
      <c r="E88" t="n">
        <v>8.210000000000001</v>
      </c>
      <c r="F88" t="n">
        <v>5.1</v>
      </c>
      <c r="G88" t="n">
        <v>76.45</v>
      </c>
      <c r="H88" t="n">
        <v>1.26</v>
      </c>
      <c r="I88" t="n">
        <v>4</v>
      </c>
      <c r="J88" t="n">
        <v>318.76</v>
      </c>
      <c r="K88" t="n">
        <v>60.56</v>
      </c>
      <c r="L88" t="n">
        <v>22.5</v>
      </c>
      <c r="M88" t="n">
        <v>2</v>
      </c>
      <c r="N88" t="n">
        <v>95.70999999999999</v>
      </c>
      <c r="O88" t="n">
        <v>39548.54</v>
      </c>
      <c r="P88" t="n">
        <v>81.98</v>
      </c>
      <c r="Q88" t="n">
        <v>202.81</v>
      </c>
      <c r="R88" t="n">
        <v>19.47</v>
      </c>
      <c r="S88" t="n">
        <v>13.89</v>
      </c>
      <c r="T88" t="n">
        <v>1117.1</v>
      </c>
      <c r="U88" t="n">
        <v>0.71</v>
      </c>
      <c r="V88" t="n">
        <v>0.76</v>
      </c>
      <c r="W88" t="n">
        <v>0.64</v>
      </c>
      <c r="X88" t="n">
        <v>0.06</v>
      </c>
      <c r="Y88" t="n">
        <v>1</v>
      </c>
      <c r="Z88" t="n">
        <v>10</v>
      </c>
      <c r="AA88" t="n">
        <v>118.2545110522491</v>
      </c>
      <c r="AB88" t="n">
        <v>161.8010390424461</v>
      </c>
      <c r="AC88" t="n">
        <v>146.3589749654642</v>
      </c>
      <c r="AD88" t="n">
        <v>118254.5110522491</v>
      </c>
      <c r="AE88" t="n">
        <v>161801.0390424461</v>
      </c>
      <c r="AF88" t="n">
        <v>3.91023766247819e-06</v>
      </c>
      <c r="AG88" t="n">
        <v>11</v>
      </c>
      <c r="AH88" t="n">
        <v>146358.9749654642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12.1819</v>
      </c>
      <c r="E89" t="n">
        <v>8.210000000000001</v>
      </c>
      <c r="F89" t="n">
        <v>5.1</v>
      </c>
      <c r="G89" t="n">
        <v>76.48</v>
      </c>
      <c r="H89" t="n">
        <v>1.27</v>
      </c>
      <c r="I89" t="n">
        <v>4</v>
      </c>
      <c r="J89" t="n">
        <v>319.33</v>
      </c>
      <c r="K89" t="n">
        <v>60.56</v>
      </c>
      <c r="L89" t="n">
        <v>22.75</v>
      </c>
      <c r="M89" t="n">
        <v>2</v>
      </c>
      <c r="N89" t="n">
        <v>96.02</v>
      </c>
      <c r="O89" t="n">
        <v>39617.93</v>
      </c>
      <c r="P89" t="n">
        <v>81.94</v>
      </c>
      <c r="Q89" t="n">
        <v>202.81</v>
      </c>
      <c r="R89" t="n">
        <v>19.51</v>
      </c>
      <c r="S89" t="n">
        <v>13.89</v>
      </c>
      <c r="T89" t="n">
        <v>1132.36</v>
      </c>
      <c r="U89" t="n">
        <v>0.71</v>
      </c>
      <c r="V89" t="n">
        <v>0.76</v>
      </c>
      <c r="W89" t="n">
        <v>0.64</v>
      </c>
      <c r="X89" t="n">
        <v>0.06</v>
      </c>
      <c r="Y89" t="n">
        <v>1</v>
      </c>
      <c r="Z89" t="n">
        <v>10</v>
      </c>
      <c r="AA89" t="n">
        <v>118.2462396251337</v>
      </c>
      <c r="AB89" t="n">
        <v>161.7897217109571</v>
      </c>
      <c r="AC89" t="n">
        <v>146.3487377442086</v>
      </c>
      <c r="AD89" t="n">
        <v>118246.2396251337</v>
      </c>
      <c r="AE89" t="n">
        <v>161789.7217109571</v>
      </c>
      <c r="AF89" t="n">
        <v>3.909307020266485e-06</v>
      </c>
      <c r="AG89" t="n">
        <v>11</v>
      </c>
      <c r="AH89" t="n">
        <v>146348.7377442086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12.1856</v>
      </c>
      <c r="E90" t="n">
        <v>8.210000000000001</v>
      </c>
      <c r="F90" t="n">
        <v>5.1</v>
      </c>
      <c r="G90" t="n">
        <v>76.45</v>
      </c>
      <c r="H90" t="n">
        <v>1.28</v>
      </c>
      <c r="I90" t="n">
        <v>4</v>
      </c>
      <c r="J90" t="n">
        <v>319.89</v>
      </c>
      <c r="K90" t="n">
        <v>60.56</v>
      </c>
      <c r="L90" t="n">
        <v>23</v>
      </c>
      <c r="M90" t="n">
        <v>2</v>
      </c>
      <c r="N90" t="n">
        <v>96.34</v>
      </c>
      <c r="O90" t="n">
        <v>39687.46</v>
      </c>
      <c r="P90" t="n">
        <v>81.75</v>
      </c>
      <c r="Q90" t="n">
        <v>202.81</v>
      </c>
      <c r="R90" t="n">
        <v>19.45</v>
      </c>
      <c r="S90" t="n">
        <v>13.89</v>
      </c>
      <c r="T90" t="n">
        <v>1104.41</v>
      </c>
      <c r="U90" t="n">
        <v>0.71</v>
      </c>
      <c r="V90" t="n">
        <v>0.76</v>
      </c>
      <c r="W90" t="n">
        <v>0.64</v>
      </c>
      <c r="X90" t="n">
        <v>0.06</v>
      </c>
      <c r="Y90" t="n">
        <v>1</v>
      </c>
      <c r="Z90" t="n">
        <v>10</v>
      </c>
      <c r="AA90" t="n">
        <v>118.1491487116254</v>
      </c>
      <c r="AB90" t="n">
        <v>161.6568776397464</v>
      </c>
      <c r="AC90" t="n">
        <v>146.2285721247063</v>
      </c>
      <c r="AD90" t="n">
        <v>118149.1487116254</v>
      </c>
      <c r="AE90" t="n">
        <v>161656.8776397464</v>
      </c>
      <c r="AF90" t="n">
        <v>3.910494391364178e-06</v>
      </c>
      <c r="AG90" t="n">
        <v>11</v>
      </c>
      <c r="AH90" t="n">
        <v>146228.5721247063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12.1914</v>
      </c>
      <c r="E91" t="n">
        <v>8.199999999999999</v>
      </c>
      <c r="F91" t="n">
        <v>5.09</v>
      </c>
      <c r="G91" t="n">
        <v>76.39</v>
      </c>
      <c r="H91" t="n">
        <v>1.29</v>
      </c>
      <c r="I91" t="n">
        <v>4</v>
      </c>
      <c r="J91" t="n">
        <v>320.46</v>
      </c>
      <c r="K91" t="n">
        <v>60.56</v>
      </c>
      <c r="L91" t="n">
        <v>23.25</v>
      </c>
      <c r="M91" t="n">
        <v>2</v>
      </c>
      <c r="N91" t="n">
        <v>96.65000000000001</v>
      </c>
      <c r="O91" t="n">
        <v>39757.13</v>
      </c>
      <c r="P91" t="n">
        <v>81.59</v>
      </c>
      <c r="Q91" t="n">
        <v>202.81</v>
      </c>
      <c r="R91" t="n">
        <v>19.34</v>
      </c>
      <c r="S91" t="n">
        <v>13.89</v>
      </c>
      <c r="T91" t="n">
        <v>1050.93</v>
      </c>
      <c r="U91" t="n">
        <v>0.72</v>
      </c>
      <c r="V91" t="n">
        <v>0.76</v>
      </c>
      <c r="W91" t="n">
        <v>0.64</v>
      </c>
      <c r="X91" t="n">
        <v>0.05</v>
      </c>
      <c r="Y91" t="n">
        <v>1</v>
      </c>
      <c r="Z91" t="n">
        <v>10</v>
      </c>
      <c r="AA91" t="n">
        <v>118.0513428979348</v>
      </c>
      <c r="AB91" t="n">
        <v>161.5230554105669</v>
      </c>
      <c r="AC91" t="n">
        <v>146.107521701259</v>
      </c>
      <c r="AD91" t="n">
        <v>118051.3428979348</v>
      </c>
      <c r="AE91" t="n">
        <v>161523.0554105669</v>
      </c>
      <c r="AF91" t="n">
        <v>3.912355675787588e-06</v>
      </c>
      <c r="AG91" t="n">
        <v>11</v>
      </c>
      <c r="AH91" t="n">
        <v>146107.521701259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12.1852</v>
      </c>
      <c r="E92" t="n">
        <v>8.210000000000001</v>
      </c>
      <c r="F92" t="n">
        <v>5.1</v>
      </c>
      <c r="G92" t="n">
        <v>76.45</v>
      </c>
      <c r="H92" t="n">
        <v>1.3</v>
      </c>
      <c r="I92" t="n">
        <v>4</v>
      </c>
      <c r="J92" t="n">
        <v>321.02</v>
      </c>
      <c r="K92" t="n">
        <v>60.56</v>
      </c>
      <c r="L92" t="n">
        <v>23.5</v>
      </c>
      <c r="M92" t="n">
        <v>2</v>
      </c>
      <c r="N92" t="n">
        <v>96.97</v>
      </c>
      <c r="O92" t="n">
        <v>39826.95</v>
      </c>
      <c r="P92" t="n">
        <v>81.58</v>
      </c>
      <c r="Q92" t="n">
        <v>202.81</v>
      </c>
      <c r="R92" t="n">
        <v>19.45</v>
      </c>
      <c r="S92" t="n">
        <v>13.89</v>
      </c>
      <c r="T92" t="n">
        <v>1105.8</v>
      </c>
      <c r="U92" t="n">
        <v>0.71</v>
      </c>
      <c r="V92" t="n">
        <v>0.76</v>
      </c>
      <c r="W92" t="n">
        <v>0.64</v>
      </c>
      <c r="X92" t="n">
        <v>0.06</v>
      </c>
      <c r="Y92" t="n">
        <v>1</v>
      </c>
      <c r="Z92" t="n">
        <v>10</v>
      </c>
      <c r="AA92" t="n">
        <v>118.0745460241384</v>
      </c>
      <c r="AB92" t="n">
        <v>161.5548029514883</v>
      </c>
      <c r="AC92" t="n">
        <v>146.1362393014329</v>
      </c>
      <c r="AD92" t="n">
        <v>118074.5460241384</v>
      </c>
      <c r="AE92" t="n">
        <v>161554.8029514884</v>
      </c>
      <c r="AF92" t="n">
        <v>3.910366026921184e-06</v>
      </c>
      <c r="AG92" t="n">
        <v>11</v>
      </c>
      <c r="AH92" t="n">
        <v>146136.2393014329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12.1893</v>
      </c>
      <c r="E93" t="n">
        <v>8.199999999999999</v>
      </c>
      <c r="F93" t="n">
        <v>5.09</v>
      </c>
      <c r="G93" t="n">
        <v>76.41</v>
      </c>
      <c r="H93" t="n">
        <v>1.32</v>
      </c>
      <c r="I93" t="n">
        <v>4</v>
      </c>
      <c r="J93" t="n">
        <v>321.59</v>
      </c>
      <c r="K93" t="n">
        <v>60.56</v>
      </c>
      <c r="L93" t="n">
        <v>23.75</v>
      </c>
      <c r="M93" t="n">
        <v>2</v>
      </c>
      <c r="N93" t="n">
        <v>97.28</v>
      </c>
      <c r="O93" t="n">
        <v>39896.91</v>
      </c>
      <c r="P93" t="n">
        <v>81.45999999999999</v>
      </c>
      <c r="Q93" t="n">
        <v>202.81</v>
      </c>
      <c r="R93" t="n">
        <v>19.26</v>
      </c>
      <c r="S93" t="n">
        <v>13.89</v>
      </c>
      <c r="T93" t="n">
        <v>1010.09</v>
      </c>
      <c r="U93" t="n">
        <v>0.72</v>
      </c>
      <c r="V93" t="n">
        <v>0.76</v>
      </c>
      <c r="W93" t="n">
        <v>0.65</v>
      </c>
      <c r="X93" t="n">
        <v>0.06</v>
      </c>
      <c r="Y93" t="n">
        <v>1</v>
      </c>
      <c r="Z93" t="n">
        <v>10</v>
      </c>
      <c r="AA93" t="n">
        <v>118.0002146551619</v>
      </c>
      <c r="AB93" t="n">
        <v>161.4530994931862</v>
      </c>
      <c r="AC93" t="n">
        <v>146.0442422784494</v>
      </c>
      <c r="AD93" t="n">
        <v>118000.2146551619</v>
      </c>
      <c r="AE93" t="n">
        <v>161453.0994931862</v>
      </c>
      <c r="AF93" t="n">
        <v>3.911681762461871e-06</v>
      </c>
      <c r="AG93" t="n">
        <v>11</v>
      </c>
      <c r="AH93" t="n">
        <v>146044.2422784494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12.1893</v>
      </c>
      <c r="E94" t="n">
        <v>8.199999999999999</v>
      </c>
      <c r="F94" t="n">
        <v>5.09</v>
      </c>
      <c r="G94" t="n">
        <v>76.41</v>
      </c>
      <c r="H94" t="n">
        <v>1.33</v>
      </c>
      <c r="I94" t="n">
        <v>4</v>
      </c>
      <c r="J94" t="n">
        <v>322.16</v>
      </c>
      <c r="K94" t="n">
        <v>60.56</v>
      </c>
      <c r="L94" t="n">
        <v>24</v>
      </c>
      <c r="M94" t="n">
        <v>2</v>
      </c>
      <c r="N94" t="n">
        <v>97.59999999999999</v>
      </c>
      <c r="O94" t="n">
        <v>39967.02</v>
      </c>
      <c r="P94" t="n">
        <v>81.23999999999999</v>
      </c>
      <c r="Q94" t="n">
        <v>202.81</v>
      </c>
      <c r="R94" t="n">
        <v>19.31</v>
      </c>
      <c r="S94" t="n">
        <v>13.89</v>
      </c>
      <c r="T94" t="n">
        <v>1037.05</v>
      </c>
      <c r="U94" t="n">
        <v>0.72</v>
      </c>
      <c r="V94" t="n">
        <v>0.76</v>
      </c>
      <c r="W94" t="n">
        <v>0.64</v>
      </c>
      <c r="X94" t="n">
        <v>0.06</v>
      </c>
      <c r="Y94" t="n">
        <v>1</v>
      </c>
      <c r="Z94" t="n">
        <v>10</v>
      </c>
      <c r="AA94" t="n">
        <v>117.9019948324706</v>
      </c>
      <c r="AB94" t="n">
        <v>161.3187107986273</v>
      </c>
      <c r="AC94" t="n">
        <v>145.9226794522834</v>
      </c>
      <c r="AD94" t="n">
        <v>117901.9948324706</v>
      </c>
      <c r="AE94" t="n">
        <v>161318.7107986273</v>
      </c>
      <c r="AF94" t="n">
        <v>3.911681762461871e-06</v>
      </c>
      <c r="AG94" t="n">
        <v>11</v>
      </c>
      <c r="AH94" t="n">
        <v>145922.6794522834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12.1877</v>
      </c>
      <c r="E95" t="n">
        <v>8.199999999999999</v>
      </c>
      <c r="F95" t="n">
        <v>5.09</v>
      </c>
      <c r="G95" t="n">
        <v>76.42</v>
      </c>
      <c r="H95" t="n">
        <v>1.34</v>
      </c>
      <c r="I95" t="n">
        <v>4</v>
      </c>
      <c r="J95" t="n">
        <v>322.73</v>
      </c>
      <c r="K95" t="n">
        <v>60.56</v>
      </c>
      <c r="L95" t="n">
        <v>24.25</v>
      </c>
      <c r="M95" t="n">
        <v>2</v>
      </c>
      <c r="N95" t="n">
        <v>97.92</v>
      </c>
      <c r="O95" t="n">
        <v>40037.28</v>
      </c>
      <c r="P95" t="n">
        <v>81.11</v>
      </c>
      <c r="Q95" t="n">
        <v>202.84</v>
      </c>
      <c r="R95" t="n">
        <v>19.4</v>
      </c>
      <c r="S95" t="n">
        <v>13.89</v>
      </c>
      <c r="T95" t="n">
        <v>1080.36</v>
      </c>
      <c r="U95" t="n">
        <v>0.72</v>
      </c>
      <c r="V95" t="n">
        <v>0.76</v>
      </c>
      <c r="W95" t="n">
        <v>0.64</v>
      </c>
      <c r="X95" t="n">
        <v>0.06</v>
      </c>
      <c r="Y95" t="n">
        <v>1</v>
      </c>
      <c r="Z95" t="n">
        <v>10</v>
      </c>
      <c r="AA95" t="n">
        <v>117.8491946400923</v>
      </c>
      <c r="AB95" t="n">
        <v>161.2464672460353</v>
      </c>
      <c r="AC95" t="n">
        <v>145.8573307229563</v>
      </c>
      <c r="AD95" t="n">
        <v>117849.1946400923</v>
      </c>
      <c r="AE95" t="n">
        <v>161246.4672460353</v>
      </c>
      <c r="AF95" t="n">
        <v>3.911168304689895e-06</v>
      </c>
      <c r="AG95" t="n">
        <v>11</v>
      </c>
      <c r="AH95" t="n">
        <v>145857.3307229563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12.1885</v>
      </c>
      <c r="E96" t="n">
        <v>8.199999999999999</v>
      </c>
      <c r="F96" t="n">
        <v>5.09</v>
      </c>
      <c r="G96" t="n">
        <v>76.42</v>
      </c>
      <c r="H96" t="n">
        <v>1.35</v>
      </c>
      <c r="I96" t="n">
        <v>4</v>
      </c>
      <c r="J96" t="n">
        <v>323.3</v>
      </c>
      <c r="K96" t="n">
        <v>60.56</v>
      </c>
      <c r="L96" t="n">
        <v>24.5</v>
      </c>
      <c r="M96" t="n">
        <v>2</v>
      </c>
      <c r="N96" t="n">
        <v>98.23999999999999</v>
      </c>
      <c r="O96" t="n">
        <v>40107.81</v>
      </c>
      <c r="P96" t="n">
        <v>80.92</v>
      </c>
      <c r="Q96" t="n">
        <v>202.81</v>
      </c>
      <c r="R96" t="n">
        <v>19.36</v>
      </c>
      <c r="S96" t="n">
        <v>13.89</v>
      </c>
      <c r="T96" t="n">
        <v>1061.83</v>
      </c>
      <c r="U96" t="n">
        <v>0.72</v>
      </c>
      <c r="V96" t="n">
        <v>0.76</v>
      </c>
      <c r="W96" t="n">
        <v>0.64</v>
      </c>
      <c r="X96" t="n">
        <v>0.06</v>
      </c>
      <c r="Y96" t="n">
        <v>1</v>
      </c>
      <c r="Z96" t="n">
        <v>10</v>
      </c>
      <c r="AA96" t="n">
        <v>117.761743293159</v>
      </c>
      <c r="AB96" t="n">
        <v>161.1268124550801</v>
      </c>
      <c r="AC96" t="n">
        <v>145.7490956173133</v>
      </c>
      <c r="AD96" t="n">
        <v>117761.743293159</v>
      </c>
      <c r="AE96" t="n">
        <v>161126.8124550801</v>
      </c>
      <c r="AF96" t="n">
        <v>3.911425033575882e-06</v>
      </c>
      <c r="AG96" t="n">
        <v>11</v>
      </c>
      <c r="AH96" t="n">
        <v>145749.0956173133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12.1993</v>
      </c>
      <c r="E97" t="n">
        <v>8.199999999999999</v>
      </c>
      <c r="F97" t="n">
        <v>5.09</v>
      </c>
      <c r="G97" t="n">
        <v>76.31</v>
      </c>
      <c r="H97" t="n">
        <v>1.36</v>
      </c>
      <c r="I97" t="n">
        <v>4</v>
      </c>
      <c r="J97" t="n">
        <v>323.87</v>
      </c>
      <c r="K97" t="n">
        <v>60.56</v>
      </c>
      <c r="L97" t="n">
        <v>24.75</v>
      </c>
      <c r="M97" t="n">
        <v>2</v>
      </c>
      <c r="N97" t="n">
        <v>98.56999999999999</v>
      </c>
      <c r="O97" t="n">
        <v>40178.37</v>
      </c>
      <c r="P97" t="n">
        <v>80.47</v>
      </c>
      <c r="Q97" t="n">
        <v>202.82</v>
      </c>
      <c r="R97" t="n">
        <v>19.16</v>
      </c>
      <c r="S97" t="n">
        <v>13.89</v>
      </c>
      <c r="T97" t="n">
        <v>958.53</v>
      </c>
      <c r="U97" t="n">
        <v>0.73</v>
      </c>
      <c r="V97" t="n">
        <v>0.76</v>
      </c>
      <c r="W97" t="n">
        <v>0.64</v>
      </c>
      <c r="X97" t="n">
        <v>0.05</v>
      </c>
      <c r="Y97" t="n">
        <v>1</v>
      </c>
      <c r="Z97" t="n">
        <v>10</v>
      </c>
      <c r="AA97" t="n">
        <v>117.5257483447085</v>
      </c>
      <c r="AB97" t="n">
        <v>160.8039137552479</v>
      </c>
      <c r="AC97" t="n">
        <v>145.4570139162018</v>
      </c>
      <c r="AD97" t="n">
        <v>117525.7483447085</v>
      </c>
      <c r="AE97" t="n">
        <v>160803.9137552479</v>
      </c>
      <c r="AF97" t="n">
        <v>3.914890873536716e-06</v>
      </c>
      <c r="AG97" t="n">
        <v>11</v>
      </c>
      <c r="AH97" t="n">
        <v>145457.0139162018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12.2017</v>
      </c>
      <c r="E98" t="n">
        <v>8.199999999999999</v>
      </c>
      <c r="F98" t="n">
        <v>5.09</v>
      </c>
      <c r="G98" t="n">
        <v>76.28</v>
      </c>
      <c r="H98" t="n">
        <v>1.37</v>
      </c>
      <c r="I98" t="n">
        <v>4</v>
      </c>
      <c r="J98" t="n">
        <v>324.44</v>
      </c>
      <c r="K98" t="n">
        <v>60.56</v>
      </c>
      <c r="L98" t="n">
        <v>25</v>
      </c>
      <c r="M98" t="n">
        <v>2</v>
      </c>
      <c r="N98" t="n">
        <v>98.89</v>
      </c>
      <c r="O98" t="n">
        <v>40249.08</v>
      </c>
      <c r="P98" t="n">
        <v>80.23</v>
      </c>
      <c r="Q98" t="n">
        <v>202.81</v>
      </c>
      <c r="R98" t="n">
        <v>19.12</v>
      </c>
      <c r="S98" t="n">
        <v>13.89</v>
      </c>
      <c r="T98" t="n">
        <v>941.98</v>
      </c>
      <c r="U98" t="n">
        <v>0.73</v>
      </c>
      <c r="V98" t="n">
        <v>0.76</v>
      </c>
      <c r="W98" t="n">
        <v>0.64</v>
      </c>
      <c r="X98" t="n">
        <v>0.05</v>
      </c>
      <c r="Y98" t="n">
        <v>1</v>
      </c>
      <c r="Z98" t="n">
        <v>10</v>
      </c>
      <c r="AA98" t="n">
        <v>117.4109217526694</v>
      </c>
      <c r="AB98" t="n">
        <v>160.6468029462284</v>
      </c>
      <c r="AC98" t="n">
        <v>145.3148975422886</v>
      </c>
      <c r="AD98" t="n">
        <v>117410.9217526694</v>
      </c>
      <c r="AE98" t="n">
        <v>160646.8029462284</v>
      </c>
      <c r="AF98" t="n">
        <v>3.91566106019468e-06</v>
      </c>
      <c r="AG98" t="n">
        <v>11</v>
      </c>
      <c r="AH98" t="n">
        <v>145314.8975422886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12.1947</v>
      </c>
      <c r="E99" t="n">
        <v>8.199999999999999</v>
      </c>
      <c r="F99" t="n">
        <v>5.09</v>
      </c>
      <c r="G99" t="n">
        <v>76.34999999999999</v>
      </c>
      <c r="H99" t="n">
        <v>1.38</v>
      </c>
      <c r="I99" t="n">
        <v>4</v>
      </c>
      <c r="J99" t="n">
        <v>325.02</v>
      </c>
      <c r="K99" t="n">
        <v>60.56</v>
      </c>
      <c r="L99" t="n">
        <v>25.25</v>
      </c>
      <c r="M99" t="n">
        <v>2</v>
      </c>
      <c r="N99" t="n">
        <v>99.20999999999999</v>
      </c>
      <c r="O99" t="n">
        <v>40319.95</v>
      </c>
      <c r="P99" t="n">
        <v>80.20999999999999</v>
      </c>
      <c r="Q99" t="n">
        <v>202.81</v>
      </c>
      <c r="R99" t="n">
        <v>19.25</v>
      </c>
      <c r="S99" t="n">
        <v>13.89</v>
      </c>
      <c r="T99" t="n">
        <v>1002.87</v>
      </c>
      <c r="U99" t="n">
        <v>0.72</v>
      </c>
      <c r="V99" t="n">
        <v>0.76</v>
      </c>
      <c r="W99" t="n">
        <v>0.64</v>
      </c>
      <c r="X99" t="n">
        <v>0.05</v>
      </c>
      <c r="Y99" t="n">
        <v>1</v>
      </c>
      <c r="Z99" t="n">
        <v>10</v>
      </c>
      <c r="AA99" t="n">
        <v>117.424654627953</v>
      </c>
      <c r="AB99" t="n">
        <v>160.6655928720431</v>
      </c>
      <c r="AC99" t="n">
        <v>145.3318941839555</v>
      </c>
      <c r="AD99" t="n">
        <v>117424.654627953</v>
      </c>
      <c r="AE99" t="n">
        <v>160665.5928720431</v>
      </c>
      <c r="AF99" t="n">
        <v>3.913414682442287e-06</v>
      </c>
      <c r="AG99" t="n">
        <v>11</v>
      </c>
      <c r="AH99" t="n">
        <v>145331.8941839554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12.1947</v>
      </c>
      <c r="E100" t="n">
        <v>8.199999999999999</v>
      </c>
      <c r="F100" t="n">
        <v>5.09</v>
      </c>
      <c r="G100" t="n">
        <v>76.34999999999999</v>
      </c>
      <c r="H100" t="n">
        <v>1.4</v>
      </c>
      <c r="I100" t="n">
        <v>4</v>
      </c>
      <c r="J100" t="n">
        <v>325.59</v>
      </c>
      <c r="K100" t="n">
        <v>60.56</v>
      </c>
      <c r="L100" t="n">
        <v>25.5</v>
      </c>
      <c r="M100" t="n">
        <v>2</v>
      </c>
      <c r="N100" t="n">
        <v>99.54000000000001</v>
      </c>
      <c r="O100" t="n">
        <v>40390.96</v>
      </c>
      <c r="P100" t="n">
        <v>80.11</v>
      </c>
      <c r="Q100" t="n">
        <v>202.81</v>
      </c>
      <c r="R100" t="n">
        <v>19.17</v>
      </c>
      <c r="S100" t="n">
        <v>13.89</v>
      </c>
      <c r="T100" t="n">
        <v>966.76</v>
      </c>
      <c r="U100" t="n">
        <v>0.72</v>
      </c>
      <c r="V100" t="n">
        <v>0.76</v>
      </c>
      <c r="W100" t="n">
        <v>0.65</v>
      </c>
      <c r="X100" t="n">
        <v>0.05</v>
      </c>
      <c r="Y100" t="n">
        <v>1</v>
      </c>
      <c r="Z100" t="n">
        <v>10</v>
      </c>
      <c r="AA100" t="n">
        <v>117.3800290236581</v>
      </c>
      <c r="AB100" t="n">
        <v>160.6045341515041</v>
      </c>
      <c r="AC100" t="n">
        <v>145.2766628220081</v>
      </c>
      <c r="AD100" t="n">
        <v>117380.0290236581</v>
      </c>
      <c r="AE100" t="n">
        <v>160604.5341515041</v>
      </c>
      <c r="AF100" t="n">
        <v>3.913414682442287e-06</v>
      </c>
      <c r="AG100" t="n">
        <v>11</v>
      </c>
      <c r="AH100" t="n">
        <v>145276.6628220082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12.1959</v>
      </c>
      <c r="E101" t="n">
        <v>8.199999999999999</v>
      </c>
      <c r="F101" t="n">
        <v>5.09</v>
      </c>
      <c r="G101" t="n">
        <v>76.34</v>
      </c>
      <c r="H101" t="n">
        <v>1.41</v>
      </c>
      <c r="I101" t="n">
        <v>4</v>
      </c>
      <c r="J101" t="n">
        <v>326.17</v>
      </c>
      <c r="K101" t="n">
        <v>60.56</v>
      </c>
      <c r="L101" t="n">
        <v>25.75</v>
      </c>
      <c r="M101" t="n">
        <v>2</v>
      </c>
      <c r="N101" t="n">
        <v>99.87</v>
      </c>
      <c r="O101" t="n">
        <v>40462.13</v>
      </c>
      <c r="P101" t="n">
        <v>79.94</v>
      </c>
      <c r="Q101" t="n">
        <v>202.82</v>
      </c>
      <c r="R101" t="n">
        <v>19.19</v>
      </c>
      <c r="S101" t="n">
        <v>13.89</v>
      </c>
      <c r="T101" t="n">
        <v>974.01</v>
      </c>
      <c r="U101" t="n">
        <v>0.72</v>
      </c>
      <c r="V101" t="n">
        <v>0.76</v>
      </c>
      <c r="W101" t="n">
        <v>0.64</v>
      </c>
      <c r="X101" t="n">
        <v>0.05</v>
      </c>
      <c r="Y101" t="n">
        <v>1</v>
      </c>
      <c r="Z101" t="n">
        <v>10</v>
      </c>
      <c r="AA101" t="n">
        <v>117.3002921547755</v>
      </c>
      <c r="AB101" t="n">
        <v>160.4954346497567</v>
      </c>
      <c r="AC101" t="n">
        <v>145.1779756235854</v>
      </c>
      <c r="AD101" t="n">
        <v>117300.2921547756</v>
      </c>
      <c r="AE101" t="n">
        <v>160495.4346497567</v>
      </c>
      <c r="AF101" t="n">
        <v>3.913799775771269e-06</v>
      </c>
      <c r="AG101" t="n">
        <v>11</v>
      </c>
      <c r="AH101" t="n">
        <v>145177.9756235854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12.1997</v>
      </c>
      <c r="E102" t="n">
        <v>8.199999999999999</v>
      </c>
      <c r="F102" t="n">
        <v>5.09</v>
      </c>
      <c r="G102" t="n">
        <v>76.3</v>
      </c>
      <c r="H102" t="n">
        <v>1.42</v>
      </c>
      <c r="I102" t="n">
        <v>4</v>
      </c>
      <c r="J102" t="n">
        <v>326.75</v>
      </c>
      <c r="K102" t="n">
        <v>60.56</v>
      </c>
      <c r="L102" t="n">
        <v>26</v>
      </c>
      <c r="M102" t="n">
        <v>2</v>
      </c>
      <c r="N102" t="n">
        <v>100.2</v>
      </c>
      <c r="O102" t="n">
        <v>40533.46</v>
      </c>
      <c r="P102" t="n">
        <v>79.73999999999999</v>
      </c>
      <c r="Q102" t="n">
        <v>202.88</v>
      </c>
      <c r="R102" t="n">
        <v>19.12</v>
      </c>
      <c r="S102" t="n">
        <v>13.89</v>
      </c>
      <c r="T102" t="n">
        <v>940.41</v>
      </c>
      <c r="U102" t="n">
        <v>0.73</v>
      </c>
      <c r="V102" t="n">
        <v>0.76</v>
      </c>
      <c r="W102" t="n">
        <v>0.64</v>
      </c>
      <c r="X102" t="n">
        <v>0.05</v>
      </c>
      <c r="Y102" t="n">
        <v>1</v>
      </c>
      <c r="Z102" t="n">
        <v>10</v>
      </c>
      <c r="AA102" t="n">
        <v>117.1988169707773</v>
      </c>
      <c r="AB102" t="n">
        <v>160.3565918262412</v>
      </c>
      <c r="AC102" t="n">
        <v>145.052383764279</v>
      </c>
      <c r="AD102" t="n">
        <v>117198.8169707773</v>
      </c>
      <c r="AE102" t="n">
        <v>160356.5918262412</v>
      </c>
      <c r="AF102" t="n">
        <v>3.91501923797971e-06</v>
      </c>
      <c r="AG102" t="n">
        <v>11</v>
      </c>
      <c r="AH102" t="n">
        <v>145052.383764279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12.2001</v>
      </c>
      <c r="E103" t="n">
        <v>8.199999999999999</v>
      </c>
      <c r="F103" t="n">
        <v>5.09</v>
      </c>
      <c r="G103" t="n">
        <v>76.3</v>
      </c>
      <c r="H103" t="n">
        <v>1.43</v>
      </c>
      <c r="I103" t="n">
        <v>4</v>
      </c>
      <c r="J103" t="n">
        <v>327.33</v>
      </c>
      <c r="K103" t="n">
        <v>60.56</v>
      </c>
      <c r="L103" t="n">
        <v>26.25</v>
      </c>
      <c r="M103" t="n">
        <v>2</v>
      </c>
      <c r="N103" t="n">
        <v>100.52</v>
      </c>
      <c r="O103" t="n">
        <v>40604.94</v>
      </c>
      <c r="P103" t="n">
        <v>79.5</v>
      </c>
      <c r="Q103" t="n">
        <v>202.84</v>
      </c>
      <c r="R103" t="n">
        <v>19.09</v>
      </c>
      <c r="S103" t="n">
        <v>13.89</v>
      </c>
      <c r="T103" t="n">
        <v>926.03</v>
      </c>
      <c r="U103" t="n">
        <v>0.73</v>
      </c>
      <c r="V103" t="n">
        <v>0.76</v>
      </c>
      <c r="W103" t="n">
        <v>0.64</v>
      </c>
      <c r="X103" t="n">
        <v>0.05</v>
      </c>
      <c r="Y103" t="n">
        <v>1</v>
      </c>
      <c r="Z103" t="n">
        <v>10</v>
      </c>
      <c r="AA103" t="n">
        <v>117.0904757102803</v>
      </c>
      <c r="AB103" t="n">
        <v>160.2083545339502</v>
      </c>
      <c r="AC103" t="n">
        <v>144.9182940311119</v>
      </c>
      <c r="AD103" t="n">
        <v>117090.4757102803</v>
      </c>
      <c r="AE103" t="n">
        <v>160208.3545339502</v>
      </c>
      <c r="AF103" t="n">
        <v>3.915147602422705e-06</v>
      </c>
      <c r="AG103" t="n">
        <v>11</v>
      </c>
      <c r="AH103" t="n">
        <v>144918.2940311119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12.2017</v>
      </c>
      <c r="E104" t="n">
        <v>8.199999999999999</v>
      </c>
      <c r="F104" t="n">
        <v>5.09</v>
      </c>
      <c r="G104" t="n">
        <v>76.28</v>
      </c>
      <c r="H104" t="n">
        <v>1.44</v>
      </c>
      <c r="I104" t="n">
        <v>4</v>
      </c>
      <c r="J104" t="n">
        <v>327.91</v>
      </c>
      <c r="K104" t="n">
        <v>60.56</v>
      </c>
      <c r="L104" t="n">
        <v>26.5</v>
      </c>
      <c r="M104" t="n">
        <v>2</v>
      </c>
      <c r="N104" t="n">
        <v>100.86</v>
      </c>
      <c r="O104" t="n">
        <v>40676.58</v>
      </c>
      <c r="P104" t="n">
        <v>79.36</v>
      </c>
      <c r="Q104" t="n">
        <v>202.81</v>
      </c>
      <c r="R104" t="n">
        <v>19.09</v>
      </c>
      <c r="S104" t="n">
        <v>13.89</v>
      </c>
      <c r="T104" t="n">
        <v>923.4299999999999</v>
      </c>
      <c r="U104" t="n">
        <v>0.73</v>
      </c>
      <c r="V104" t="n">
        <v>0.76</v>
      </c>
      <c r="W104" t="n">
        <v>0.64</v>
      </c>
      <c r="X104" t="n">
        <v>0.05</v>
      </c>
      <c r="Y104" t="n">
        <v>1</v>
      </c>
      <c r="Z104" t="n">
        <v>10</v>
      </c>
      <c r="AA104" t="n">
        <v>117.0229017265047</v>
      </c>
      <c r="AB104" t="n">
        <v>160.1158968281947</v>
      </c>
      <c r="AC104" t="n">
        <v>144.8346603590285</v>
      </c>
      <c r="AD104" t="n">
        <v>117022.9017265047</v>
      </c>
      <c r="AE104" t="n">
        <v>160115.8968281947</v>
      </c>
      <c r="AF104" t="n">
        <v>3.91566106019468e-06</v>
      </c>
      <c r="AG104" t="n">
        <v>11</v>
      </c>
      <c r="AH104" t="n">
        <v>144834.6603590285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12.2026</v>
      </c>
      <c r="E105" t="n">
        <v>8.199999999999999</v>
      </c>
      <c r="F105" t="n">
        <v>5.08</v>
      </c>
      <c r="G105" t="n">
        <v>76.28</v>
      </c>
      <c r="H105" t="n">
        <v>1.45</v>
      </c>
      <c r="I105" t="n">
        <v>4</v>
      </c>
      <c r="J105" t="n">
        <v>328.49</v>
      </c>
      <c r="K105" t="n">
        <v>60.56</v>
      </c>
      <c r="L105" t="n">
        <v>26.75</v>
      </c>
      <c r="M105" t="n">
        <v>2</v>
      </c>
      <c r="N105" t="n">
        <v>101.19</v>
      </c>
      <c r="O105" t="n">
        <v>40748.37</v>
      </c>
      <c r="P105" t="n">
        <v>79.11</v>
      </c>
      <c r="Q105" t="n">
        <v>202.81</v>
      </c>
      <c r="R105" t="n">
        <v>18.98</v>
      </c>
      <c r="S105" t="n">
        <v>13.89</v>
      </c>
      <c r="T105" t="n">
        <v>872.09</v>
      </c>
      <c r="U105" t="n">
        <v>0.73</v>
      </c>
      <c r="V105" t="n">
        <v>0.76</v>
      </c>
      <c r="W105" t="n">
        <v>0.64</v>
      </c>
      <c r="X105" t="n">
        <v>0.05</v>
      </c>
      <c r="Y105" t="n">
        <v>1</v>
      </c>
      <c r="Z105" t="n">
        <v>10</v>
      </c>
      <c r="AA105" t="n">
        <v>116.9012784734458</v>
      </c>
      <c r="AB105" t="n">
        <v>159.9494865277203</v>
      </c>
      <c r="AC105" t="n">
        <v>144.684132024073</v>
      </c>
      <c r="AD105" t="n">
        <v>116901.2784734458</v>
      </c>
      <c r="AE105" t="n">
        <v>159949.4865277203</v>
      </c>
      <c r="AF105" t="n">
        <v>3.915949880191416e-06</v>
      </c>
      <c r="AG105" t="n">
        <v>11</v>
      </c>
      <c r="AH105" t="n">
        <v>144684.132024073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12.2046</v>
      </c>
      <c r="E106" t="n">
        <v>8.19</v>
      </c>
      <c r="F106" t="n">
        <v>5.08</v>
      </c>
      <c r="G106" t="n">
        <v>76.25</v>
      </c>
      <c r="H106" t="n">
        <v>1.46</v>
      </c>
      <c r="I106" t="n">
        <v>4</v>
      </c>
      <c r="J106" t="n">
        <v>329.08</v>
      </c>
      <c r="K106" t="n">
        <v>60.56</v>
      </c>
      <c r="L106" t="n">
        <v>27</v>
      </c>
      <c r="M106" t="n">
        <v>2</v>
      </c>
      <c r="N106" t="n">
        <v>101.52</v>
      </c>
      <c r="O106" t="n">
        <v>40820.32</v>
      </c>
      <c r="P106" t="n">
        <v>78.76000000000001</v>
      </c>
      <c r="Q106" t="n">
        <v>202.81</v>
      </c>
      <c r="R106" t="n">
        <v>19.03</v>
      </c>
      <c r="S106" t="n">
        <v>13.89</v>
      </c>
      <c r="T106" t="n">
        <v>895.78</v>
      </c>
      <c r="U106" t="n">
        <v>0.73</v>
      </c>
      <c r="V106" t="n">
        <v>0.76</v>
      </c>
      <c r="W106" t="n">
        <v>0.64</v>
      </c>
      <c r="X106" t="n">
        <v>0.05</v>
      </c>
      <c r="Y106" t="n">
        <v>1</v>
      </c>
      <c r="Z106" t="n">
        <v>10</v>
      </c>
      <c r="AA106" t="n">
        <v>116.7388306093587</v>
      </c>
      <c r="AB106" t="n">
        <v>159.7272181933826</v>
      </c>
      <c r="AC106" t="n">
        <v>144.4830766676088</v>
      </c>
      <c r="AD106" t="n">
        <v>116738.8306093587</v>
      </c>
      <c r="AE106" t="n">
        <v>159727.2181933825</v>
      </c>
      <c r="AF106" t="n">
        <v>3.916591702406385e-06</v>
      </c>
      <c r="AG106" t="n">
        <v>11</v>
      </c>
      <c r="AH106" t="n">
        <v>144483.0766676088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12.2021</v>
      </c>
      <c r="E107" t="n">
        <v>8.199999999999999</v>
      </c>
      <c r="F107" t="n">
        <v>5.09</v>
      </c>
      <c r="G107" t="n">
        <v>76.28</v>
      </c>
      <c r="H107" t="n">
        <v>1.47</v>
      </c>
      <c r="I107" t="n">
        <v>4</v>
      </c>
      <c r="J107" t="n">
        <v>329.66</v>
      </c>
      <c r="K107" t="n">
        <v>60.56</v>
      </c>
      <c r="L107" t="n">
        <v>27.25</v>
      </c>
      <c r="M107" t="n">
        <v>2</v>
      </c>
      <c r="N107" t="n">
        <v>101.86</v>
      </c>
      <c r="O107" t="n">
        <v>40892.44</v>
      </c>
      <c r="P107" t="n">
        <v>78.42</v>
      </c>
      <c r="Q107" t="n">
        <v>202.81</v>
      </c>
      <c r="R107" t="n">
        <v>19.06</v>
      </c>
      <c r="S107" t="n">
        <v>13.89</v>
      </c>
      <c r="T107" t="n">
        <v>910.51</v>
      </c>
      <c r="U107" t="n">
        <v>0.73</v>
      </c>
      <c r="V107" t="n">
        <v>0.76</v>
      </c>
      <c r="W107" t="n">
        <v>0.64</v>
      </c>
      <c r="X107" t="n">
        <v>0.05</v>
      </c>
      <c r="Y107" t="n">
        <v>1</v>
      </c>
      <c r="Z107" t="n">
        <v>10</v>
      </c>
      <c r="AA107" t="n">
        <v>116.6023942037863</v>
      </c>
      <c r="AB107" t="n">
        <v>159.5405398841291</v>
      </c>
      <c r="AC107" t="n">
        <v>144.3142146741857</v>
      </c>
      <c r="AD107" t="n">
        <v>116602.3942037863</v>
      </c>
      <c r="AE107" t="n">
        <v>159540.5398841291</v>
      </c>
      <c r="AF107" t="n">
        <v>3.915789424637673e-06</v>
      </c>
      <c r="AG107" t="n">
        <v>11</v>
      </c>
      <c r="AH107" t="n">
        <v>144314.2146741857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12.1988</v>
      </c>
      <c r="E108" t="n">
        <v>8.199999999999999</v>
      </c>
      <c r="F108" t="n">
        <v>5.09</v>
      </c>
      <c r="G108" t="n">
        <v>76.31</v>
      </c>
      <c r="H108" t="n">
        <v>1.48</v>
      </c>
      <c r="I108" t="n">
        <v>4</v>
      </c>
      <c r="J108" t="n">
        <v>330.25</v>
      </c>
      <c r="K108" t="n">
        <v>60.56</v>
      </c>
      <c r="L108" t="n">
        <v>27.5</v>
      </c>
      <c r="M108" t="n">
        <v>2</v>
      </c>
      <c r="N108" t="n">
        <v>102.19</v>
      </c>
      <c r="O108" t="n">
        <v>40964.71</v>
      </c>
      <c r="P108" t="n">
        <v>78.13</v>
      </c>
      <c r="Q108" t="n">
        <v>202.81</v>
      </c>
      <c r="R108" t="n">
        <v>19.12</v>
      </c>
      <c r="S108" t="n">
        <v>13.89</v>
      </c>
      <c r="T108" t="n">
        <v>938.0700000000001</v>
      </c>
      <c r="U108" t="n">
        <v>0.73</v>
      </c>
      <c r="V108" t="n">
        <v>0.76</v>
      </c>
      <c r="W108" t="n">
        <v>0.64</v>
      </c>
      <c r="X108" t="n">
        <v>0.05</v>
      </c>
      <c r="Y108" t="n">
        <v>1</v>
      </c>
      <c r="Z108" t="n">
        <v>10</v>
      </c>
      <c r="AA108" t="n">
        <v>116.4834827623687</v>
      </c>
      <c r="AB108" t="n">
        <v>159.377840003979</v>
      </c>
      <c r="AC108" t="n">
        <v>144.1670426422464</v>
      </c>
      <c r="AD108" t="n">
        <v>116483.4827623687</v>
      </c>
      <c r="AE108" t="n">
        <v>159377.840003979</v>
      </c>
      <c r="AF108" t="n">
        <v>3.914730417982974e-06</v>
      </c>
      <c r="AG108" t="n">
        <v>11</v>
      </c>
      <c r="AH108" t="n">
        <v>144167.0426422464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12.3123</v>
      </c>
      <c r="E109" t="n">
        <v>8.119999999999999</v>
      </c>
      <c r="F109" t="n">
        <v>5.06</v>
      </c>
      <c r="G109" t="n">
        <v>101.28</v>
      </c>
      <c r="H109" t="n">
        <v>1.49</v>
      </c>
      <c r="I109" t="n">
        <v>3</v>
      </c>
      <c r="J109" t="n">
        <v>330.83</v>
      </c>
      <c r="K109" t="n">
        <v>60.56</v>
      </c>
      <c r="L109" t="n">
        <v>27.75</v>
      </c>
      <c r="M109" t="n">
        <v>1</v>
      </c>
      <c r="N109" t="n">
        <v>102.53</v>
      </c>
      <c r="O109" t="n">
        <v>41037.15</v>
      </c>
      <c r="P109" t="n">
        <v>77.44</v>
      </c>
      <c r="Q109" t="n">
        <v>202.81</v>
      </c>
      <c r="R109" t="n">
        <v>18.42</v>
      </c>
      <c r="S109" t="n">
        <v>13.89</v>
      </c>
      <c r="T109" t="n">
        <v>594.95</v>
      </c>
      <c r="U109" t="n">
        <v>0.75</v>
      </c>
      <c r="V109" t="n">
        <v>0.76</v>
      </c>
      <c r="W109" t="n">
        <v>0.64</v>
      </c>
      <c r="X109" t="n">
        <v>0.03</v>
      </c>
      <c r="Y109" t="n">
        <v>1</v>
      </c>
      <c r="Z109" t="n">
        <v>10</v>
      </c>
      <c r="AA109" t="n">
        <v>115.8016298191451</v>
      </c>
      <c r="AB109" t="n">
        <v>158.4448987258321</v>
      </c>
      <c r="AC109" t="n">
        <v>143.3231399702942</v>
      </c>
      <c r="AD109" t="n">
        <v>115801.6298191451</v>
      </c>
      <c r="AE109" t="n">
        <v>158444.8987258321</v>
      </c>
      <c r="AF109" t="n">
        <v>3.951153828682475e-06</v>
      </c>
      <c r="AG109" t="n">
        <v>11</v>
      </c>
      <c r="AH109" t="n">
        <v>143323.1399702943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12.3056</v>
      </c>
      <c r="E110" t="n">
        <v>8.130000000000001</v>
      </c>
      <c r="F110" t="n">
        <v>5.07</v>
      </c>
      <c r="G110" t="n">
        <v>101.37</v>
      </c>
      <c r="H110" t="n">
        <v>1.51</v>
      </c>
      <c r="I110" t="n">
        <v>3</v>
      </c>
      <c r="J110" t="n">
        <v>331.42</v>
      </c>
      <c r="K110" t="n">
        <v>60.56</v>
      </c>
      <c r="L110" t="n">
        <v>28</v>
      </c>
      <c r="M110" t="n">
        <v>1</v>
      </c>
      <c r="N110" t="n">
        <v>102.87</v>
      </c>
      <c r="O110" t="n">
        <v>41109.75</v>
      </c>
      <c r="P110" t="n">
        <v>77.59999999999999</v>
      </c>
      <c r="Q110" t="n">
        <v>202.81</v>
      </c>
      <c r="R110" t="n">
        <v>18.58</v>
      </c>
      <c r="S110" t="n">
        <v>13.89</v>
      </c>
      <c r="T110" t="n">
        <v>674.29</v>
      </c>
      <c r="U110" t="n">
        <v>0.75</v>
      </c>
      <c r="V110" t="n">
        <v>0.76</v>
      </c>
      <c r="W110" t="n">
        <v>0.64</v>
      </c>
      <c r="X110" t="n">
        <v>0.03</v>
      </c>
      <c r="Y110" t="n">
        <v>1</v>
      </c>
      <c r="Z110" t="n">
        <v>10</v>
      </c>
      <c r="AA110" t="n">
        <v>115.9001907239594</v>
      </c>
      <c r="AB110" t="n">
        <v>158.5797541039994</v>
      </c>
      <c r="AC110" t="n">
        <v>143.4451249404399</v>
      </c>
      <c r="AD110" t="n">
        <v>115900.1907239594</v>
      </c>
      <c r="AE110" t="n">
        <v>158579.7541039994</v>
      </c>
      <c r="AF110" t="n">
        <v>3.949003724262328e-06</v>
      </c>
      <c r="AG110" t="n">
        <v>11</v>
      </c>
      <c r="AH110" t="n">
        <v>143445.1249404399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12.3026</v>
      </c>
      <c r="E111" t="n">
        <v>8.130000000000001</v>
      </c>
      <c r="F111" t="n">
        <v>5.07</v>
      </c>
      <c r="G111" t="n">
        <v>101.41</v>
      </c>
      <c r="H111" t="n">
        <v>1.52</v>
      </c>
      <c r="I111" t="n">
        <v>3</v>
      </c>
      <c r="J111" t="n">
        <v>332.01</v>
      </c>
      <c r="K111" t="n">
        <v>60.56</v>
      </c>
      <c r="L111" t="n">
        <v>28.25</v>
      </c>
      <c r="M111" t="n">
        <v>1</v>
      </c>
      <c r="N111" t="n">
        <v>103.21</v>
      </c>
      <c r="O111" t="n">
        <v>41182.52</v>
      </c>
      <c r="P111" t="n">
        <v>77.73999999999999</v>
      </c>
      <c r="Q111" t="n">
        <v>202.81</v>
      </c>
      <c r="R111" t="n">
        <v>18.61</v>
      </c>
      <c r="S111" t="n">
        <v>13.89</v>
      </c>
      <c r="T111" t="n">
        <v>690.9400000000001</v>
      </c>
      <c r="U111" t="n">
        <v>0.75</v>
      </c>
      <c r="V111" t="n">
        <v>0.76</v>
      </c>
      <c r="W111" t="n">
        <v>0.64</v>
      </c>
      <c r="X111" t="n">
        <v>0.03</v>
      </c>
      <c r="Y111" t="n">
        <v>1</v>
      </c>
      <c r="Z111" t="n">
        <v>10</v>
      </c>
      <c r="AA111" t="n">
        <v>115.9713756354032</v>
      </c>
      <c r="AB111" t="n">
        <v>158.6771524402933</v>
      </c>
      <c r="AC111" t="n">
        <v>143.5332277162175</v>
      </c>
      <c r="AD111" t="n">
        <v>115971.3756354032</v>
      </c>
      <c r="AE111" t="n">
        <v>158677.1524402933</v>
      </c>
      <c r="AF111" t="n">
        <v>3.948040990939875e-06</v>
      </c>
      <c r="AG111" t="n">
        <v>11</v>
      </c>
      <c r="AH111" t="n">
        <v>143533.2277162175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12.3039</v>
      </c>
      <c r="E112" t="n">
        <v>8.130000000000001</v>
      </c>
      <c r="F112" t="n">
        <v>5.07</v>
      </c>
      <c r="G112" t="n">
        <v>101.39</v>
      </c>
      <c r="H112" t="n">
        <v>1.53</v>
      </c>
      <c r="I112" t="n">
        <v>3</v>
      </c>
      <c r="J112" t="n">
        <v>332.6</v>
      </c>
      <c r="K112" t="n">
        <v>60.56</v>
      </c>
      <c r="L112" t="n">
        <v>28.5</v>
      </c>
      <c r="M112" t="n">
        <v>1</v>
      </c>
      <c r="N112" t="n">
        <v>103.55</v>
      </c>
      <c r="O112" t="n">
        <v>41255.45</v>
      </c>
      <c r="P112" t="n">
        <v>77.88</v>
      </c>
      <c r="Q112" t="n">
        <v>202.81</v>
      </c>
      <c r="R112" t="n">
        <v>18.62</v>
      </c>
      <c r="S112" t="n">
        <v>13.89</v>
      </c>
      <c r="T112" t="n">
        <v>695.0700000000001</v>
      </c>
      <c r="U112" t="n">
        <v>0.75</v>
      </c>
      <c r="V112" t="n">
        <v>0.76</v>
      </c>
      <c r="W112" t="n">
        <v>0.64</v>
      </c>
      <c r="X112" t="n">
        <v>0.03</v>
      </c>
      <c r="Y112" t="n">
        <v>1</v>
      </c>
      <c r="Z112" t="n">
        <v>10</v>
      </c>
      <c r="AA112" t="n">
        <v>116.0292785251961</v>
      </c>
      <c r="AB112" t="n">
        <v>158.7563777286031</v>
      </c>
      <c r="AC112" t="n">
        <v>143.6048918542044</v>
      </c>
      <c r="AD112" t="n">
        <v>116029.2785251961</v>
      </c>
      <c r="AE112" t="n">
        <v>158756.3777286031</v>
      </c>
      <c r="AF112" t="n">
        <v>3.948458175379605e-06</v>
      </c>
      <c r="AG112" t="n">
        <v>11</v>
      </c>
      <c r="AH112" t="n">
        <v>143604.8918542044</v>
      </c>
    </row>
    <row r="113">
      <c r="A113" t="n">
        <v>111</v>
      </c>
      <c r="B113" t="n">
        <v>140</v>
      </c>
      <c r="C113" t="inlineStr">
        <is>
          <t xml:space="preserve">CONCLUIDO	</t>
        </is>
      </c>
      <c r="D113" t="n">
        <v>12.3031</v>
      </c>
      <c r="E113" t="n">
        <v>8.130000000000001</v>
      </c>
      <c r="F113" t="n">
        <v>5.07</v>
      </c>
      <c r="G113" t="n">
        <v>101.41</v>
      </c>
      <c r="H113" t="n">
        <v>1.54</v>
      </c>
      <c r="I113" t="n">
        <v>3</v>
      </c>
      <c r="J113" t="n">
        <v>333.2</v>
      </c>
      <c r="K113" t="n">
        <v>60.56</v>
      </c>
      <c r="L113" t="n">
        <v>28.75</v>
      </c>
      <c r="M113" t="n">
        <v>1</v>
      </c>
      <c r="N113" t="n">
        <v>103.89</v>
      </c>
      <c r="O113" t="n">
        <v>41328.54</v>
      </c>
      <c r="P113" t="n">
        <v>78.02</v>
      </c>
      <c r="Q113" t="n">
        <v>202.81</v>
      </c>
      <c r="R113" t="n">
        <v>18.56</v>
      </c>
      <c r="S113" t="n">
        <v>13.89</v>
      </c>
      <c r="T113" t="n">
        <v>664.86</v>
      </c>
      <c r="U113" t="n">
        <v>0.75</v>
      </c>
      <c r="V113" t="n">
        <v>0.76</v>
      </c>
      <c r="W113" t="n">
        <v>0.64</v>
      </c>
      <c r="X113" t="n">
        <v>0.03</v>
      </c>
      <c r="Y113" t="n">
        <v>1</v>
      </c>
      <c r="Z113" t="n">
        <v>10</v>
      </c>
      <c r="AA113" t="n">
        <v>116.0936807393418</v>
      </c>
      <c r="AB113" t="n">
        <v>158.8444956792224</v>
      </c>
      <c r="AC113" t="n">
        <v>143.6845999512909</v>
      </c>
      <c r="AD113" t="n">
        <v>116093.6807393418</v>
      </c>
      <c r="AE113" t="n">
        <v>158844.4956792224</v>
      </c>
      <c r="AF113" t="n">
        <v>3.948201446493617e-06</v>
      </c>
      <c r="AG113" t="n">
        <v>11</v>
      </c>
      <c r="AH113" t="n">
        <v>143684.5999512909</v>
      </c>
    </row>
    <row r="114">
      <c r="A114" t="n">
        <v>112</v>
      </c>
      <c r="B114" t="n">
        <v>140</v>
      </c>
      <c r="C114" t="inlineStr">
        <is>
          <t xml:space="preserve">CONCLUIDO	</t>
        </is>
      </c>
      <c r="D114" t="n">
        <v>12.3064</v>
      </c>
      <c r="E114" t="n">
        <v>8.130000000000001</v>
      </c>
      <c r="F114" t="n">
        <v>5.07</v>
      </c>
      <c r="G114" t="n">
        <v>101.36</v>
      </c>
      <c r="H114" t="n">
        <v>1.55</v>
      </c>
      <c r="I114" t="n">
        <v>3</v>
      </c>
      <c r="J114" t="n">
        <v>333.79</v>
      </c>
      <c r="K114" t="n">
        <v>60.56</v>
      </c>
      <c r="L114" t="n">
        <v>29</v>
      </c>
      <c r="M114" t="n">
        <v>1</v>
      </c>
      <c r="N114" t="n">
        <v>104.24</v>
      </c>
      <c r="O114" t="n">
        <v>41401.93</v>
      </c>
      <c r="P114" t="n">
        <v>78.01000000000001</v>
      </c>
      <c r="Q114" t="n">
        <v>202.82</v>
      </c>
      <c r="R114" t="n">
        <v>18.51</v>
      </c>
      <c r="S114" t="n">
        <v>13.89</v>
      </c>
      <c r="T114" t="n">
        <v>638.54</v>
      </c>
      <c r="U114" t="n">
        <v>0.75</v>
      </c>
      <c r="V114" t="n">
        <v>0.76</v>
      </c>
      <c r="W114" t="n">
        <v>0.64</v>
      </c>
      <c r="X114" t="n">
        <v>0.03</v>
      </c>
      <c r="Y114" t="n">
        <v>1</v>
      </c>
      <c r="Z114" t="n">
        <v>10</v>
      </c>
      <c r="AA114" t="n">
        <v>116.0790272318913</v>
      </c>
      <c r="AB114" t="n">
        <v>158.8244461038614</v>
      </c>
      <c r="AC114" t="n">
        <v>143.6664638792626</v>
      </c>
      <c r="AD114" t="n">
        <v>116079.0272318913</v>
      </c>
      <c r="AE114" t="n">
        <v>158824.4461038614</v>
      </c>
      <c r="AF114" t="n">
        <v>3.949260453148316e-06</v>
      </c>
      <c r="AG114" t="n">
        <v>11</v>
      </c>
      <c r="AH114" t="n">
        <v>143666.4638792627</v>
      </c>
    </row>
    <row r="115">
      <c r="A115" t="n">
        <v>113</v>
      </c>
      <c r="B115" t="n">
        <v>140</v>
      </c>
      <c r="C115" t="inlineStr">
        <is>
          <t xml:space="preserve">CONCLUIDO	</t>
        </is>
      </c>
      <c r="D115" t="n">
        <v>12.3094</v>
      </c>
      <c r="E115" t="n">
        <v>8.119999999999999</v>
      </c>
      <c r="F115" t="n">
        <v>5.07</v>
      </c>
      <c r="G115" t="n">
        <v>101.32</v>
      </c>
      <c r="H115" t="n">
        <v>1.56</v>
      </c>
      <c r="I115" t="n">
        <v>3</v>
      </c>
      <c r="J115" t="n">
        <v>334.39</v>
      </c>
      <c r="K115" t="n">
        <v>60.56</v>
      </c>
      <c r="L115" t="n">
        <v>29.25</v>
      </c>
      <c r="M115" t="n">
        <v>1</v>
      </c>
      <c r="N115" t="n">
        <v>104.58</v>
      </c>
      <c r="O115" t="n">
        <v>41475.37</v>
      </c>
      <c r="P115" t="n">
        <v>78.06999999999999</v>
      </c>
      <c r="Q115" t="n">
        <v>202.81</v>
      </c>
      <c r="R115" t="n">
        <v>18.47</v>
      </c>
      <c r="S115" t="n">
        <v>13.89</v>
      </c>
      <c r="T115" t="n">
        <v>617.9299999999999</v>
      </c>
      <c r="U115" t="n">
        <v>0.75</v>
      </c>
      <c r="V115" t="n">
        <v>0.76</v>
      </c>
      <c r="W115" t="n">
        <v>0.64</v>
      </c>
      <c r="X115" t="n">
        <v>0.03</v>
      </c>
      <c r="Y115" t="n">
        <v>1</v>
      </c>
      <c r="Z115" t="n">
        <v>10</v>
      </c>
      <c r="AA115" t="n">
        <v>116.0962576178028</v>
      </c>
      <c r="AB115" t="n">
        <v>158.8480214780166</v>
      </c>
      <c r="AC115" t="n">
        <v>143.6877892527967</v>
      </c>
      <c r="AD115" t="n">
        <v>116096.2576178028</v>
      </c>
      <c r="AE115" t="n">
        <v>158848.0214780166</v>
      </c>
      <c r="AF115" t="n">
        <v>3.95022318647077e-06</v>
      </c>
      <c r="AG115" t="n">
        <v>11</v>
      </c>
      <c r="AH115" t="n">
        <v>143687.7892527967</v>
      </c>
    </row>
    <row r="116">
      <c r="A116" t="n">
        <v>114</v>
      </c>
      <c r="B116" t="n">
        <v>140</v>
      </c>
      <c r="C116" t="inlineStr">
        <is>
          <t xml:space="preserve">CONCLUIDO	</t>
        </is>
      </c>
      <c r="D116" t="n">
        <v>12.3069</v>
      </c>
      <c r="E116" t="n">
        <v>8.130000000000001</v>
      </c>
      <c r="F116" t="n">
        <v>5.07</v>
      </c>
      <c r="G116" t="n">
        <v>101.36</v>
      </c>
      <c r="H116" t="n">
        <v>1.57</v>
      </c>
      <c r="I116" t="n">
        <v>3</v>
      </c>
      <c r="J116" t="n">
        <v>334.98</v>
      </c>
      <c r="K116" t="n">
        <v>60.56</v>
      </c>
      <c r="L116" t="n">
        <v>29.5</v>
      </c>
      <c r="M116" t="n">
        <v>1</v>
      </c>
      <c r="N116" t="n">
        <v>104.93</v>
      </c>
      <c r="O116" t="n">
        <v>41548.98</v>
      </c>
      <c r="P116" t="n">
        <v>78.20999999999999</v>
      </c>
      <c r="Q116" t="n">
        <v>202.81</v>
      </c>
      <c r="R116" t="n">
        <v>18.48</v>
      </c>
      <c r="S116" t="n">
        <v>13.89</v>
      </c>
      <c r="T116" t="n">
        <v>622.84</v>
      </c>
      <c r="U116" t="n">
        <v>0.75</v>
      </c>
      <c r="V116" t="n">
        <v>0.76</v>
      </c>
      <c r="W116" t="n">
        <v>0.64</v>
      </c>
      <c r="X116" t="n">
        <v>0.03</v>
      </c>
      <c r="Y116" t="n">
        <v>1</v>
      </c>
      <c r="Z116" t="n">
        <v>10</v>
      </c>
      <c r="AA116" t="n">
        <v>116.1659151901189</v>
      </c>
      <c r="AB116" t="n">
        <v>158.9433300415346</v>
      </c>
      <c r="AC116" t="n">
        <v>143.774001700779</v>
      </c>
      <c r="AD116" t="n">
        <v>116165.9151901189</v>
      </c>
      <c r="AE116" t="n">
        <v>158943.3300415346</v>
      </c>
      <c r="AF116" t="n">
        <v>3.949420908702058e-06</v>
      </c>
      <c r="AG116" t="n">
        <v>11</v>
      </c>
      <c r="AH116" t="n">
        <v>143774.001700779</v>
      </c>
    </row>
    <row r="117">
      <c r="A117" t="n">
        <v>115</v>
      </c>
      <c r="B117" t="n">
        <v>140</v>
      </c>
      <c r="C117" t="inlineStr">
        <is>
          <t xml:space="preserve">CONCLUIDO	</t>
        </is>
      </c>
      <c r="D117" t="n">
        <v>12.3052</v>
      </c>
      <c r="E117" t="n">
        <v>8.130000000000001</v>
      </c>
      <c r="F117" t="n">
        <v>5.07</v>
      </c>
      <c r="G117" t="n">
        <v>101.38</v>
      </c>
      <c r="H117" t="n">
        <v>1.58</v>
      </c>
      <c r="I117" t="n">
        <v>3</v>
      </c>
      <c r="J117" t="n">
        <v>335.58</v>
      </c>
      <c r="K117" t="n">
        <v>60.56</v>
      </c>
      <c r="L117" t="n">
        <v>29.75</v>
      </c>
      <c r="M117" t="n">
        <v>1</v>
      </c>
      <c r="N117" t="n">
        <v>105.28</v>
      </c>
      <c r="O117" t="n">
        <v>41622.76</v>
      </c>
      <c r="P117" t="n">
        <v>78.29000000000001</v>
      </c>
      <c r="Q117" t="n">
        <v>202.81</v>
      </c>
      <c r="R117" t="n">
        <v>18.57</v>
      </c>
      <c r="S117" t="n">
        <v>13.89</v>
      </c>
      <c r="T117" t="n">
        <v>671.1900000000001</v>
      </c>
      <c r="U117" t="n">
        <v>0.75</v>
      </c>
      <c r="V117" t="n">
        <v>0.76</v>
      </c>
      <c r="W117" t="n">
        <v>0.64</v>
      </c>
      <c r="X117" t="n">
        <v>0.03</v>
      </c>
      <c r="Y117" t="n">
        <v>1</v>
      </c>
      <c r="Z117" t="n">
        <v>10</v>
      </c>
      <c r="AA117" t="n">
        <v>116.2065763265358</v>
      </c>
      <c r="AB117" t="n">
        <v>158.9989644022228</v>
      </c>
      <c r="AC117" t="n">
        <v>143.8243263961665</v>
      </c>
      <c r="AD117" t="n">
        <v>116206.5763265358</v>
      </c>
      <c r="AE117" t="n">
        <v>158998.9644022228</v>
      </c>
      <c r="AF117" t="n">
        <v>3.948875359819334e-06</v>
      </c>
      <c r="AG117" t="n">
        <v>11</v>
      </c>
      <c r="AH117" t="n">
        <v>143824.3263961665</v>
      </c>
    </row>
    <row r="118">
      <c r="A118" t="n">
        <v>116</v>
      </c>
      <c r="B118" t="n">
        <v>140</v>
      </c>
      <c r="C118" t="inlineStr">
        <is>
          <t xml:space="preserve">CONCLUIDO	</t>
        </is>
      </c>
      <c r="D118" t="n">
        <v>12.3085</v>
      </c>
      <c r="E118" t="n">
        <v>8.119999999999999</v>
      </c>
      <c r="F118" t="n">
        <v>5.07</v>
      </c>
      <c r="G118" t="n">
        <v>101.33</v>
      </c>
      <c r="H118" t="n">
        <v>1.59</v>
      </c>
      <c r="I118" t="n">
        <v>3</v>
      </c>
      <c r="J118" t="n">
        <v>336.18</v>
      </c>
      <c r="K118" t="n">
        <v>60.56</v>
      </c>
      <c r="L118" t="n">
        <v>30</v>
      </c>
      <c r="M118" t="n">
        <v>1</v>
      </c>
      <c r="N118" t="n">
        <v>105.63</v>
      </c>
      <c r="O118" t="n">
        <v>41696.71</v>
      </c>
      <c r="P118" t="n">
        <v>78.34999999999999</v>
      </c>
      <c r="Q118" t="n">
        <v>202.81</v>
      </c>
      <c r="R118" t="n">
        <v>18.5</v>
      </c>
      <c r="S118" t="n">
        <v>13.89</v>
      </c>
      <c r="T118" t="n">
        <v>632.51</v>
      </c>
      <c r="U118" t="n">
        <v>0.75</v>
      </c>
      <c r="V118" t="n">
        <v>0.76</v>
      </c>
      <c r="W118" t="n">
        <v>0.64</v>
      </c>
      <c r="X118" t="n">
        <v>0.03</v>
      </c>
      <c r="Y118" t="n">
        <v>1</v>
      </c>
      <c r="Z118" t="n">
        <v>10</v>
      </c>
      <c r="AA118" t="n">
        <v>116.2228441593472</v>
      </c>
      <c r="AB118" t="n">
        <v>159.0212227687616</v>
      </c>
      <c r="AC118" t="n">
        <v>143.8444604554426</v>
      </c>
      <c r="AD118" t="n">
        <v>116222.8441593472</v>
      </c>
      <c r="AE118" t="n">
        <v>159021.2227687616</v>
      </c>
      <c r="AF118" t="n">
        <v>3.949934366474034e-06</v>
      </c>
      <c r="AG118" t="n">
        <v>11</v>
      </c>
      <c r="AH118" t="n">
        <v>143844.4604554426</v>
      </c>
    </row>
    <row r="119">
      <c r="A119" t="n">
        <v>117</v>
      </c>
      <c r="B119" t="n">
        <v>140</v>
      </c>
      <c r="C119" t="inlineStr">
        <is>
          <t xml:space="preserve">CONCLUIDO	</t>
        </is>
      </c>
      <c r="D119" t="n">
        <v>12.306</v>
      </c>
      <c r="E119" t="n">
        <v>8.130000000000001</v>
      </c>
      <c r="F119" t="n">
        <v>5.07</v>
      </c>
      <c r="G119" t="n">
        <v>101.37</v>
      </c>
      <c r="H119" t="n">
        <v>1.6</v>
      </c>
      <c r="I119" t="n">
        <v>3</v>
      </c>
      <c r="J119" t="n">
        <v>336.78</v>
      </c>
      <c r="K119" t="n">
        <v>60.56</v>
      </c>
      <c r="L119" t="n">
        <v>30.25</v>
      </c>
      <c r="M119" t="n">
        <v>1</v>
      </c>
      <c r="N119" t="n">
        <v>105.98</v>
      </c>
      <c r="O119" t="n">
        <v>41770.83</v>
      </c>
      <c r="P119" t="n">
        <v>78.68000000000001</v>
      </c>
      <c r="Q119" t="n">
        <v>202.81</v>
      </c>
      <c r="R119" t="n">
        <v>18.56</v>
      </c>
      <c r="S119" t="n">
        <v>13.89</v>
      </c>
      <c r="T119" t="n">
        <v>666.25</v>
      </c>
      <c r="U119" t="n">
        <v>0.75</v>
      </c>
      <c r="V119" t="n">
        <v>0.76</v>
      </c>
      <c r="W119" t="n">
        <v>0.64</v>
      </c>
      <c r="X119" t="n">
        <v>0.03</v>
      </c>
      <c r="Y119" t="n">
        <v>1</v>
      </c>
      <c r="Z119" t="n">
        <v>10</v>
      </c>
      <c r="AA119" t="n">
        <v>116.3765543308744</v>
      </c>
      <c r="AB119" t="n">
        <v>159.2315358066591</v>
      </c>
      <c r="AC119" t="n">
        <v>144.0347015121795</v>
      </c>
      <c r="AD119" t="n">
        <v>116376.5543308744</v>
      </c>
      <c r="AE119" t="n">
        <v>159231.5358066591</v>
      </c>
      <c r="AF119" t="n">
        <v>3.949132088705321e-06</v>
      </c>
      <c r="AG119" t="n">
        <v>11</v>
      </c>
      <c r="AH119" t="n">
        <v>144034.7015121795</v>
      </c>
    </row>
    <row r="120">
      <c r="A120" t="n">
        <v>118</v>
      </c>
      <c r="B120" t="n">
        <v>140</v>
      </c>
      <c r="C120" t="inlineStr">
        <is>
          <t xml:space="preserve">CONCLUIDO	</t>
        </is>
      </c>
      <c r="D120" t="n">
        <v>12.3026</v>
      </c>
      <c r="E120" t="n">
        <v>8.130000000000001</v>
      </c>
      <c r="F120" t="n">
        <v>5.07</v>
      </c>
      <c r="G120" t="n">
        <v>101.41</v>
      </c>
      <c r="H120" t="n">
        <v>1.61</v>
      </c>
      <c r="I120" t="n">
        <v>3</v>
      </c>
      <c r="J120" t="n">
        <v>337.39</v>
      </c>
      <c r="K120" t="n">
        <v>60.56</v>
      </c>
      <c r="L120" t="n">
        <v>30.5</v>
      </c>
      <c r="M120" t="n">
        <v>1</v>
      </c>
      <c r="N120" t="n">
        <v>106.33</v>
      </c>
      <c r="O120" t="n">
        <v>41845.13</v>
      </c>
      <c r="P120" t="n">
        <v>78.81999999999999</v>
      </c>
      <c r="Q120" t="n">
        <v>202.83</v>
      </c>
      <c r="R120" t="n">
        <v>18.59</v>
      </c>
      <c r="S120" t="n">
        <v>13.89</v>
      </c>
      <c r="T120" t="n">
        <v>681.5</v>
      </c>
      <c r="U120" t="n">
        <v>0.75</v>
      </c>
      <c r="V120" t="n">
        <v>0.76</v>
      </c>
      <c r="W120" t="n">
        <v>0.64</v>
      </c>
      <c r="X120" t="n">
        <v>0.03</v>
      </c>
      <c r="Y120" t="n">
        <v>1</v>
      </c>
      <c r="Z120" t="n">
        <v>10</v>
      </c>
      <c r="AA120" t="n">
        <v>116.4491051602447</v>
      </c>
      <c r="AB120" t="n">
        <v>159.3308030521203</v>
      </c>
      <c r="AC120" t="n">
        <v>144.1244948310563</v>
      </c>
      <c r="AD120" t="n">
        <v>116449.1051602447</v>
      </c>
      <c r="AE120" t="n">
        <v>159330.8030521203</v>
      </c>
      <c r="AF120" t="n">
        <v>3.948040990939875e-06</v>
      </c>
      <c r="AG120" t="n">
        <v>11</v>
      </c>
      <c r="AH120" t="n">
        <v>144124.4948310563</v>
      </c>
    </row>
    <row r="121">
      <c r="A121" t="n">
        <v>119</v>
      </c>
      <c r="B121" t="n">
        <v>140</v>
      </c>
      <c r="C121" t="inlineStr">
        <is>
          <t xml:space="preserve">CONCLUIDO	</t>
        </is>
      </c>
      <c r="D121" t="n">
        <v>12.3018</v>
      </c>
      <c r="E121" t="n">
        <v>8.130000000000001</v>
      </c>
      <c r="F121" t="n">
        <v>5.07</v>
      </c>
      <c r="G121" t="n">
        <v>101.42</v>
      </c>
      <c r="H121" t="n">
        <v>1.62</v>
      </c>
      <c r="I121" t="n">
        <v>3</v>
      </c>
      <c r="J121" t="n">
        <v>337.99</v>
      </c>
      <c r="K121" t="n">
        <v>60.56</v>
      </c>
      <c r="L121" t="n">
        <v>30.75</v>
      </c>
      <c r="M121" t="n">
        <v>1</v>
      </c>
      <c r="N121" t="n">
        <v>106.68</v>
      </c>
      <c r="O121" t="n">
        <v>41919.61</v>
      </c>
      <c r="P121" t="n">
        <v>78.88</v>
      </c>
      <c r="Q121" t="n">
        <v>202.83</v>
      </c>
      <c r="R121" t="n">
        <v>18.66</v>
      </c>
      <c r="S121" t="n">
        <v>13.89</v>
      </c>
      <c r="T121" t="n">
        <v>715.33</v>
      </c>
      <c r="U121" t="n">
        <v>0.74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116.4781518084432</v>
      </c>
      <c r="AB121" t="n">
        <v>159.3705459576331</v>
      </c>
      <c r="AC121" t="n">
        <v>144.1604447294465</v>
      </c>
      <c r="AD121" t="n">
        <v>116478.1518084432</v>
      </c>
      <c r="AE121" t="n">
        <v>159370.5459576331</v>
      </c>
      <c r="AF121" t="n">
        <v>3.947784262053887e-06</v>
      </c>
      <c r="AG121" t="n">
        <v>11</v>
      </c>
      <c r="AH121" t="n">
        <v>144160.4447294465</v>
      </c>
    </row>
    <row r="122">
      <c r="A122" t="n">
        <v>120</v>
      </c>
      <c r="B122" t="n">
        <v>140</v>
      </c>
      <c r="C122" t="inlineStr">
        <is>
          <t xml:space="preserve">CONCLUIDO	</t>
        </is>
      </c>
      <c r="D122" t="n">
        <v>12.3039</v>
      </c>
      <c r="E122" t="n">
        <v>8.130000000000001</v>
      </c>
      <c r="F122" t="n">
        <v>5.07</v>
      </c>
      <c r="G122" t="n">
        <v>101.39</v>
      </c>
      <c r="H122" t="n">
        <v>1.63</v>
      </c>
      <c r="I122" t="n">
        <v>3</v>
      </c>
      <c r="J122" t="n">
        <v>338.59</v>
      </c>
      <c r="K122" t="n">
        <v>60.56</v>
      </c>
      <c r="L122" t="n">
        <v>31</v>
      </c>
      <c r="M122" t="n">
        <v>1</v>
      </c>
      <c r="N122" t="n">
        <v>107.04</v>
      </c>
      <c r="O122" t="n">
        <v>41994.26</v>
      </c>
      <c r="P122" t="n">
        <v>78.8</v>
      </c>
      <c r="Q122" t="n">
        <v>202.81</v>
      </c>
      <c r="R122" t="n">
        <v>18.54</v>
      </c>
      <c r="S122" t="n">
        <v>13.89</v>
      </c>
      <c r="T122" t="n">
        <v>655.23</v>
      </c>
      <c r="U122" t="n">
        <v>0.75</v>
      </c>
      <c r="V122" t="n">
        <v>0.76</v>
      </c>
      <c r="W122" t="n">
        <v>0.64</v>
      </c>
      <c r="X122" t="n">
        <v>0.03</v>
      </c>
      <c r="Y122" t="n">
        <v>1</v>
      </c>
      <c r="Z122" t="n">
        <v>10</v>
      </c>
      <c r="AA122" t="n">
        <v>116.4361903077693</v>
      </c>
      <c r="AB122" t="n">
        <v>159.3131323812003</v>
      </c>
      <c r="AC122" t="n">
        <v>144.1085106241679</v>
      </c>
      <c r="AD122" t="n">
        <v>116436.1903077693</v>
      </c>
      <c r="AE122" t="n">
        <v>159313.1323812003</v>
      </c>
      <c r="AF122" t="n">
        <v>3.948458175379605e-06</v>
      </c>
      <c r="AG122" t="n">
        <v>11</v>
      </c>
      <c r="AH122" t="n">
        <v>144108.5106241679</v>
      </c>
    </row>
    <row r="123">
      <c r="A123" t="n">
        <v>121</v>
      </c>
      <c r="B123" t="n">
        <v>140</v>
      </c>
      <c r="C123" t="inlineStr">
        <is>
          <t xml:space="preserve">CONCLUIDO	</t>
        </is>
      </c>
      <c r="D123" t="n">
        <v>12.3077</v>
      </c>
      <c r="E123" t="n">
        <v>8.119999999999999</v>
      </c>
      <c r="F123" t="n">
        <v>5.07</v>
      </c>
      <c r="G123" t="n">
        <v>101.34</v>
      </c>
      <c r="H123" t="n">
        <v>1.64</v>
      </c>
      <c r="I123" t="n">
        <v>3</v>
      </c>
      <c r="J123" t="n">
        <v>339.2</v>
      </c>
      <c r="K123" t="n">
        <v>60.56</v>
      </c>
      <c r="L123" t="n">
        <v>31.25</v>
      </c>
      <c r="M123" t="n">
        <v>1</v>
      </c>
      <c r="N123" t="n">
        <v>107.4</v>
      </c>
      <c r="O123" t="n">
        <v>42069.09</v>
      </c>
      <c r="P123" t="n">
        <v>78.83</v>
      </c>
      <c r="Q123" t="n">
        <v>202.81</v>
      </c>
      <c r="R123" t="n">
        <v>18.55</v>
      </c>
      <c r="S123" t="n">
        <v>13.89</v>
      </c>
      <c r="T123" t="n">
        <v>658.8</v>
      </c>
      <c r="U123" t="n">
        <v>0.75</v>
      </c>
      <c r="V123" t="n">
        <v>0.76</v>
      </c>
      <c r="W123" t="n">
        <v>0.64</v>
      </c>
      <c r="X123" t="n">
        <v>0.03</v>
      </c>
      <c r="Y123" t="n">
        <v>1</v>
      </c>
      <c r="Z123" t="n">
        <v>10</v>
      </c>
      <c r="AA123" t="n">
        <v>116.4375688963922</v>
      </c>
      <c r="AB123" t="n">
        <v>159.3150186269733</v>
      </c>
      <c r="AC123" t="n">
        <v>144.1102168492918</v>
      </c>
      <c r="AD123" t="n">
        <v>116437.5688963922</v>
      </c>
      <c r="AE123" t="n">
        <v>159315.0186269733</v>
      </c>
      <c r="AF123" t="n">
        <v>3.949677637588046e-06</v>
      </c>
      <c r="AG123" t="n">
        <v>11</v>
      </c>
      <c r="AH123" t="n">
        <v>144110.2168492918</v>
      </c>
    </row>
    <row r="124">
      <c r="A124" t="n">
        <v>122</v>
      </c>
      <c r="B124" t="n">
        <v>140</v>
      </c>
      <c r="C124" t="inlineStr">
        <is>
          <t xml:space="preserve">CONCLUIDO	</t>
        </is>
      </c>
      <c r="D124" t="n">
        <v>12.3026</v>
      </c>
      <c r="E124" t="n">
        <v>8.130000000000001</v>
      </c>
      <c r="F124" t="n">
        <v>5.07</v>
      </c>
      <c r="G124" t="n">
        <v>101.41</v>
      </c>
      <c r="H124" t="n">
        <v>1.65</v>
      </c>
      <c r="I124" t="n">
        <v>3</v>
      </c>
      <c r="J124" t="n">
        <v>339.81</v>
      </c>
      <c r="K124" t="n">
        <v>60.56</v>
      </c>
      <c r="L124" t="n">
        <v>31.5</v>
      </c>
      <c r="M124" t="n">
        <v>1</v>
      </c>
      <c r="N124" t="n">
        <v>107.75</v>
      </c>
      <c r="O124" t="n">
        <v>42144.11</v>
      </c>
      <c r="P124" t="n">
        <v>78.98999999999999</v>
      </c>
      <c r="Q124" t="n">
        <v>202.81</v>
      </c>
      <c r="R124" t="n">
        <v>18.62</v>
      </c>
      <c r="S124" t="n">
        <v>13.89</v>
      </c>
      <c r="T124" t="n">
        <v>697.04</v>
      </c>
      <c r="U124" t="n">
        <v>0.75</v>
      </c>
      <c r="V124" t="n">
        <v>0.76</v>
      </c>
      <c r="W124" t="n">
        <v>0.64</v>
      </c>
      <c r="X124" t="n">
        <v>0.03</v>
      </c>
      <c r="Y124" t="n">
        <v>1</v>
      </c>
      <c r="Z124" t="n">
        <v>10</v>
      </c>
      <c r="AA124" t="n">
        <v>116.524303326192</v>
      </c>
      <c r="AB124" t="n">
        <v>159.4336925002782</v>
      </c>
      <c r="AC124" t="n">
        <v>144.2175646546883</v>
      </c>
      <c r="AD124" t="n">
        <v>116524.303326192</v>
      </c>
      <c r="AE124" t="n">
        <v>159433.6925002782</v>
      </c>
      <c r="AF124" t="n">
        <v>3.948040990939875e-06</v>
      </c>
      <c r="AG124" t="n">
        <v>11</v>
      </c>
      <c r="AH124" t="n">
        <v>144217.5646546884</v>
      </c>
    </row>
    <row r="125">
      <c r="A125" t="n">
        <v>123</v>
      </c>
      <c r="B125" t="n">
        <v>140</v>
      </c>
      <c r="C125" t="inlineStr">
        <is>
          <t xml:space="preserve">CONCLUIDO	</t>
        </is>
      </c>
      <c r="D125" t="n">
        <v>12.3018</v>
      </c>
      <c r="E125" t="n">
        <v>8.130000000000001</v>
      </c>
      <c r="F125" t="n">
        <v>5.07</v>
      </c>
      <c r="G125" t="n">
        <v>101.42</v>
      </c>
      <c r="H125" t="n">
        <v>1.66</v>
      </c>
      <c r="I125" t="n">
        <v>3</v>
      </c>
      <c r="J125" t="n">
        <v>340.42</v>
      </c>
      <c r="K125" t="n">
        <v>60.56</v>
      </c>
      <c r="L125" t="n">
        <v>31.75</v>
      </c>
      <c r="M125" t="n">
        <v>1</v>
      </c>
      <c r="N125" t="n">
        <v>108.11</v>
      </c>
      <c r="O125" t="n">
        <v>42219.3</v>
      </c>
      <c r="P125" t="n">
        <v>79.03</v>
      </c>
      <c r="Q125" t="n">
        <v>202.81</v>
      </c>
      <c r="R125" t="n">
        <v>18.68</v>
      </c>
      <c r="S125" t="n">
        <v>13.89</v>
      </c>
      <c r="T125" t="n">
        <v>724.6799999999999</v>
      </c>
      <c r="U125" t="n">
        <v>0.74</v>
      </c>
      <c r="V125" t="n">
        <v>0.76</v>
      </c>
      <c r="W125" t="n">
        <v>0.64</v>
      </c>
      <c r="X125" t="n">
        <v>0.03</v>
      </c>
      <c r="Y125" t="n">
        <v>1</v>
      </c>
      <c r="Z125" t="n">
        <v>10</v>
      </c>
      <c r="AA125" t="n">
        <v>116.5445074462396</v>
      </c>
      <c r="AB125" t="n">
        <v>159.4613366686702</v>
      </c>
      <c r="AC125" t="n">
        <v>144.2425705024478</v>
      </c>
      <c r="AD125" t="n">
        <v>116544.5074462396</v>
      </c>
      <c r="AE125" t="n">
        <v>159461.3366686702</v>
      </c>
      <c r="AF125" t="n">
        <v>3.947784262053887e-06</v>
      </c>
      <c r="AG125" t="n">
        <v>11</v>
      </c>
      <c r="AH125" t="n">
        <v>144242.5705024478</v>
      </c>
    </row>
    <row r="126">
      <c r="A126" t="n">
        <v>124</v>
      </c>
      <c r="B126" t="n">
        <v>140</v>
      </c>
      <c r="C126" t="inlineStr">
        <is>
          <t xml:space="preserve">CONCLUIDO	</t>
        </is>
      </c>
      <c r="D126" t="n">
        <v>12.2963</v>
      </c>
      <c r="E126" t="n">
        <v>8.130000000000001</v>
      </c>
      <c r="F126" t="n">
        <v>5.07</v>
      </c>
      <c r="G126" t="n">
        <v>101.49</v>
      </c>
      <c r="H126" t="n">
        <v>1.67</v>
      </c>
      <c r="I126" t="n">
        <v>3</v>
      </c>
      <c r="J126" t="n">
        <v>341.03</v>
      </c>
      <c r="K126" t="n">
        <v>60.56</v>
      </c>
      <c r="L126" t="n">
        <v>32</v>
      </c>
      <c r="M126" t="n">
        <v>1</v>
      </c>
      <c r="N126" t="n">
        <v>108.48</v>
      </c>
      <c r="O126" t="n">
        <v>42294.68</v>
      </c>
      <c r="P126" t="n">
        <v>79.13</v>
      </c>
      <c r="Q126" t="n">
        <v>202.81</v>
      </c>
      <c r="R126" t="n">
        <v>18.74</v>
      </c>
      <c r="S126" t="n">
        <v>13.89</v>
      </c>
      <c r="T126" t="n">
        <v>753.22</v>
      </c>
      <c r="U126" t="n">
        <v>0.74</v>
      </c>
      <c r="V126" t="n">
        <v>0.76</v>
      </c>
      <c r="W126" t="n">
        <v>0.64</v>
      </c>
      <c r="X126" t="n">
        <v>0.04</v>
      </c>
      <c r="Y126" t="n">
        <v>1</v>
      </c>
      <c r="Z126" t="n">
        <v>10</v>
      </c>
      <c r="AA126" t="n">
        <v>116.6060324009781</v>
      </c>
      <c r="AB126" t="n">
        <v>159.5455178260328</v>
      </c>
      <c r="AC126" t="n">
        <v>144.3187175283007</v>
      </c>
      <c r="AD126" t="n">
        <v>116606.032400978</v>
      </c>
      <c r="AE126" t="n">
        <v>159545.5178260328</v>
      </c>
      <c r="AF126" t="n">
        <v>3.946019250962722e-06</v>
      </c>
      <c r="AG126" t="n">
        <v>11</v>
      </c>
      <c r="AH126" t="n">
        <v>144318.7175283007</v>
      </c>
    </row>
    <row r="127">
      <c r="A127" t="n">
        <v>125</v>
      </c>
      <c r="B127" t="n">
        <v>140</v>
      </c>
      <c r="C127" t="inlineStr">
        <is>
          <t xml:space="preserve">CONCLUIDO	</t>
        </is>
      </c>
      <c r="D127" t="n">
        <v>12.3022</v>
      </c>
      <c r="E127" t="n">
        <v>8.130000000000001</v>
      </c>
      <c r="F127" t="n">
        <v>5.07</v>
      </c>
      <c r="G127" t="n">
        <v>101.42</v>
      </c>
      <c r="H127" t="n">
        <v>1.68</v>
      </c>
      <c r="I127" t="n">
        <v>3</v>
      </c>
      <c r="J127" t="n">
        <v>341.64</v>
      </c>
      <c r="K127" t="n">
        <v>60.56</v>
      </c>
      <c r="L127" t="n">
        <v>32.25</v>
      </c>
      <c r="M127" t="n">
        <v>1</v>
      </c>
      <c r="N127" t="n">
        <v>108.84</v>
      </c>
      <c r="O127" t="n">
        <v>42370.23</v>
      </c>
      <c r="P127" t="n">
        <v>79.13</v>
      </c>
      <c r="Q127" t="n">
        <v>202.81</v>
      </c>
      <c r="R127" t="n">
        <v>18.64</v>
      </c>
      <c r="S127" t="n">
        <v>13.89</v>
      </c>
      <c r="T127" t="n">
        <v>702.91</v>
      </c>
      <c r="U127" t="n">
        <v>0.75</v>
      </c>
      <c r="V127" t="n">
        <v>0.76</v>
      </c>
      <c r="W127" t="n">
        <v>0.64</v>
      </c>
      <c r="X127" t="n">
        <v>0.03</v>
      </c>
      <c r="Y127" t="n">
        <v>1</v>
      </c>
      <c r="Z127" t="n">
        <v>10</v>
      </c>
      <c r="AA127" t="n">
        <v>116.5874878419726</v>
      </c>
      <c r="AB127" t="n">
        <v>159.5201443422732</v>
      </c>
      <c r="AC127" t="n">
        <v>144.2957656542193</v>
      </c>
      <c r="AD127" t="n">
        <v>116587.4878419726</v>
      </c>
      <c r="AE127" t="n">
        <v>159520.1443422732</v>
      </c>
      <c r="AF127" t="n">
        <v>3.94791262649688e-06</v>
      </c>
      <c r="AG127" t="n">
        <v>11</v>
      </c>
      <c r="AH127" t="n">
        <v>144295.7656542193</v>
      </c>
    </row>
    <row r="128">
      <c r="A128" t="n">
        <v>126</v>
      </c>
      <c r="B128" t="n">
        <v>140</v>
      </c>
      <c r="C128" t="inlineStr">
        <is>
          <t xml:space="preserve">CONCLUIDO	</t>
        </is>
      </c>
      <c r="D128" t="n">
        <v>12.3018</v>
      </c>
      <c r="E128" t="n">
        <v>8.130000000000001</v>
      </c>
      <c r="F128" t="n">
        <v>5.07</v>
      </c>
      <c r="G128" t="n">
        <v>101.42</v>
      </c>
      <c r="H128" t="n">
        <v>1.69</v>
      </c>
      <c r="I128" t="n">
        <v>3</v>
      </c>
      <c r="J128" t="n">
        <v>342.26</v>
      </c>
      <c r="K128" t="n">
        <v>60.56</v>
      </c>
      <c r="L128" t="n">
        <v>32.5</v>
      </c>
      <c r="M128" t="n">
        <v>1</v>
      </c>
      <c r="N128" t="n">
        <v>109.2</v>
      </c>
      <c r="O128" t="n">
        <v>42445.98</v>
      </c>
      <c r="P128" t="n">
        <v>79.23999999999999</v>
      </c>
      <c r="Q128" t="n">
        <v>202.81</v>
      </c>
      <c r="R128" t="n">
        <v>18.6</v>
      </c>
      <c r="S128" t="n">
        <v>13.89</v>
      </c>
      <c r="T128" t="n">
        <v>686.8</v>
      </c>
      <c r="U128" t="n">
        <v>0.75</v>
      </c>
      <c r="V128" t="n">
        <v>0.76</v>
      </c>
      <c r="W128" t="n">
        <v>0.64</v>
      </c>
      <c r="X128" t="n">
        <v>0.03</v>
      </c>
      <c r="Y128" t="n">
        <v>1</v>
      </c>
      <c r="Z128" t="n">
        <v>10</v>
      </c>
      <c r="AA128" t="n">
        <v>116.6374053391545</v>
      </c>
      <c r="AB128" t="n">
        <v>159.5884436641222</v>
      </c>
      <c r="AC128" t="n">
        <v>144.3575465846497</v>
      </c>
      <c r="AD128" t="n">
        <v>116637.4053391545</v>
      </c>
      <c r="AE128" t="n">
        <v>159588.4436641222</v>
      </c>
      <c r="AF128" t="n">
        <v>3.947784262053887e-06</v>
      </c>
      <c r="AG128" t="n">
        <v>11</v>
      </c>
      <c r="AH128" t="n">
        <v>144357.5465846497</v>
      </c>
    </row>
    <row r="129">
      <c r="A129" t="n">
        <v>127</v>
      </c>
      <c r="B129" t="n">
        <v>140</v>
      </c>
      <c r="C129" t="inlineStr">
        <is>
          <t xml:space="preserve">CONCLUIDO	</t>
        </is>
      </c>
      <c r="D129" t="n">
        <v>12.3005</v>
      </c>
      <c r="E129" t="n">
        <v>8.130000000000001</v>
      </c>
      <c r="F129" t="n">
        <v>5.07</v>
      </c>
      <c r="G129" t="n">
        <v>101.44</v>
      </c>
      <c r="H129" t="n">
        <v>1.7</v>
      </c>
      <c r="I129" t="n">
        <v>3</v>
      </c>
      <c r="J129" t="n">
        <v>342.87</v>
      </c>
      <c r="K129" t="n">
        <v>60.56</v>
      </c>
      <c r="L129" t="n">
        <v>32.75</v>
      </c>
      <c r="M129" t="n">
        <v>1</v>
      </c>
      <c r="N129" t="n">
        <v>109.57</v>
      </c>
      <c r="O129" t="n">
        <v>42521.91</v>
      </c>
      <c r="P129" t="n">
        <v>79.27</v>
      </c>
      <c r="Q129" t="n">
        <v>202.82</v>
      </c>
      <c r="R129" t="n">
        <v>18.64</v>
      </c>
      <c r="S129" t="n">
        <v>13.89</v>
      </c>
      <c r="T129" t="n">
        <v>705.27</v>
      </c>
      <c r="U129" t="n">
        <v>0.75</v>
      </c>
      <c r="V129" t="n">
        <v>0.76</v>
      </c>
      <c r="W129" t="n">
        <v>0.64</v>
      </c>
      <c r="X129" t="n">
        <v>0.03</v>
      </c>
      <c r="Y129" t="n">
        <v>1</v>
      </c>
      <c r="Z129" t="n">
        <v>10</v>
      </c>
      <c r="AA129" t="n">
        <v>116.654767838994</v>
      </c>
      <c r="AB129" t="n">
        <v>159.6121998023819</v>
      </c>
      <c r="AC129" t="n">
        <v>144.3790354704159</v>
      </c>
      <c r="AD129" t="n">
        <v>116654.767838994</v>
      </c>
      <c r="AE129" t="n">
        <v>159612.1998023819</v>
      </c>
      <c r="AF129" t="n">
        <v>3.947367077614157e-06</v>
      </c>
      <c r="AG129" t="n">
        <v>11</v>
      </c>
      <c r="AH129" t="n">
        <v>144379.0354704159</v>
      </c>
    </row>
    <row r="130">
      <c r="A130" t="n">
        <v>128</v>
      </c>
      <c r="B130" t="n">
        <v>140</v>
      </c>
      <c r="C130" t="inlineStr">
        <is>
          <t xml:space="preserve">CONCLUIDO	</t>
        </is>
      </c>
      <c r="D130" t="n">
        <v>12.2997</v>
      </c>
      <c r="E130" t="n">
        <v>8.130000000000001</v>
      </c>
      <c r="F130" t="n">
        <v>5.07</v>
      </c>
      <c r="G130" t="n">
        <v>101.45</v>
      </c>
      <c r="H130" t="n">
        <v>1.71</v>
      </c>
      <c r="I130" t="n">
        <v>3</v>
      </c>
      <c r="J130" t="n">
        <v>343.49</v>
      </c>
      <c r="K130" t="n">
        <v>60.56</v>
      </c>
      <c r="L130" t="n">
        <v>33</v>
      </c>
      <c r="M130" t="n">
        <v>1</v>
      </c>
      <c r="N130" t="n">
        <v>109.94</v>
      </c>
      <c r="O130" t="n">
        <v>42598.03</v>
      </c>
      <c r="P130" t="n">
        <v>79.31999999999999</v>
      </c>
      <c r="Q130" t="n">
        <v>202.81</v>
      </c>
      <c r="R130" t="n">
        <v>18.71</v>
      </c>
      <c r="S130" t="n">
        <v>13.89</v>
      </c>
      <c r="T130" t="n">
        <v>738.13</v>
      </c>
      <c r="U130" t="n">
        <v>0.74</v>
      </c>
      <c r="V130" t="n">
        <v>0.76</v>
      </c>
      <c r="W130" t="n">
        <v>0.64</v>
      </c>
      <c r="X130" t="n">
        <v>0.03</v>
      </c>
      <c r="Y130" t="n">
        <v>1</v>
      </c>
      <c r="Z130" t="n">
        <v>10</v>
      </c>
      <c r="AA130" t="n">
        <v>116.6794083587856</v>
      </c>
      <c r="AB130" t="n">
        <v>159.6459140486238</v>
      </c>
      <c r="AC130" t="n">
        <v>144.4095320763147</v>
      </c>
      <c r="AD130" t="n">
        <v>116679.4083587856</v>
      </c>
      <c r="AE130" t="n">
        <v>159645.9140486238</v>
      </c>
      <c r="AF130" t="n">
        <v>3.947110348728169e-06</v>
      </c>
      <c r="AG130" t="n">
        <v>11</v>
      </c>
      <c r="AH130" t="n">
        <v>144409.5320763147</v>
      </c>
    </row>
    <row r="131">
      <c r="A131" t="n">
        <v>129</v>
      </c>
      <c r="B131" t="n">
        <v>140</v>
      </c>
      <c r="C131" t="inlineStr">
        <is>
          <t xml:space="preserve">CONCLUIDO	</t>
        </is>
      </c>
      <c r="D131" t="n">
        <v>12.3001</v>
      </c>
      <c r="E131" t="n">
        <v>8.130000000000001</v>
      </c>
      <c r="F131" t="n">
        <v>5.07</v>
      </c>
      <c r="G131" t="n">
        <v>101.44</v>
      </c>
      <c r="H131" t="n">
        <v>1.72</v>
      </c>
      <c r="I131" t="n">
        <v>3</v>
      </c>
      <c r="J131" t="n">
        <v>344.11</v>
      </c>
      <c r="K131" t="n">
        <v>60.56</v>
      </c>
      <c r="L131" t="n">
        <v>33.25</v>
      </c>
      <c r="M131" t="n">
        <v>1</v>
      </c>
      <c r="N131" t="n">
        <v>110.3</v>
      </c>
      <c r="O131" t="n">
        <v>42674.47</v>
      </c>
      <c r="P131" t="n">
        <v>79.33</v>
      </c>
      <c r="Q131" t="n">
        <v>202.81</v>
      </c>
      <c r="R131" t="n">
        <v>18.66</v>
      </c>
      <c r="S131" t="n">
        <v>13.89</v>
      </c>
      <c r="T131" t="n">
        <v>715.64</v>
      </c>
      <c r="U131" t="n">
        <v>0.74</v>
      </c>
      <c r="V131" t="n">
        <v>0.76</v>
      </c>
      <c r="W131" t="n">
        <v>0.64</v>
      </c>
      <c r="X131" t="n">
        <v>0.03</v>
      </c>
      <c r="Y131" t="n">
        <v>1</v>
      </c>
      <c r="Z131" t="n">
        <v>10</v>
      </c>
      <c r="AA131" t="n">
        <v>116.6825728202937</v>
      </c>
      <c r="AB131" t="n">
        <v>159.6502438044653</v>
      </c>
      <c r="AC131" t="n">
        <v>144.4134486063355</v>
      </c>
      <c r="AD131" t="n">
        <v>116682.5728202937</v>
      </c>
      <c r="AE131" t="n">
        <v>159650.2438044653</v>
      </c>
      <c r="AF131" t="n">
        <v>3.947238713171164e-06</v>
      </c>
      <c r="AG131" t="n">
        <v>11</v>
      </c>
      <c r="AH131" t="n">
        <v>144413.4486063355</v>
      </c>
    </row>
    <row r="132">
      <c r="A132" t="n">
        <v>130</v>
      </c>
      <c r="B132" t="n">
        <v>140</v>
      </c>
      <c r="C132" t="inlineStr">
        <is>
          <t xml:space="preserve">CONCLUIDO	</t>
        </is>
      </c>
      <c r="D132" t="n">
        <v>12.3005</v>
      </c>
      <c r="E132" t="n">
        <v>8.130000000000001</v>
      </c>
      <c r="F132" t="n">
        <v>5.07</v>
      </c>
      <c r="G132" t="n">
        <v>101.44</v>
      </c>
      <c r="H132" t="n">
        <v>1.73</v>
      </c>
      <c r="I132" t="n">
        <v>3</v>
      </c>
      <c r="J132" t="n">
        <v>344.73</v>
      </c>
      <c r="K132" t="n">
        <v>60.56</v>
      </c>
      <c r="L132" t="n">
        <v>33.5</v>
      </c>
      <c r="M132" t="n">
        <v>1</v>
      </c>
      <c r="N132" t="n">
        <v>110.67</v>
      </c>
      <c r="O132" t="n">
        <v>42750.97</v>
      </c>
      <c r="P132" t="n">
        <v>79.34</v>
      </c>
      <c r="Q132" t="n">
        <v>202.81</v>
      </c>
      <c r="R132" t="n">
        <v>18.6</v>
      </c>
      <c r="S132" t="n">
        <v>13.89</v>
      </c>
      <c r="T132" t="n">
        <v>682.52</v>
      </c>
      <c r="U132" t="n">
        <v>0.75</v>
      </c>
      <c r="V132" t="n">
        <v>0.76</v>
      </c>
      <c r="W132" t="n">
        <v>0.64</v>
      </c>
      <c r="X132" t="n">
        <v>0.03</v>
      </c>
      <c r="Y132" t="n">
        <v>1</v>
      </c>
      <c r="Z132" t="n">
        <v>10</v>
      </c>
      <c r="AA132" t="n">
        <v>116.6857370759915</v>
      </c>
      <c r="AB132" t="n">
        <v>159.6545732787081</v>
      </c>
      <c r="AC132" t="n">
        <v>144.4173648816331</v>
      </c>
      <c r="AD132" t="n">
        <v>116685.7370759914</v>
      </c>
      <c r="AE132" t="n">
        <v>159654.5732787081</v>
      </c>
      <c r="AF132" t="n">
        <v>3.947367077614157e-06</v>
      </c>
      <c r="AG132" t="n">
        <v>11</v>
      </c>
      <c r="AH132" t="n">
        <v>144417.3648816331</v>
      </c>
    </row>
    <row r="133">
      <c r="A133" t="n">
        <v>131</v>
      </c>
      <c r="B133" t="n">
        <v>140</v>
      </c>
      <c r="C133" t="inlineStr">
        <is>
          <t xml:space="preserve">CONCLUIDO	</t>
        </is>
      </c>
      <c r="D133" t="n">
        <v>12.3005</v>
      </c>
      <c r="E133" t="n">
        <v>8.130000000000001</v>
      </c>
      <c r="F133" t="n">
        <v>5.07</v>
      </c>
      <c r="G133" t="n">
        <v>101.44</v>
      </c>
      <c r="H133" t="n">
        <v>1.74</v>
      </c>
      <c r="I133" t="n">
        <v>3</v>
      </c>
      <c r="J133" t="n">
        <v>345.35</v>
      </c>
      <c r="K133" t="n">
        <v>60.56</v>
      </c>
      <c r="L133" t="n">
        <v>33.75</v>
      </c>
      <c r="M133" t="n">
        <v>1</v>
      </c>
      <c r="N133" t="n">
        <v>111.05</v>
      </c>
      <c r="O133" t="n">
        <v>42827.67</v>
      </c>
      <c r="P133" t="n">
        <v>79.31</v>
      </c>
      <c r="Q133" t="n">
        <v>202.81</v>
      </c>
      <c r="R133" t="n">
        <v>18.64</v>
      </c>
      <c r="S133" t="n">
        <v>13.89</v>
      </c>
      <c r="T133" t="n">
        <v>704</v>
      </c>
      <c r="U133" t="n">
        <v>0.75</v>
      </c>
      <c r="V133" t="n">
        <v>0.76</v>
      </c>
      <c r="W133" t="n">
        <v>0.64</v>
      </c>
      <c r="X133" t="n">
        <v>0.03</v>
      </c>
      <c r="Y133" t="n">
        <v>1</v>
      </c>
      <c r="Z133" t="n">
        <v>10</v>
      </c>
      <c r="AA133" t="n">
        <v>116.6724645458497</v>
      </c>
      <c r="AB133" t="n">
        <v>159.6364132174255</v>
      </c>
      <c r="AC133" t="n">
        <v>144.4009379911114</v>
      </c>
      <c r="AD133" t="n">
        <v>116672.4645458497</v>
      </c>
      <c r="AE133" t="n">
        <v>159636.4132174255</v>
      </c>
      <c r="AF133" t="n">
        <v>3.947367077614157e-06</v>
      </c>
      <c r="AG133" t="n">
        <v>11</v>
      </c>
      <c r="AH133" t="n">
        <v>144400.9379911114</v>
      </c>
    </row>
    <row r="134">
      <c r="A134" t="n">
        <v>132</v>
      </c>
      <c r="B134" t="n">
        <v>140</v>
      </c>
      <c r="C134" t="inlineStr">
        <is>
          <t xml:space="preserve">CONCLUIDO	</t>
        </is>
      </c>
      <c r="D134" t="n">
        <v>12.2968</v>
      </c>
      <c r="E134" t="n">
        <v>8.130000000000001</v>
      </c>
      <c r="F134" t="n">
        <v>5.07</v>
      </c>
      <c r="G134" t="n">
        <v>101.49</v>
      </c>
      <c r="H134" t="n">
        <v>1.75</v>
      </c>
      <c r="I134" t="n">
        <v>3</v>
      </c>
      <c r="J134" t="n">
        <v>345.97</v>
      </c>
      <c r="K134" t="n">
        <v>60.56</v>
      </c>
      <c r="L134" t="n">
        <v>34</v>
      </c>
      <c r="M134" t="n">
        <v>1</v>
      </c>
      <c r="N134" t="n">
        <v>111.42</v>
      </c>
      <c r="O134" t="n">
        <v>42904.56</v>
      </c>
      <c r="P134" t="n">
        <v>79.41</v>
      </c>
      <c r="Q134" t="n">
        <v>202.81</v>
      </c>
      <c r="R134" t="n">
        <v>18.74</v>
      </c>
      <c r="S134" t="n">
        <v>13.89</v>
      </c>
      <c r="T134" t="n">
        <v>754.5599999999999</v>
      </c>
      <c r="U134" t="n">
        <v>0.74</v>
      </c>
      <c r="V134" t="n">
        <v>0.76</v>
      </c>
      <c r="W134" t="n">
        <v>0.64</v>
      </c>
      <c r="X134" t="n">
        <v>0.04</v>
      </c>
      <c r="Y134" t="n">
        <v>1</v>
      </c>
      <c r="Z134" t="n">
        <v>10</v>
      </c>
      <c r="AA134" t="n">
        <v>116.728374359527</v>
      </c>
      <c r="AB134" t="n">
        <v>159.7129114910656</v>
      </c>
      <c r="AC134" t="n">
        <v>144.4701353768813</v>
      </c>
      <c r="AD134" t="n">
        <v>116728.374359527</v>
      </c>
      <c r="AE134" t="n">
        <v>159712.9114910656</v>
      </c>
      <c r="AF134" t="n">
        <v>3.946179706516463e-06</v>
      </c>
      <c r="AG134" t="n">
        <v>11</v>
      </c>
      <c r="AH134" t="n">
        <v>144470.1353768813</v>
      </c>
    </row>
    <row r="135">
      <c r="A135" t="n">
        <v>133</v>
      </c>
      <c r="B135" t="n">
        <v>140</v>
      </c>
      <c r="C135" t="inlineStr">
        <is>
          <t xml:space="preserve">CONCLUIDO	</t>
        </is>
      </c>
      <c r="D135" t="n">
        <v>12.3001</v>
      </c>
      <c r="E135" t="n">
        <v>8.130000000000001</v>
      </c>
      <c r="F135" t="n">
        <v>5.07</v>
      </c>
      <c r="G135" t="n">
        <v>101.44</v>
      </c>
      <c r="H135" t="n">
        <v>1.76</v>
      </c>
      <c r="I135" t="n">
        <v>3</v>
      </c>
      <c r="J135" t="n">
        <v>346.6</v>
      </c>
      <c r="K135" t="n">
        <v>60.56</v>
      </c>
      <c r="L135" t="n">
        <v>34.25</v>
      </c>
      <c r="M135" t="n">
        <v>1</v>
      </c>
      <c r="N135" t="n">
        <v>111.8</v>
      </c>
      <c r="O135" t="n">
        <v>42981.64</v>
      </c>
      <c r="P135" t="n">
        <v>79.36</v>
      </c>
      <c r="Q135" t="n">
        <v>202.81</v>
      </c>
      <c r="R135" t="n">
        <v>18.71</v>
      </c>
      <c r="S135" t="n">
        <v>13.89</v>
      </c>
      <c r="T135" t="n">
        <v>737.96</v>
      </c>
      <c r="U135" t="n">
        <v>0.74</v>
      </c>
      <c r="V135" t="n">
        <v>0.76</v>
      </c>
      <c r="W135" t="n">
        <v>0.64</v>
      </c>
      <c r="X135" t="n">
        <v>0.03</v>
      </c>
      <c r="Y135" t="n">
        <v>1</v>
      </c>
      <c r="Z135" t="n">
        <v>10</v>
      </c>
      <c r="AA135" t="n">
        <v>116.6958457820589</v>
      </c>
      <c r="AB135" t="n">
        <v>159.6684044563142</v>
      </c>
      <c r="AC135" t="n">
        <v>144.4298760310607</v>
      </c>
      <c r="AD135" t="n">
        <v>116695.8457820589</v>
      </c>
      <c r="AE135" t="n">
        <v>159668.4044563143</v>
      </c>
      <c r="AF135" t="n">
        <v>3.947238713171164e-06</v>
      </c>
      <c r="AG135" t="n">
        <v>11</v>
      </c>
      <c r="AH135" t="n">
        <v>144429.8760310607</v>
      </c>
    </row>
    <row r="136">
      <c r="A136" t="n">
        <v>134</v>
      </c>
      <c r="B136" t="n">
        <v>140</v>
      </c>
      <c r="C136" t="inlineStr">
        <is>
          <t xml:space="preserve">CONCLUIDO	</t>
        </is>
      </c>
      <c r="D136" t="n">
        <v>12.2976</v>
      </c>
      <c r="E136" t="n">
        <v>8.130000000000001</v>
      </c>
      <c r="F136" t="n">
        <v>5.07</v>
      </c>
      <c r="G136" t="n">
        <v>101.48</v>
      </c>
      <c r="H136" t="n">
        <v>1.77</v>
      </c>
      <c r="I136" t="n">
        <v>3</v>
      </c>
      <c r="J136" t="n">
        <v>347.23</v>
      </c>
      <c r="K136" t="n">
        <v>60.56</v>
      </c>
      <c r="L136" t="n">
        <v>34.5</v>
      </c>
      <c r="M136" t="n">
        <v>1</v>
      </c>
      <c r="N136" t="n">
        <v>112.17</v>
      </c>
      <c r="O136" t="n">
        <v>43058.93</v>
      </c>
      <c r="P136" t="n">
        <v>79.34999999999999</v>
      </c>
      <c r="Q136" t="n">
        <v>202.81</v>
      </c>
      <c r="R136" t="n">
        <v>18.73</v>
      </c>
      <c r="S136" t="n">
        <v>13.89</v>
      </c>
      <c r="T136" t="n">
        <v>748.3099999999999</v>
      </c>
      <c r="U136" t="n">
        <v>0.74</v>
      </c>
      <c r="V136" t="n">
        <v>0.76</v>
      </c>
      <c r="W136" t="n">
        <v>0.64</v>
      </c>
      <c r="X136" t="n">
        <v>0.04</v>
      </c>
      <c r="Y136" t="n">
        <v>1</v>
      </c>
      <c r="Z136" t="n">
        <v>10</v>
      </c>
      <c r="AA136" t="n">
        <v>116.69929962363</v>
      </c>
      <c r="AB136" t="n">
        <v>159.6731301547245</v>
      </c>
      <c r="AC136" t="n">
        <v>144.4341507154472</v>
      </c>
      <c r="AD136" t="n">
        <v>116699.29962363</v>
      </c>
      <c r="AE136" t="n">
        <v>159673.1301547245</v>
      </c>
      <c r="AF136" t="n">
        <v>3.946436435402451e-06</v>
      </c>
      <c r="AG136" t="n">
        <v>11</v>
      </c>
      <c r="AH136" t="n">
        <v>144434.1507154472</v>
      </c>
    </row>
    <row r="137">
      <c r="A137" t="n">
        <v>135</v>
      </c>
      <c r="B137" t="n">
        <v>140</v>
      </c>
      <c r="C137" t="inlineStr">
        <is>
          <t xml:space="preserve">CONCLUIDO	</t>
        </is>
      </c>
      <c r="D137" t="n">
        <v>12.2959</v>
      </c>
      <c r="E137" t="n">
        <v>8.130000000000001</v>
      </c>
      <c r="F137" t="n">
        <v>5.08</v>
      </c>
      <c r="G137" t="n">
        <v>101.5</v>
      </c>
      <c r="H137" t="n">
        <v>1.78</v>
      </c>
      <c r="I137" t="n">
        <v>3</v>
      </c>
      <c r="J137" t="n">
        <v>347.85</v>
      </c>
      <c r="K137" t="n">
        <v>60.56</v>
      </c>
      <c r="L137" t="n">
        <v>34.75</v>
      </c>
      <c r="M137" t="n">
        <v>1</v>
      </c>
      <c r="N137" t="n">
        <v>112.55</v>
      </c>
      <c r="O137" t="n">
        <v>43136.41</v>
      </c>
      <c r="P137" t="n">
        <v>79.47</v>
      </c>
      <c r="Q137" t="n">
        <v>202.81</v>
      </c>
      <c r="R137" t="n">
        <v>18.78</v>
      </c>
      <c r="S137" t="n">
        <v>13.89</v>
      </c>
      <c r="T137" t="n">
        <v>777.02</v>
      </c>
      <c r="U137" t="n">
        <v>0.74</v>
      </c>
      <c r="V137" t="n">
        <v>0.76</v>
      </c>
      <c r="W137" t="n">
        <v>0.64</v>
      </c>
      <c r="X137" t="n">
        <v>0.04</v>
      </c>
      <c r="Y137" t="n">
        <v>1</v>
      </c>
      <c r="Z137" t="n">
        <v>10</v>
      </c>
      <c r="AA137" t="n">
        <v>116.7649623852449</v>
      </c>
      <c r="AB137" t="n">
        <v>159.7629728420025</v>
      </c>
      <c r="AC137" t="n">
        <v>144.5154189427465</v>
      </c>
      <c r="AD137" t="n">
        <v>116764.9623852449</v>
      </c>
      <c r="AE137" t="n">
        <v>159762.9728420025</v>
      </c>
      <c r="AF137" t="n">
        <v>3.945890886519728e-06</v>
      </c>
      <c r="AG137" t="n">
        <v>11</v>
      </c>
      <c r="AH137" t="n">
        <v>144515.4189427465</v>
      </c>
    </row>
    <row r="138">
      <c r="A138" t="n">
        <v>136</v>
      </c>
      <c r="B138" t="n">
        <v>140</v>
      </c>
      <c r="C138" t="inlineStr">
        <is>
          <t xml:space="preserve">CONCLUIDO	</t>
        </is>
      </c>
      <c r="D138" t="n">
        <v>12.2959</v>
      </c>
      <c r="E138" t="n">
        <v>8.130000000000001</v>
      </c>
      <c r="F138" t="n">
        <v>5.08</v>
      </c>
      <c r="G138" t="n">
        <v>101.5</v>
      </c>
      <c r="H138" t="n">
        <v>1.79</v>
      </c>
      <c r="I138" t="n">
        <v>3</v>
      </c>
      <c r="J138" t="n">
        <v>348.48</v>
      </c>
      <c r="K138" t="n">
        <v>60.56</v>
      </c>
      <c r="L138" t="n">
        <v>35</v>
      </c>
      <c r="M138" t="n">
        <v>1</v>
      </c>
      <c r="N138" t="n">
        <v>112.93</v>
      </c>
      <c r="O138" t="n">
        <v>43214.09</v>
      </c>
      <c r="P138" t="n">
        <v>79.54000000000001</v>
      </c>
      <c r="Q138" t="n">
        <v>202.81</v>
      </c>
      <c r="R138" t="n">
        <v>18.81</v>
      </c>
      <c r="S138" t="n">
        <v>13.89</v>
      </c>
      <c r="T138" t="n">
        <v>788.49</v>
      </c>
      <c r="U138" t="n">
        <v>0.74</v>
      </c>
      <c r="V138" t="n">
        <v>0.76</v>
      </c>
      <c r="W138" t="n">
        <v>0.64</v>
      </c>
      <c r="X138" t="n">
        <v>0.04</v>
      </c>
      <c r="Y138" t="n">
        <v>1</v>
      </c>
      <c r="Z138" t="n">
        <v>10</v>
      </c>
      <c r="AA138" t="n">
        <v>116.7959432080953</v>
      </c>
      <c r="AB138" t="n">
        <v>159.805362170604</v>
      </c>
      <c r="AC138" t="n">
        <v>144.55376269332</v>
      </c>
      <c r="AD138" t="n">
        <v>116795.9432080953</v>
      </c>
      <c r="AE138" t="n">
        <v>159805.362170604</v>
      </c>
      <c r="AF138" t="n">
        <v>3.945890886519728e-06</v>
      </c>
      <c r="AG138" t="n">
        <v>11</v>
      </c>
      <c r="AH138" t="n">
        <v>144553.76269332</v>
      </c>
    </row>
    <row r="139">
      <c r="A139" t="n">
        <v>137</v>
      </c>
      <c r="B139" t="n">
        <v>140</v>
      </c>
      <c r="C139" t="inlineStr">
        <is>
          <t xml:space="preserve">CONCLUIDO	</t>
        </is>
      </c>
      <c r="D139" t="n">
        <v>12.2984</v>
      </c>
      <c r="E139" t="n">
        <v>8.130000000000001</v>
      </c>
      <c r="F139" t="n">
        <v>5.07</v>
      </c>
      <c r="G139" t="n">
        <v>101.47</v>
      </c>
      <c r="H139" t="n">
        <v>1.8</v>
      </c>
      <c r="I139" t="n">
        <v>3</v>
      </c>
      <c r="J139" t="n">
        <v>349.12</v>
      </c>
      <c r="K139" t="n">
        <v>60.56</v>
      </c>
      <c r="L139" t="n">
        <v>35.25</v>
      </c>
      <c r="M139" t="n">
        <v>1</v>
      </c>
      <c r="N139" t="n">
        <v>113.31</v>
      </c>
      <c r="O139" t="n">
        <v>43291.97</v>
      </c>
      <c r="P139" t="n">
        <v>79.56999999999999</v>
      </c>
      <c r="Q139" t="n">
        <v>202.81</v>
      </c>
      <c r="R139" t="n">
        <v>18.77</v>
      </c>
      <c r="S139" t="n">
        <v>13.89</v>
      </c>
      <c r="T139" t="n">
        <v>767.5</v>
      </c>
      <c r="U139" t="n">
        <v>0.74</v>
      </c>
      <c r="V139" t="n">
        <v>0.76</v>
      </c>
      <c r="W139" t="n">
        <v>0.64</v>
      </c>
      <c r="X139" t="n">
        <v>0.04</v>
      </c>
      <c r="Y139" t="n">
        <v>1</v>
      </c>
      <c r="Z139" t="n">
        <v>10</v>
      </c>
      <c r="AA139" t="n">
        <v>116.7941267707686</v>
      </c>
      <c r="AB139" t="n">
        <v>159.802876840918</v>
      </c>
      <c r="AC139" t="n">
        <v>144.551514560011</v>
      </c>
      <c r="AD139" t="n">
        <v>116794.1267707686</v>
      </c>
      <c r="AE139" t="n">
        <v>159802.876840918</v>
      </c>
      <c r="AF139" t="n">
        <v>3.946693164288439e-06</v>
      </c>
      <c r="AG139" t="n">
        <v>11</v>
      </c>
      <c r="AH139" t="n">
        <v>144551.514560011</v>
      </c>
    </row>
    <row r="140">
      <c r="A140" t="n">
        <v>138</v>
      </c>
      <c r="B140" t="n">
        <v>140</v>
      </c>
      <c r="C140" t="inlineStr">
        <is>
          <t xml:space="preserve">CONCLUIDO	</t>
        </is>
      </c>
      <c r="D140" t="n">
        <v>12.2997</v>
      </c>
      <c r="E140" t="n">
        <v>8.130000000000001</v>
      </c>
      <c r="F140" t="n">
        <v>5.07</v>
      </c>
      <c r="G140" t="n">
        <v>101.45</v>
      </c>
      <c r="H140" t="n">
        <v>1.81</v>
      </c>
      <c r="I140" t="n">
        <v>3</v>
      </c>
      <c r="J140" t="n">
        <v>349.75</v>
      </c>
      <c r="K140" t="n">
        <v>60.56</v>
      </c>
      <c r="L140" t="n">
        <v>35.5</v>
      </c>
      <c r="M140" t="n">
        <v>1</v>
      </c>
      <c r="N140" t="n">
        <v>113.69</v>
      </c>
      <c r="O140" t="n">
        <v>43370.05</v>
      </c>
      <c r="P140" t="n">
        <v>79.5</v>
      </c>
      <c r="Q140" t="n">
        <v>202.81</v>
      </c>
      <c r="R140" t="n">
        <v>18.72</v>
      </c>
      <c r="S140" t="n">
        <v>13.89</v>
      </c>
      <c r="T140" t="n">
        <v>744.22</v>
      </c>
      <c r="U140" t="n">
        <v>0.74</v>
      </c>
      <c r="V140" t="n">
        <v>0.76</v>
      </c>
      <c r="W140" t="n">
        <v>0.64</v>
      </c>
      <c r="X140" t="n">
        <v>0.03</v>
      </c>
      <c r="Y140" t="n">
        <v>1</v>
      </c>
      <c r="Z140" t="n">
        <v>10</v>
      </c>
      <c r="AA140" t="n">
        <v>116.7590487192865</v>
      </c>
      <c r="AB140" t="n">
        <v>159.7548815033458</v>
      </c>
      <c r="AC140" t="n">
        <v>144.5080998300948</v>
      </c>
      <c r="AD140" t="n">
        <v>116759.0487192865</v>
      </c>
      <c r="AE140" t="n">
        <v>159754.8815033458</v>
      </c>
      <c r="AF140" t="n">
        <v>3.947110348728169e-06</v>
      </c>
      <c r="AG140" t="n">
        <v>11</v>
      </c>
      <c r="AH140" t="n">
        <v>144508.0998300948</v>
      </c>
    </row>
    <row r="141">
      <c r="A141" t="n">
        <v>139</v>
      </c>
      <c r="B141" t="n">
        <v>140</v>
      </c>
      <c r="C141" t="inlineStr">
        <is>
          <t xml:space="preserve">CONCLUIDO	</t>
        </is>
      </c>
      <c r="D141" t="n">
        <v>12.2959</v>
      </c>
      <c r="E141" t="n">
        <v>8.130000000000001</v>
      </c>
      <c r="F141" t="n">
        <v>5.08</v>
      </c>
      <c r="G141" t="n">
        <v>101.5</v>
      </c>
      <c r="H141" t="n">
        <v>1.82</v>
      </c>
      <c r="I141" t="n">
        <v>3</v>
      </c>
      <c r="J141" t="n">
        <v>350.38</v>
      </c>
      <c r="K141" t="n">
        <v>60.56</v>
      </c>
      <c r="L141" t="n">
        <v>35.75</v>
      </c>
      <c r="M141" t="n">
        <v>0</v>
      </c>
      <c r="N141" t="n">
        <v>114.08</v>
      </c>
      <c r="O141" t="n">
        <v>43448.34</v>
      </c>
      <c r="P141" t="n">
        <v>79.65000000000001</v>
      </c>
      <c r="Q141" t="n">
        <v>202.81</v>
      </c>
      <c r="R141" t="n">
        <v>18.73</v>
      </c>
      <c r="S141" t="n">
        <v>13.89</v>
      </c>
      <c r="T141" t="n">
        <v>751.91</v>
      </c>
      <c r="U141" t="n">
        <v>0.74</v>
      </c>
      <c r="V141" t="n">
        <v>0.76</v>
      </c>
      <c r="W141" t="n">
        <v>0.64</v>
      </c>
      <c r="X141" t="n">
        <v>0.04</v>
      </c>
      <c r="Y141" t="n">
        <v>1</v>
      </c>
      <c r="Z141" t="n">
        <v>10</v>
      </c>
      <c r="AA141" t="n">
        <v>116.8446273582889</v>
      </c>
      <c r="AB141" t="n">
        <v>159.871973972692</v>
      </c>
      <c r="AC141" t="n">
        <v>144.6140171585069</v>
      </c>
      <c r="AD141" t="n">
        <v>116844.6273582889</v>
      </c>
      <c r="AE141" t="n">
        <v>159871.973972692</v>
      </c>
      <c r="AF141" t="n">
        <v>3.945890886519728e-06</v>
      </c>
      <c r="AG141" t="n">
        <v>11</v>
      </c>
      <c r="AH141" t="n">
        <v>144614.0171585069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12.9688</v>
      </c>
      <c r="E2" t="n">
        <v>7.71</v>
      </c>
      <c r="F2" t="n">
        <v>5.55</v>
      </c>
      <c r="G2" t="n">
        <v>12.82</v>
      </c>
      <c r="H2" t="n">
        <v>0.28</v>
      </c>
      <c r="I2" t="n">
        <v>26</v>
      </c>
      <c r="J2" t="n">
        <v>61.76</v>
      </c>
      <c r="K2" t="n">
        <v>28.92</v>
      </c>
      <c r="L2" t="n">
        <v>1</v>
      </c>
      <c r="M2" t="n">
        <v>24</v>
      </c>
      <c r="N2" t="n">
        <v>6.84</v>
      </c>
      <c r="O2" t="n">
        <v>7851.41</v>
      </c>
      <c r="P2" t="n">
        <v>33.94</v>
      </c>
      <c r="Q2" t="n">
        <v>202.84</v>
      </c>
      <c r="R2" t="n">
        <v>33.67</v>
      </c>
      <c r="S2" t="n">
        <v>13.89</v>
      </c>
      <c r="T2" t="n">
        <v>8104.84</v>
      </c>
      <c r="U2" t="n">
        <v>0.41</v>
      </c>
      <c r="V2" t="n">
        <v>0.7</v>
      </c>
      <c r="W2" t="n">
        <v>0.68</v>
      </c>
      <c r="X2" t="n">
        <v>0.52</v>
      </c>
      <c r="Y2" t="n">
        <v>1</v>
      </c>
      <c r="Z2" t="n">
        <v>10</v>
      </c>
      <c r="AA2" t="n">
        <v>89.97793376065225</v>
      </c>
      <c r="AB2" t="n">
        <v>123.1117785175549</v>
      </c>
      <c r="AC2" t="n">
        <v>111.3621631643381</v>
      </c>
      <c r="AD2" t="n">
        <v>89977.93376065225</v>
      </c>
      <c r="AE2" t="n">
        <v>123111.7785175549</v>
      </c>
      <c r="AF2" t="n">
        <v>4.518559687325551e-06</v>
      </c>
      <c r="AG2" t="n">
        <v>11</v>
      </c>
      <c r="AH2" t="n">
        <v>111362.1631643381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13.367</v>
      </c>
      <c r="E3" t="n">
        <v>7.48</v>
      </c>
      <c r="F3" t="n">
        <v>5.41</v>
      </c>
      <c r="G3" t="n">
        <v>16.22</v>
      </c>
      <c r="H3" t="n">
        <v>0.35</v>
      </c>
      <c r="I3" t="n">
        <v>20</v>
      </c>
      <c r="J3" t="n">
        <v>62.05</v>
      </c>
      <c r="K3" t="n">
        <v>28.92</v>
      </c>
      <c r="L3" t="n">
        <v>1.25</v>
      </c>
      <c r="M3" t="n">
        <v>18</v>
      </c>
      <c r="N3" t="n">
        <v>6.88</v>
      </c>
      <c r="O3" t="n">
        <v>7887.12</v>
      </c>
      <c r="P3" t="n">
        <v>32.41</v>
      </c>
      <c r="Q3" t="n">
        <v>202.85</v>
      </c>
      <c r="R3" t="n">
        <v>29.17</v>
      </c>
      <c r="S3" t="n">
        <v>13.89</v>
      </c>
      <c r="T3" t="n">
        <v>5885.04</v>
      </c>
      <c r="U3" t="n">
        <v>0.48</v>
      </c>
      <c r="V3" t="n">
        <v>0.72</v>
      </c>
      <c r="W3" t="n">
        <v>0.67</v>
      </c>
      <c r="X3" t="n">
        <v>0.37</v>
      </c>
      <c r="Y3" t="n">
        <v>1</v>
      </c>
      <c r="Z3" t="n">
        <v>10</v>
      </c>
      <c r="AA3" t="n">
        <v>82.24784555199447</v>
      </c>
      <c r="AB3" t="n">
        <v>112.5351308030514</v>
      </c>
      <c r="AC3" t="n">
        <v>101.7949358632851</v>
      </c>
      <c r="AD3" t="n">
        <v>82247.84555199447</v>
      </c>
      <c r="AE3" t="n">
        <v>112535.1308030514</v>
      </c>
      <c r="AF3" t="n">
        <v>4.657299622207193e-06</v>
      </c>
      <c r="AG3" t="n">
        <v>10</v>
      </c>
      <c r="AH3" t="n">
        <v>101794.9358632851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13.5947</v>
      </c>
      <c r="E4" t="n">
        <v>7.36</v>
      </c>
      <c r="F4" t="n">
        <v>5.34</v>
      </c>
      <c r="G4" t="n">
        <v>20.02</v>
      </c>
      <c r="H4" t="n">
        <v>0.42</v>
      </c>
      <c r="I4" t="n">
        <v>16</v>
      </c>
      <c r="J4" t="n">
        <v>62.34</v>
      </c>
      <c r="K4" t="n">
        <v>28.92</v>
      </c>
      <c r="L4" t="n">
        <v>1.5</v>
      </c>
      <c r="M4" t="n">
        <v>14</v>
      </c>
      <c r="N4" t="n">
        <v>6.92</v>
      </c>
      <c r="O4" t="n">
        <v>7922.85</v>
      </c>
      <c r="P4" t="n">
        <v>31.1</v>
      </c>
      <c r="Q4" t="n">
        <v>202.85</v>
      </c>
      <c r="R4" t="n">
        <v>26.89</v>
      </c>
      <c r="S4" t="n">
        <v>13.89</v>
      </c>
      <c r="T4" t="n">
        <v>4763.02</v>
      </c>
      <c r="U4" t="n">
        <v>0.52</v>
      </c>
      <c r="V4" t="n">
        <v>0.72</v>
      </c>
      <c r="W4" t="n">
        <v>0.66</v>
      </c>
      <c r="X4" t="n">
        <v>0.3</v>
      </c>
      <c r="Y4" t="n">
        <v>1</v>
      </c>
      <c r="Z4" t="n">
        <v>10</v>
      </c>
      <c r="AA4" t="n">
        <v>81.44979378041162</v>
      </c>
      <c r="AB4" t="n">
        <v>111.4432011616129</v>
      </c>
      <c r="AC4" t="n">
        <v>100.8072184542923</v>
      </c>
      <c r="AD4" t="n">
        <v>81449.79378041162</v>
      </c>
      <c r="AE4" t="n">
        <v>111443.2011616129</v>
      </c>
      <c r="AF4" t="n">
        <v>4.736634336352221e-06</v>
      </c>
      <c r="AG4" t="n">
        <v>10</v>
      </c>
      <c r="AH4" t="n">
        <v>100807.2184542923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13.7295</v>
      </c>
      <c r="E5" t="n">
        <v>7.28</v>
      </c>
      <c r="F5" t="n">
        <v>5.29</v>
      </c>
      <c r="G5" t="n">
        <v>22.69</v>
      </c>
      <c r="H5" t="n">
        <v>0.49</v>
      </c>
      <c r="I5" t="n">
        <v>14</v>
      </c>
      <c r="J5" t="n">
        <v>62.63</v>
      </c>
      <c r="K5" t="n">
        <v>28.92</v>
      </c>
      <c r="L5" t="n">
        <v>1.75</v>
      </c>
      <c r="M5" t="n">
        <v>12</v>
      </c>
      <c r="N5" t="n">
        <v>6.96</v>
      </c>
      <c r="O5" t="n">
        <v>7958.6</v>
      </c>
      <c r="P5" t="n">
        <v>30.28</v>
      </c>
      <c r="Q5" t="n">
        <v>202.81</v>
      </c>
      <c r="R5" t="n">
        <v>25.72</v>
      </c>
      <c r="S5" t="n">
        <v>13.89</v>
      </c>
      <c r="T5" t="n">
        <v>4189</v>
      </c>
      <c r="U5" t="n">
        <v>0.54</v>
      </c>
      <c r="V5" t="n">
        <v>0.73</v>
      </c>
      <c r="W5" t="n">
        <v>0.66</v>
      </c>
      <c r="X5" t="n">
        <v>0.26</v>
      </c>
      <c r="Y5" t="n">
        <v>1</v>
      </c>
      <c r="Z5" t="n">
        <v>10</v>
      </c>
      <c r="AA5" t="n">
        <v>80.96943651629964</v>
      </c>
      <c r="AB5" t="n">
        <v>110.7859551609884</v>
      </c>
      <c r="AC5" t="n">
        <v>100.2126990895166</v>
      </c>
      <c r="AD5" t="n">
        <v>80969.43651629964</v>
      </c>
      <c r="AE5" t="n">
        <v>110785.9551609884</v>
      </c>
      <c r="AF5" t="n">
        <v>4.783601044594423e-06</v>
      </c>
      <c r="AG5" t="n">
        <v>10</v>
      </c>
      <c r="AH5" t="n">
        <v>100212.6990895167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13.8509</v>
      </c>
      <c r="E6" t="n">
        <v>7.22</v>
      </c>
      <c r="F6" t="n">
        <v>5.26</v>
      </c>
      <c r="G6" t="n">
        <v>26.29</v>
      </c>
      <c r="H6" t="n">
        <v>0.55</v>
      </c>
      <c r="I6" t="n">
        <v>12</v>
      </c>
      <c r="J6" t="n">
        <v>62.92</v>
      </c>
      <c r="K6" t="n">
        <v>28.92</v>
      </c>
      <c r="L6" t="n">
        <v>2</v>
      </c>
      <c r="M6" t="n">
        <v>10</v>
      </c>
      <c r="N6" t="n">
        <v>7</v>
      </c>
      <c r="O6" t="n">
        <v>7994.37</v>
      </c>
      <c r="P6" t="n">
        <v>29.45</v>
      </c>
      <c r="Q6" t="n">
        <v>202.81</v>
      </c>
      <c r="R6" t="n">
        <v>24.49</v>
      </c>
      <c r="S6" t="n">
        <v>13.89</v>
      </c>
      <c r="T6" t="n">
        <v>3585.9</v>
      </c>
      <c r="U6" t="n">
        <v>0.57</v>
      </c>
      <c r="V6" t="n">
        <v>0.74</v>
      </c>
      <c r="W6" t="n">
        <v>0.66</v>
      </c>
      <c r="X6" t="n">
        <v>0.22</v>
      </c>
      <c r="Y6" t="n">
        <v>1</v>
      </c>
      <c r="Z6" t="n">
        <v>10</v>
      </c>
      <c r="AA6" t="n">
        <v>80.51366701500957</v>
      </c>
      <c r="AB6" t="n">
        <v>110.1623512221923</v>
      </c>
      <c r="AC6" t="n">
        <v>99.64861103540547</v>
      </c>
      <c r="AD6" t="n">
        <v>80513.66701500957</v>
      </c>
      <c r="AE6" t="n">
        <v>110162.3512221923</v>
      </c>
      <c r="AF6" t="n">
        <v>4.82589895542976e-06</v>
      </c>
      <c r="AG6" t="n">
        <v>10</v>
      </c>
      <c r="AH6" t="n">
        <v>99648.61103540547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13.9779</v>
      </c>
      <c r="E7" t="n">
        <v>7.15</v>
      </c>
      <c r="F7" t="n">
        <v>5.22</v>
      </c>
      <c r="G7" t="n">
        <v>31.32</v>
      </c>
      <c r="H7" t="n">
        <v>0.62</v>
      </c>
      <c r="I7" t="n">
        <v>10</v>
      </c>
      <c r="J7" t="n">
        <v>63.21</v>
      </c>
      <c r="K7" t="n">
        <v>28.92</v>
      </c>
      <c r="L7" t="n">
        <v>2.25</v>
      </c>
      <c r="M7" t="n">
        <v>7</v>
      </c>
      <c r="N7" t="n">
        <v>7.04</v>
      </c>
      <c r="O7" t="n">
        <v>8030.17</v>
      </c>
      <c r="P7" t="n">
        <v>27.89</v>
      </c>
      <c r="Q7" t="n">
        <v>202.81</v>
      </c>
      <c r="R7" t="n">
        <v>23.09</v>
      </c>
      <c r="S7" t="n">
        <v>13.89</v>
      </c>
      <c r="T7" t="n">
        <v>2894.02</v>
      </c>
      <c r="U7" t="n">
        <v>0.6</v>
      </c>
      <c r="V7" t="n">
        <v>0.74</v>
      </c>
      <c r="W7" t="n">
        <v>0.66</v>
      </c>
      <c r="X7" t="n">
        <v>0.18</v>
      </c>
      <c r="Y7" t="n">
        <v>1</v>
      </c>
      <c r="Z7" t="n">
        <v>10</v>
      </c>
      <c r="AA7" t="n">
        <v>79.77332341587413</v>
      </c>
      <c r="AB7" t="n">
        <v>109.1493804482013</v>
      </c>
      <c r="AC7" t="n">
        <v>98.73231677037037</v>
      </c>
      <c r="AD7" t="n">
        <v>79773.32341587413</v>
      </c>
      <c r="AE7" t="n">
        <v>109149.3804482013</v>
      </c>
      <c r="AF7" t="n">
        <v>4.870148005479907e-06</v>
      </c>
      <c r="AG7" t="n">
        <v>10</v>
      </c>
      <c r="AH7" t="n">
        <v>98732.31677037038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13.9719</v>
      </c>
      <c r="E8" t="n">
        <v>7.16</v>
      </c>
      <c r="F8" t="n">
        <v>5.22</v>
      </c>
      <c r="G8" t="n">
        <v>31.33</v>
      </c>
      <c r="H8" t="n">
        <v>0.6899999999999999</v>
      </c>
      <c r="I8" t="n">
        <v>10</v>
      </c>
      <c r="J8" t="n">
        <v>63.5</v>
      </c>
      <c r="K8" t="n">
        <v>28.92</v>
      </c>
      <c r="L8" t="n">
        <v>2.5</v>
      </c>
      <c r="M8" t="n">
        <v>1</v>
      </c>
      <c r="N8" t="n">
        <v>7.08</v>
      </c>
      <c r="O8" t="n">
        <v>8065.98</v>
      </c>
      <c r="P8" t="n">
        <v>27.92</v>
      </c>
      <c r="Q8" t="n">
        <v>202.81</v>
      </c>
      <c r="R8" t="n">
        <v>22.96</v>
      </c>
      <c r="S8" t="n">
        <v>13.89</v>
      </c>
      <c r="T8" t="n">
        <v>2831.42</v>
      </c>
      <c r="U8" t="n">
        <v>0.6</v>
      </c>
      <c r="V8" t="n">
        <v>0.74</v>
      </c>
      <c r="W8" t="n">
        <v>0.67</v>
      </c>
      <c r="X8" t="n">
        <v>0.18</v>
      </c>
      <c r="Y8" t="n">
        <v>1</v>
      </c>
      <c r="Z8" t="n">
        <v>10</v>
      </c>
      <c r="AA8" t="n">
        <v>79.79037910960379</v>
      </c>
      <c r="AB8" t="n">
        <v>109.1727168008063</v>
      </c>
      <c r="AC8" t="n">
        <v>98.75342593423557</v>
      </c>
      <c r="AD8" t="n">
        <v>79790.37910960379</v>
      </c>
      <c r="AE8" t="n">
        <v>109172.7168008063</v>
      </c>
      <c r="AF8" t="n">
        <v>4.868057499178326e-06</v>
      </c>
      <c r="AG8" t="n">
        <v>10</v>
      </c>
      <c r="AH8" t="n">
        <v>98753.42593423557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13.9697</v>
      </c>
      <c r="E9" t="n">
        <v>7.16</v>
      </c>
      <c r="F9" t="n">
        <v>5.22</v>
      </c>
      <c r="G9" t="n">
        <v>31.34</v>
      </c>
      <c r="H9" t="n">
        <v>0.75</v>
      </c>
      <c r="I9" t="n">
        <v>10</v>
      </c>
      <c r="J9" t="n">
        <v>63.79</v>
      </c>
      <c r="K9" t="n">
        <v>28.92</v>
      </c>
      <c r="L9" t="n">
        <v>2.75</v>
      </c>
      <c r="M9" t="n">
        <v>1</v>
      </c>
      <c r="N9" t="n">
        <v>7.12</v>
      </c>
      <c r="O9" t="n">
        <v>8101.81</v>
      </c>
      <c r="P9" t="n">
        <v>27.89</v>
      </c>
      <c r="Q9" t="n">
        <v>202.81</v>
      </c>
      <c r="R9" t="n">
        <v>23.03</v>
      </c>
      <c r="S9" t="n">
        <v>13.89</v>
      </c>
      <c r="T9" t="n">
        <v>2865.94</v>
      </c>
      <c r="U9" t="n">
        <v>0.6</v>
      </c>
      <c r="V9" t="n">
        <v>0.74</v>
      </c>
      <c r="W9" t="n">
        <v>0.66</v>
      </c>
      <c r="X9" t="n">
        <v>0.19</v>
      </c>
      <c r="Y9" t="n">
        <v>1</v>
      </c>
      <c r="Z9" t="n">
        <v>10</v>
      </c>
      <c r="AA9" t="n">
        <v>79.78066480306384</v>
      </c>
      <c r="AB9" t="n">
        <v>109.1594252580334</v>
      </c>
      <c r="AC9" t="n">
        <v>98.74140291765009</v>
      </c>
      <c r="AD9" t="n">
        <v>79780.66480306385</v>
      </c>
      <c r="AE9" t="n">
        <v>109159.4252580334</v>
      </c>
      <c r="AF9" t="n">
        <v>4.867290980201079e-06</v>
      </c>
      <c r="AG9" t="n">
        <v>10</v>
      </c>
      <c r="AH9" t="n">
        <v>98741.40291765009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13.9659</v>
      </c>
      <c r="E10" t="n">
        <v>7.16</v>
      </c>
      <c r="F10" t="n">
        <v>5.23</v>
      </c>
      <c r="G10" t="n">
        <v>31.35</v>
      </c>
      <c r="H10" t="n">
        <v>0.8100000000000001</v>
      </c>
      <c r="I10" t="n">
        <v>10</v>
      </c>
      <c r="J10" t="n">
        <v>64.08</v>
      </c>
      <c r="K10" t="n">
        <v>28.92</v>
      </c>
      <c r="L10" t="n">
        <v>3</v>
      </c>
      <c r="M10" t="n">
        <v>0</v>
      </c>
      <c r="N10" t="n">
        <v>7.16</v>
      </c>
      <c r="O10" t="n">
        <v>8137.65</v>
      </c>
      <c r="P10" t="n">
        <v>27.85</v>
      </c>
      <c r="Q10" t="n">
        <v>202.81</v>
      </c>
      <c r="R10" t="n">
        <v>23.06</v>
      </c>
      <c r="S10" t="n">
        <v>13.89</v>
      </c>
      <c r="T10" t="n">
        <v>2878.15</v>
      </c>
      <c r="U10" t="n">
        <v>0.6</v>
      </c>
      <c r="V10" t="n">
        <v>0.74</v>
      </c>
      <c r="W10" t="n">
        <v>0.67</v>
      </c>
      <c r="X10" t="n">
        <v>0.19</v>
      </c>
      <c r="Y10" t="n">
        <v>1</v>
      </c>
      <c r="Z10" t="n">
        <v>10</v>
      </c>
      <c r="AA10" t="n">
        <v>79.77164446036397</v>
      </c>
      <c r="AB10" t="n">
        <v>109.147083227202</v>
      </c>
      <c r="AC10" t="n">
        <v>98.73023879291908</v>
      </c>
      <c r="AD10" t="n">
        <v>79771.64446036397</v>
      </c>
      <c r="AE10" t="n">
        <v>109147.083227202</v>
      </c>
      <c r="AF10" t="n">
        <v>4.865966992876744e-06</v>
      </c>
      <c r="AG10" t="n">
        <v>10</v>
      </c>
      <c r="AH10" t="n">
        <v>98730.23879291909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9.5334</v>
      </c>
      <c r="E2" t="n">
        <v>10.49</v>
      </c>
      <c r="F2" t="n">
        <v>6.19</v>
      </c>
      <c r="G2" t="n">
        <v>6.51</v>
      </c>
      <c r="H2" t="n">
        <v>0.11</v>
      </c>
      <c r="I2" t="n">
        <v>57</v>
      </c>
      <c r="J2" t="n">
        <v>167.88</v>
      </c>
      <c r="K2" t="n">
        <v>51.39</v>
      </c>
      <c r="L2" t="n">
        <v>1</v>
      </c>
      <c r="M2" t="n">
        <v>55</v>
      </c>
      <c r="N2" t="n">
        <v>30.49</v>
      </c>
      <c r="O2" t="n">
        <v>20939.59</v>
      </c>
      <c r="P2" t="n">
        <v>78.09</v>
      </c>
      <c r="Q2" t="n">
        <v>202.9</v>
      </c>
      <c r="R2" t="n">
        <v>53.56</v>
      </c>
      <c r="S2" t="n">
        <v>13.89</v>
      </c>
      <c r="T2" t="n">
        <v>17893.13</v>
      </c>
      <c r="U2" t="n">
        <v>0.26</v>
      </c>
      <c r="V2" t="n">
        <v>0.63</v>
      </c>
      <c r="W2" t="n">
        <v>0.72</v>
      </c>
      <c r="X2" t="n">
        <v>1.14</v>
      </c>
      <c r="Y2" t="n">
        <v>1</v>
      </c>
      <c r="Z2" t="n">
        <v>10</v>
      </c>
      <c r="AA2" t="n">
        <v>146.1723825774704</v>
      </c>
      <c r="AB2" t="n">
        <v>199.9995025128009</v>
      </c>
      <c r="AC2" t="n">
        <v>180.9118306941006</v>
      </c>
      <c r="AD2" t="n">
        <v>146172.3825774704</v>
      </c>
      <c r="AE2" t="n">
        <v>199999.5025128009</v>
      </c>
      <c r="AF2" t="n">
        <v>3.149890106576724e-06</v>
      </c>
      <c r="AG2" t="n">
        <v>14</v>
      </c>
      <c r="AH2" t="n">
        <v>180911.8306941006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10.2241</v>
      </c>
      <c r="E3" t="n">
        <v>9.779999999999999</v>
      </c>
      <c r="F3" t="n">
        <v>5.92</v>
      </c>
      <c r="G3" t="n">
        <v>8.07</v>
      </c>
      <c r="H3" t="n">
        <v>0.13</v>
      </c>
      <c r="I3" t="n">
        <v>44</v>
      </c>
      <c r="J3" t="n">
        <v>168.25</v>
      </c>
      <c r="K3" t="n">
        <v>51.39</v>
      </c>
      <c r="L3" t="n">
        <v>1.25</v>
      </c>
      <c r="M3" t="n">
        <v>42</v>
      </c>
      <c r="N3" t="n">
        <v>30.6</v>
      </c>
      <c r="O3" t="n">
        <v>20984.25</v>
      </c>
      <c r="P3" t="n">
        <v>74.51000000000001</v>
      </c>
      <c r="Q3" t="n">
        <v>202.85</v>
      </c>
      <c r="R3" t="n">
        <v>45.13</v>
      </c>
      <c r="S3" t="n">
        <v>13.89</v>
      </c>
      <c r="T3" t="n">
        <v>13745.01</v>
      </c>
      <c r="U3" t="n">
        <v>0.31</v>
      </c>
      <c r="V3" t="n">
        <v>0.65</v>
      </c>
      <c r="W3" t="n">
        <v>0.71</v>
      </c>
      <c r="X3" t="n">
        <v>0.88</v>
      </c>
      <c r="Y3" t="n">
        <v>1</v>
      </c>
      <c r="Z3" t="n">
        <v>10</v>
      </c>
      <c r="AA3" t="n">
        <v>133.9302294736418</v>
      </c>
      <c r="AB3" t="n">
        <v>183.2492485504733</v>
      </c>
      <c r="AC3" t="n">
        <v>165.7601974608033</v>
      </c>
      <c r="AD3" t="n">
        <v>133930.2294736418</v>
      </c>
      <c r="AE3" t="n">
        <v>183249.2485504733</v>
      </c>
      <c r="AF3" t="n">
        <v>3.378101352995897e-06</v>
      </c>
      <c r="AG3" t="n">
        <v>13</v>
      </c>
      <c r="AH3" t="n">
        <v>165760.1974608033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10.7114</v>
      </c>
      <c r="E4" t="n">
        <v>9.34</v>
      </c>
      <c r="F4" t="n">
        <v>5.74</v>
      </c>
      <c r="G4" t="n">
        <v>9.57</v>
      </c>
      <c r="H4" t="n">
        <v>0.16</v>
      </c>
      <c r="I4" t="n">
        <v>36</v>
      </c>
      <c r="J4" t="n">
        <v>168.61</v>
      </c>
      <c r="K4" t="n">
        <v>51.39</v>
      </c>
      <c r="L4" t="n">
        <v>1.5</v>
      </c>
      <c r="M4" t="n">
        <v>34</v>
      </c>
      <c r="N4" t="n">
        <v>30.71</v>
      </c>
      <c r="O4" t="n">
        <v>21028.94</v>
      </c>
      <c r="P4" t="n">
        <v>72.06999999999999</v>
      </c>
      <c r="Q4" t="n">
        <v>202.86</v>
      </c>
      <c r="R4" t="n">
        <v>39.38</v>
      </c>
      <c r="S4" t="n">
        <v>13.89</v>
      </c>
      <c r="T4" t="n">
        <v>10911.38</v>
      </c>
      <c r="U4" t="n">
        <v>0.35</v>
      </c>
      <c r="V4" t="n">
        <v>0.67</v>
      </c>
      <c r="W4" t="n">
        <v>0.7</v>
      </c>
      <c r="X4" t="n">
        <v>0.7</v>
      </c>
      <c r="Y4" t="n">
        <v>1</v>
      </c>
      <c r="Z4" t="n">
        <v>10</v>
      </c>
      <c r="AA4" t="n">
        <v>130.5742744531053</v>
      </c>
      <c r="AB4" t="n">
        <v>178.6574828370913</v>
      </c>
      <c r="AC4" t="n">
        <v>161.6066634225213</v>
      </c>
      <c r="AD4" t="n">
        <v>130574.2744531053</v>
      </c>
      <c r="AE4" t="n">
        <v>178657.4828370913</v>
      </c>
      <c r="AF4" t="n">
        <v>3.539108071368653e-06</v>
      </c>
      <c r="AG4" t="n">
        <v>13</v>
      </c>
      <c r="AH4" t="n">
        <v>161606.6634225213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11.1067</v>
      </c>
      <c r="E5" t="n">
        <v>9</v>
      </c>
      <c r="F5" t="n">
        <v>5.61</v>
      </c>
      <c r="G5" t="n">
        <v>11.23</v>
      </c>
      <c r="H5" t="n">
        <v>0.18</v>
      </c>
      <c r="I5" t="n">
        <v>30</v>
      </c>
      <c r="J5" t="n">
        <v>168.97</v>
      </c>
      <c r="K5" t="n">
        <v>51.39</v>
      </c>
      <c r="L5" t="n">
        <v>1.75</v>
      </c>
      <c r="M5" t="n">
        <v>28</v>
      </c>
      <c r="N5" t="n">
        <v>30.83</v>
      </c>
      <c r="O5" t="n">
        <v>21073.68</v>
      </c>
      <c r="P5" t="n">
        <v>70.22</v>
      </c>
      <c r="Q5" t="n">
        <v>202.84</v>
      </c>
      <c r="R5" t="n">
        <v>35.4</v>
      </c>
      <c r="S5" t="n">
        <v>13.89</v>
      </c>
      <c r="T5" t="n">
        <v>8949.93</v>
      </c>
      <c r="U5" t="n">
        <v>0.39</v>
      </c>
      <c r="V5" t="n">
        <v>0.6899999999999999</v>
      </c>
      <c r="W5" t="n">
        <v>0.6899999999999999</v>
      </c>
      <c r="X5" t="n">
        <v>0.58</v>
      </c>
      <c r="Y5" t="n">
        <v>1</v>
      </c>
      <c r="Z5" t="n">
        <v>10</v>
      </c>
      <c r="AA5" t="n">
        <v>121.3250562786102</v>
      </c>
      <c r="AB5" t="n">
        <v>166.0022944840462</v>
      </c>
      <c r="AC5" t="n">
        <v>150.1592684842183</v>
      </c>
      <c r="AD5" t="n">
        <v>121325.0562786102</v>
      </c>
      <c r="AE5" t="n">
        <v>166002.2944840462</v>
      </c>
      <c r="AF5" t="n">
        <v>3.669717461421497e-06</v>
      </c>
      <c r="AG5" t="n">
        <v>12</v>
      </c>
      <c r="AH5" t="n">
        <v>150159.2684842183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11.3683</v>
      </c>
      <c r="E6" t="n">
        <v>8.800000000000001</v>
      </c>
      <c r="F6" t="n">
        <v>5.54</v>
      </c>
      <c r="G6" t="n">
        <v>12.79</v>
      </c>
      <c r="H6" t="n">
        <v>0.21</v>
      </c>
      <c r="I6" t="n">
        <v>26</v>
      </c>
      <c r="J6" t="n">
        <v>169.33</v>
      </c>
      <c r="K6" t="n">
        <v>51.39</v>
      </c>
      <c r="L6" t="n">
        <v>2</v>
      </c>
      <c r="M6" t="n">
        <v>24</v>
      </c>
      <c r="N6" t="n">
        <v>30.94</v>
      </c>
      <c r="O6" t="n">
        <v>21118.46</v>
      </c>
      <c r="P6" t="n">
        <v>69.14</v>
      </c>
      <c r="Q6" t="n">
        <v>202.82</v>
      </c>
      <c r="R6" t="n">
        <v>33.37</v>
      </c>
      <c r="S6" t="n">
        <v>13.89</v>
      </c>
      <c r="T6" t="n">
        <v>7955.48</v>
      </c>
      <c r="U6" t="n">
        <v>0.42</v>
      </c>
      <c r="V6" t="n">
        <v>0.7</v>
      </c>
      <c r="W6" t="n">
        <v>0.68</v>
      </c>
      <c r="X6" t="n">
        <v>0.5</v>
      </c>
      <c r="Y6" t="n">
        <v>1</v>
      </c>
      <c r="Z6" t="n">
        <v>10</v>
      </c>
      <c r="AA6" t="n">
        <v>119.8877412644029</v>
      </c>
      <c r="AB6" t="n">
        <v>164.0356966717455</v>
      </c>
      <c r="AC6" t="n">
        <v>148.3803600069856</v>
      </c>
      <c r="AD6" t="n">
        <v>119887.7412644029</v>
      </c>
      <c r="AE6" t="n">
        <v>164035.6966717454</v>
      </c>
      <c r="AF6" t="n">
        <v>3.756151603687684e-06</v>
      </c>
      <c r="AG6" t="n">
        <v>12</v>
      </c>
      <c r="AH6" t="n">
        <v>148380.3600069856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11.5655</v>
      </c>
      <c r="E7" t="n">
        <v>8.65</v>
      </c>
      <c r="F7" t="n">
        <v>5.49</v>
      </c>
      <c r="G7" t="n">
        <v>14.33</v>
      </c>
      <c r="H7" t="n">
        <v>0.24</v>
      </c>
      <c r="I7" t="n">
        <v>23</v>
      </c>
      <c r="J7" t="n">
        <v>169.7</v>
      </c>
      <c r="K7" t="n">
        <v>51.39</v>
      </c>
      <c r="L7" t="n">
        <v>2.25</v>
      </c>
      <c r="M7" t="n">
        <v>21</v>
      </c>
      <c r="N7" t="n">
        <v>31.05</v>
      </c>
      <c r="O7" t="n">
        <v>21163.27</v>
      </c>
      <c r="P7" t="n">
        <v>68.3</v>
      </c>
      <c r="Q7" t="n">
        <v>202.82</v>
      </c>
      <c r="R7" t="n">
        <v>31.86</v>
      </c>
      <c r="S7" t="n">
        <v>13.89</v>
      </c>
      <c r="T7" t="n">
        <v>7215.26</v>
      </c>
      <c r="U7" t="n">
        <v>0.44</v>
      </c>
      <c r="V7" t="n">
        <v>0.7</v>
      </c>
      <c r="W7" t="n">
        <v>0.67</v>
      </c>
      <c r="X7" t="n">
        <v>0.46</v>
      </c>
      <c r="Y7" t="n">
        <v>1</v>
      </c>
      <c r="Z7" t="n">
        <v>10</v>
      </c>
      <c r="AA7" t="n">
        <v>118.8367993459681</v>
      </c>
      <c r="AB7" t="n">
        <v>162.5977515746586</v>
      </c>
      <c r="AC7" t="n">
        <v>147.0796503717956</v>
      </c>
      <c r="AD7" t="n">
        <v>118836.7993459681</v>
      </c>
      <c r="AE7" t="n">
        <v>162597.7515746586</v>
      </c>
      <c r="AF7" t="n">
        <v>3.821307616129933e-06</v>
      </c>
      <c r="AG7" t="n">
        <v>12</v>
      </c>
      <c r="AH7" t="n">
        <v>147079.6503717956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11.7317</v>
      </c>
      <c r="E8" t="n">
        <v>8.52</v>
      </c>
      <c r="F8" t="n">
        <v>5.44</v>
      </c>
      <c r="G8" t="n">
        <v>15.54</v>
      </c>
      <c r="H8" t="n">
        <v>0.26</v>
      </c>
      <c r="I8" t="n">
        <v>21</v>
      </c>
      <c r="J8" t="n">
        <v>170.06</v>
      </c>
      <c r="K8" t="n">
        <v>51.39</v>
      </c>
      <c r="L8" t="n">
        <v>2.5</v>
      </c>
      <c r="M8" t="n">
        <v>19</v>
      </c>
      <c r="N8" t="n">
        <v>31.17</v>
      </c>
      <c r="O8" t="n">
        <v>21208.12</v>
      </c>
      <c r="P8" t="n">
        <v>67.44</v>
      </c>
      <c r="Q8" t="n">
        <v>202.85</v>
      </c>
      <c r="R8" t="n">
        <v>30.12</v>
      </c>
      <c r="S8" t="n">
        <v>13.89</v>
      </c>
      <c r="T8" t="n">
        <v>6352.84</v>
      </c>
      <c r="U8" t="n">
        <v>0.46</v>
      </c>
      <c r="V8" t="n">
        <v>0.71</v>
      </c>
      <c r="W8" t="n">
        <v>0.67</v>
      </c>
      <c r="X8" t="n">
        <v>0.4</v>
      </c>
      <c r="Y8" t="n">
        <v>1</v>
      </c>
      <c r="Z8" t="n">
        <v>10</v>
      </c>
      <c r="AA8" t="n">
        <v>117.9031264711781</v>
      </c>
      <c r="AB8" t="n">
        <v>161.3202591566313</v>
      </c>
      <c r="AC8" t="n">
        <v>145.9240800371726</v>
      </c>
      <c r="AD8" t="n">
        <v>117903.1264711781</v>
      </c>
      <c r="AE8" t="n">
        <v>161320.2591566313</v>
      </c>
      <c r="AF8" t="n">
        <v>3.876221050551341e-06</v>
      </c>
      <c r="AG8" t="n">
        <v>12</v>
      </c>
      <c r="AH8" t="n">
        <v>145924.0800371726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11.8675</v>
      </c>
      <c r="E9" t="n">
        <v>8.43</v>
      </c>
      <c r="F9" t="n">
        <v>5.41</v>
      </c>
      <c r="G9" t="n">
        <v>17.08</v>
      </c>
      <c r="H9" t="n">
        <v>0.29</v>
      </c>
      <c r="I9" t="n">
        <v>19</v>
      </c>
      <c r="J9" t="n">
        <v>170.42</v>
      </c>
      <c r="K9" t="n">
        <v>51.39</v>
      </c>
      <c r="L9" t="n">
        <v>2.75</v>
      </c>
      <c r="M9" t="n">
        <v>17</v>
      </c>
      <c r="N9" t="n">
        <v>31.28</v>
      </c>
      <c r="O9" t="n">
        <v>21253.01</v>
      </c>
      <c r="P9" t="n">
        <v>66.89</v>
      </c>
      <c r="Q9" t="n">
        <v>202.82</v>
      </c>
      <c r="R9" t="n">
        <v>29.14</v>
      </c>
      <c r="S9" t="n">
        <v>13.89</v>
      </c>
      <c r="T9" t="n">
        <v>5872.52</v>
      </c>
      <c r="U9" t="n">
        <v>0.48</v>
      </c>
      <c r="V9" t="n">
        <v>0.72</v>
      </c>
      <c r="W9" t="n">
        <v>0.67</v>
      </c>
      <c r="X9" t="n">
        <v>0.37</v>
      </c>
      <c r="Y9" t="n">
        <v>1</v>
      </c>
      <c r="Z9" t="n">
        <v>10</v>
      </c>
      <c r="AA9" t="n">
        <v>110.4192938880659</v>
      </c>
      <c r="AB9" t="n">
        <v>151.0805492530305</v>
      </c>
      <c r="AC9" t="n">
        <v>136.6616336752451</v>
      </c>
      <c r="AD9" t="n">
        <v>110419.2938880659</v>
      </c>
      <c r="AE9" t="n">
        <v>151080.5492530305</v>
      </c>
      <c r="AF9" t="n">
        <v>3.921090150397473e-06</v>
      </c>
      <c r="AG9" t="n">
        <v>11</v>
      </c>
      <c r="AH9" t="n">
        <v>136661.6336752451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12.0462</v>
      </c>
      <c r="E10" t="n">
        <v>8.300000000000001</v>
      </c>
      <c r="F10" t="n">
        <v>5.35</v>
      </c>
      <c r="G10" t="n">
        <v>18.89</v>
      </c>
      <c r="H10" t="n">
        <v>0.31</v>
      </c>
      <c r="I10" t="n">
        <v>17</v>
      </c>
      <c r="J10" t="n">
        <v>170.79</v>
      </c>
      <c r="K10" t="n">
        <v>51.39</v>
      </c>
      <c r="L10" t="n">
        <v>3</v>
      </c>
      <c r="M10" t="n">
        <v>15</v>
      </c>
      <c r="N10" t="n">
        <v>31.4</v>
      </c>
      <c r="O10" t="n">
        <v>21297.94</v>
      </c>
      <c r="P10" t="n">
        <v>65.84999999999999</v>
      </c>
      <c r="Q10" t="n">
        <v>202.83</v>
      </c>
      <c r="R10" t="n">
        <v>27.42</v>
      </c>
      <c r="S10" t="n">
        <v>13.89</v>
      </c>
      <c r="T10" t="n">
        <v>5024.48</v>
      </c>
      <c r="U10" t="n">
        <v>0.51</v>
      </c>
      <c r="V10" t="n">
        <v>0.72</v>
      </c>
      <c r="W10" t="n">
        <v>0.66</v>
      </c>
      <c r="X10" t="n">
        <v>0.31</v>
      </c>
      <c r="Y10" t="n">
        <v>1</v>
      </c>
      <c r="Z10" t="n">
        <v>10</v>
      </c>
      <c r="AA10" t="n">
        <v>109.4095089896136</v>
      </c>
      <c r="AB10" t="n">
        <v>149.6989170064031</v>
      </c>
      <c r="AC10" t="n">
        <v>135.4118624711023</v>
      </c>
      <c r="AD10" t="n">
        <v>109409.5089896136</v>
      </c>
      <c r="AE10" t="n">
        <v>149698.9170064031</v>
      </c>
      <c r="AF10" t="n">
        <v>3.980133656601478e-06</v>
      </c>
      <c r="AG10" t="n">
        <v>11</v>
      </c>
      <c r="AH10" t="n">
        <v>135411.8624711023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12.1147</v>
      </c>
      <c r="E11" t="n">
        <v>8.25</v>
      </c>
      <c r="F11" t="n">
        <v>5.34</v>
      </c>
      <c r="G11" t="n">
        <v>20.02</v>
      </c>
      <c r="H11" t="n">
        <v>0.34</v>
      </c>
      <c r="I11" t="n">
        <v>16</v>
      </c>
      <c r="J11" t="n">
        <v>171.15</v>
      </c>
      <c r="K11" t="n">
        <v>51.39</v>
      </c>
      <c r="L11" t="n">
        <v>3.25</v>
      </c>
      <c r="M11" t="n">
        <v>14</v>
      </c>
      <c r="N11" t="n">
        <v>31.51</v>
      </c>
      <c r="O11" t="n">
        <v>21342.91</v>
      </c>
      <c r="P11" t="n">
        <v>65.53</v>
      </c>
      <c r="Q11" t="n">
        <v>202.81</v>
      </c>
      <c r="R11" t="n">
        <v>27.08</v>
      </c>
      <c r="S11" t="n">
        <v>13.89</v>
      </c>
      <c r="T11" t="n">
        <v>4857.46</v>
      </c>
      <c r="U11" t="n">
        <v>0.51</v>
      </c>
      <c r="V11" t="n">
        <v>0.72</v>
      </c>
      <c r="W11" t="n">
        <v>0.66</v>
      </c>
      <c r="X11" t="n">
        <v>0.3</v>
      </c>
      <c r="Y11" t="n">
        <v>1</v>
      </c>
      <c r="Z11" t="n">
        <v>10</v>
      </c>
      <c r="AA11" t="n">
        <v>109.0734262480437</v>
      </c>
      <c r="AB11" t="n">
        <v>149.2390737724634</v>
      </c>
      <c r="AC11" t="n">
        <v>134.9959060300156</v>
      </c>
      <c r="AD11" t="n">
        <v>109073.4262480437</v>
      </c>
      <c r="AE11" t="n">
        <v>149239.0737724634</v>
      </c>
      <c r="AF11" t="n">
        <v>4.002766449970108e-06</v>
      </c>
      <c r="AG11" t="n">
        <v>11</v>
      </c>
      <c r="AH11" t="n">
        <v>134995.9060300156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12.184</v>
      </c>
      <c r="E12" t="n">
        <v>8.210000000000001</v>
      </c>
      <c r="F12" t="n">
        <v>5.33</v>
      </c>
      <c r="G12" t="n">
        <v>21.31</v>
      </c>
      <c r="H12" t="n">
        <v>0.36</v>
      </c>
      <c r="I12" t="n">
        <v>15</v>
      </c>
      <c r="J12" t="n">
        <v>171.52</v>
      </c>
      <c r="K12" t="n">
        <v>51.39</v>
      </c>
      <c r="L12" t="n">
        <v>3.5</v>
      </c>
      <c r="M12" t="n">
        <v>13</v>
      </c>
      <c r="N12" t="n">
        <v>31.63</v>
      </c>
      <c r="O12" t="n">
        <v>21387.92</v>
      </c>
      <c r="P12" t="n">
        <v>65.15000000000001</v>
      </c>
      <c r="Q12" t="n">
        <v>202.9</v>
      </c>
      <c r="R12" t="n">
        <v>26.75</v>
      </c>
      <c r="S12" t="n">
        <v>13.89</v>
      </c>
      <c r="T12" t="n">
        <v>4698.65</v>
      </c>
      <c r="U12" t="n">
        <v>0.52</v>
      </c>
      <c r="V12" t="n">
        <v>0.73</v>
      </c>
      <c r="W12" t="n">
        <v>0.66</v>
      </c>
      <c r="X12" t="n">
        <v>0.29</v>
      </c>
      <c r="Y12" t="n">
        <v>1</v>
      </c>
      <c r="Z12" t="n">
        <v>10</v>
      </c>
      <c r="AA12" t="n">
        <v>108.7122035872635</v>
      </c>
      <c r="AB12" t="n">
        <v>148.744832991965</v>
      </c>
      <c r="AC12" t="n">
        <v>134.5488348959366</v>
      </c>
      <c r="AD12" t="n">
        <v>108712.2035872635</v>
      </c>
      <c r="AE12" t="n">
        <v>148744.832991965</v>
      </c>
      <c r="AF12" t="n">
        <v>4.025663567932825e-06</v>
      </c>
      <c r="AG12" t="n">
        <v>11</v>
      </c>
      <c r="AH12" t="n">
        <v>134548.8348959366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12.2821</v>
      </c>
      <c r="E13" t="n">
        <v>8.140000000000001</v>
      </c>
      <c r="F13" t="n">
        <v>5.29</v>
      </c>
      <c r="G13" t="n">
        <v>22.69</v>
      </c>
      <c r="H13" t="n">
        <v>0.39</v>
      </c>
      <c r="I13" t="n">
        <v>14</v>
      </c>
      <c r="J13" t="n">
        <v>171.88</v>
      </c>
      <c r="K13" t="n">
        <v>51.39</v>
      </c>
      <c r="L13" t="n">
        <v>3.75</v>
      </c>
      <c r="M13" t="n">
        <v>12</v>
      </c>
      <c r="N13" t="n">
        <v>31.74</v>
      </c>
      <c r="O13" t="n">
        <v>21432.96</v>
      </c>
      <c r="P13" t="n">
        <v>64.59999999999999</v>
      </c>
      <c r="Q13" t="n">
        <v>202.81</v>
      </c>
      <c r="R13" t="n">
        <v>25.74</v>
      </c>
      <c r="S13" t="n">
        <v>13.89</v>
      </c>
      <c r="T13" t="n">
        <v>4198.65</v>
      </c>
      <c r="U13" t="n">
        <v>0.54</v>
      </c>
      <c r="V13" t="n">
        <v>0.73</v>
      </c>
      <c r="W13" t="n">
        <v>0.66</v>
      </c>
      <c r="X13" t="n">
        <v>0.26</v>
      </c>
      <c r="Y13" t="n">
        <v>1</v>
      </c>
      <c r="Z13" t="n">
        <v>10</v>
      </c>
      <c r="AA13" t="n">
        <v>108.1872612347886</v>
      </c>
      <c r="AB13" t="n">
        <v>148.0265837064871</v>
      </c>
      <c r="AC13" t="n">
        <v>133.8991343141952</v>
      </c>
      <c r="AD13" t="n">
        <v>108187.2612347886</v>
      </c>
      <c r="AE13" t="n">
        <v>148026.5837064871</v>
      </c>
      <c r="AF13" t="n">
        <v>4.058076371282646e-06</v>
      </c>
      <c r="AG13" t="n">
        <v>11</v>
      </c>
      <c r="AH13" t="n">
        <v>133899.1343141952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12.3648</v>
      </c>
      <c r="E14" t="n">
        <v>8.09</v>
      </c>
      <c r="F14" t="n">
        <v>5.27</v>
      </c>
      <c r="G14" t="n">
        <v>24.34</v>
      </c>
      <c r="H14" t="n">
        <v>0.41</v>
      </c>
      <c r="I14" t="n">
        <v>13</v>
      </c>
      <c r="J14" t="n">
        <v>172.25</v>
      </c>
      <c r="K14" t="n">
        <v>51.39</v>
      </c>
      <c r="L14" t="n">
        <v>4</v>
      </c>
      <c r="M14" t="n">
        <v>11</v>
      </c>
      <c r="N14" t="n">
        <v>31.86</v>
      </c>
      <c r="O14" t="n">
        <v>21478.05</v>
      </c>
      <c r="P14" t="n">
        <v>64.2</v>
      </c>
      <c r="Q14" t="n">
        <v>202.83</v>
      </c>
      <c r="R14" t="n">
        <v>24.86</v>
      </c>
      <c r="S14" t="n">
        <v>13.89</v>
      </c>
      <c r="T14" t="n">
        <v>3763.42</v>
      </c>
      <c r="U14" t="n">
        <v>0.5600000000000001</v>
      </c>
      <c r="V14" t="n">
        <v>0.73</v>
      </c>
      <c r="W14" t="n">
        <v>0.66</v>
      </c>
      <c r="X14" t="n">
        <v>0.24</v>
      </c>
      <c r="Y14" t="n">
        <v>1</v>
      </c>
      <c r="Z14" t="n">
        <v>10</v>
      </c>
      <c r="AA14" t="n">
        <v>107.7872399760547</v>
      </c>
      <c r="AB14" t="n">
        <v>147.4792569725953</v>
      </c>
      <c r="AC14" t="n">
        <v>133.404043675608</v>
      </c>
      <c r="AD14" t="n">
        <v>107787.2399760547</v>
      </c>
      <c r="AE14" t="n">
        <v>147479.2569725953</v>
      </c>
      <c r="AF14" t="n">
        <v>4.085400926196307e-06</v>
      </c>
      <c r="AG14" t="n">
        <v>11</v>
      </c>
      <c r="AH14" t="n">
        <v>133404.043675608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12.4361</v>
      </c>
      <c r="E15" t="n">
        <v>8.039999999999999</v>
      </c>
      <c r="F15" t="n">
        <v>5.26</v>
      </c>
      <c r="G15" t="n">
        <v>26.31</v>
      </c>
      <c r="H15" t="n">
        <v>0.44</v>
      </c>
      <c r="I15" t="n">
        <v>12</v>
      </c>
      <c r="J15" t="n">
        <v>172.61</v>
      </c>
      <c r="K15" t="n">
        <v>51.39</v>
      </c>
      <c r="L15" t="n">
        <v>4.25</v>
      </c>
      <c r="M15" t="n">
        <v>10</v>
      </c>
      <c r="N15" t="n">
        <v>31.97</v>
      </c>
      <c r="O15" t="n">
        <v>21523.17</v>
      </c>
      <c r="P15" t="n">
        <v>63.94</v>
      </c>
      <c r="Q15" t="n">
        <v>202.83</v>
      </c>
      <c r="R15" t="n">
        <v>24.66</v>
      </c>
      <c r="S15" t="n">
        <v>13.89</v>
      </c>
      <c r="T15" t="n">
        <v>3671.85</v>
      </c>
      <c r="U15" t="n">
        <v>0.5600000000000001</v>
      </c>
      <c r="V15" t="n">
        <v>0.74</v>
      </c>
      <c r="W15" t="n">
        <v>0.65</v>
      </c>
      <c r="X15" t="n">
        <v>0.22</v>
      </c>
      <c r="Y15" t="n">
        <v>1</v>
      </c>
      <c r="Z15" t="n">
        <v>10</v>
      </c>
      <c r="AA15" t="n">
        <v>107.4879785156054</v>
      </c>
      <c r="AB15" t="n">
        <v>147.0697942399248</v>
      </c>
      <c r="AC15" t="n">
        <v>133.0336594914589</v>
      </c>
      <c r="AD15" t="n">
        <v>107487.9785156054</v>
      </c>
      <c r="AE15" t="n">
        <v>147069.7942399248</v>
      </c>
      <c r="AF15" t="n">
        <v>4.108958855644239e-06</v>
      </c>
      <c r="AG15" t="n">
        <v>11</v>
      </c>
      <c r="AH15" t="n">
        <v>133033.6594914589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12.4266</v>
      </c>
      <c r="E16" t="n">
        <v>8.050000000000001</v>
      </c>
      <c r="F16" t="n">
        <v>5.27</v>
      </c>
      <c r="G16" t="n">
        <v>26.34</v>
      </c>
      <c r="H16" t="n">
        <v>0.46</v>
      </c>
      <c r="I16" t="n">
        <v>12</v>
      </c>
      <c r="J16" t="n">
        <v>172.98</v>
      </c>
      <c r="K16" t="n">
        <v>51.39</v>
      </c>
      <c r="L16" t="n">
        <v>4.5</v>
      </c>
      <c r="M16" t="n">
        <v>10</v>
      </c>
      <c r="N16" t="n">
        <v>32.09</v>
      </c>
      <c r="O16" t="n">
        <v>21568.34</v>
      </c>
      <c r="P16" t="n">
        <v>63.63</v>
      </c>
      <c r="Q16" t="n">
        <v>202.82</v>
      </c>
      <c r="R16" t="n">
        <v>24.78</v>
      </c>
      <c r="S16" t="n">
        <v>13.89</v>
      </c>
      <c r="T16" t="n">
        <v>3731.95</v>
      </c>
      <c r="U16" t="n">
        <v>0.5600000000000001</v>
      </c>
      <c r="V16" t="n">
        <v>0.73</v>
      </c>
      <c r="W16" t="n">
        <v>0.66</v>
      </c>
      <c r="X16" t="n">
        <v>0.23</v>
      </c>
      <c r="Y16" t="n">
        <v>1</v>
      </c>
      <c r="Z16" t="n">
        <v>10</v>
      </c>
      <c r="AA16" t="n">
        <v>107.3817699664338</v>
      </c>
      <c r="AB16" t="n">
        <v>146.9244750173578</v>
      </c>
      <c r="AC16" t="n">
        <v>132.9022093315369</v>
      </c>
      <c r="AD16" t="n">
        <v>107381.7699664338</v>
      </c>
      <c r="AE16" t="n">
        <v>146924.4750173578</v>
      </c>
      <c r="AF16" t="n">
        <v>4.105820001089466e-06</v>
      </c>
      <c r="AG16" t="n">
        <v>11</v>
      </c>
      <c r="AH16" t="n">
        <v>132902.2093315369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12.5309</v>
      </c>
      <c r="E17" t="n">
        <v>7.98</v>
      </c>
      <c r="F17" t="n">
        <v>5.24</v>
      </c>
      <c r="G17" t="n">
        <v>28.55</v>
      </c>
      <c r="H17" t="n">
        <v>0.49</v>
      </c>
      <c r="I17" t="n">
        <v>11</v>
      </c>
      <c r="J17" t="n">
        <v>173.35</v>
      </c>
      <c r="K17" t="n">
        <v>51.39</v>
      </c>
      <c r="L17" t="n">
        <v>4.75</v>
      </c>
      <c r="M17" t="n">
        <v>9</v>
      </c>
      <c r="N17" t="n">
        <v>32.2</v>
      </c>
      <c r="O17" t="n">
        <v>21613.54</v>
      </c>
      <c r="P17" t="n">
        <v>62.93</v>
      </c>
      <c r="Q17" t="n">
        <v>202.86</v>
      </c>
      <c r="R17" t="n">
        <v>23.72</v>
      </c>
      <c r="S17" t="n">
        <v>13.89</v>
      </c>
      <c r="T17" t="n">
        <v>3205.99</v>
      </c>
      <c r="U17" t="n">
        <v>0.59</v>
      </c>
      <c r="V17" t="n">
        <v>0.74</v>
      </c>
      <c r="W17" t="n">
        <v>0.66</v>
      </c>
      <c r="X17" t="n">
        <v>0.2</v>
      </c>
      <c r="Y17" t="n">
        <v>1</v>
      </c>
      <c r="Z17" t="n">
        <v>10</v>
      </c>
      <c r="AA17" t="n">
        <v>106.8029904164439</v>
      </c>
      <c r="AB17" t="n">
        <v>146.1325633031104</v>
      </c>
      <c r="AC17" t="n">
        <v>132.1858765598419</v>
      </c>
      <c r="AD17" t="n">
        <v>106802.9904164439</v>
      </c>
      <c r="AE17" t="n">
        <v>146132.5633031104</v>
      </c>
      <c r="AF17" t="n">
        <v>4.140281320043454e-06</v>
      </c>
      <c r="AG17" t="n">
        <v>11</v>
      </c>
      <c r="AH17" t="n">
        <v>132185.8765598419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12.6059</v>
      </c>
      <c r="E18" t="n">
        <v>7.93</v>
      </c>
      <c r="F18" t="n">
        <v>5.22</v>
      </c>
      <c r="G18" t="n">
        <v>31.33</v>
      </c>
      <c r="H18" t="n">
        <v>0.51</v>
      </c>
      <c r="I18" t="n">
        <v>10</v>
      </c>
      <c r="J18" t="n">
        <v>173.71</v>
      </c>
      <c r="K18" t="n">
        <v>51.39</v>
      </c>
      <c r="L18" t="n">
        <v>5</v>
      </c>
      <c r="M18" t="n">
        <v>8</v>
      </c>
      <c r="N18" t="n">
        <v>32.32</v>
      </c>
      <c r="O18" t="n">
        <v>21658.78</v>
      </c>
      <c r="P18" t="n">
        <v>62.5</v>
      </c>
      <c r="Q18" t="n">
        <v>202.82</v>
      </c>
      <c r="R18" t="n">
        <v>23.27</v>
      </c>
      <c r="S18" t="n">
        <v>13.89</v>
      </c>
      <c r="T18" t="n">
        <v>2986.86</v>
      </c>
      <c r="U18" t="n">
        <v>0.6</v>
      </c>
      <c r="V18" t="n">
        <v>0.74</v>
      </c>
      <c r="W18" t="n">
        <v>0.66</v>
      </c>
      <c r="X18" t="n">
        <v>0.18</v>
      </c>
      <c r="Y18" t="n">
        <v>1</v>
      </c>
      <c r="Z18" t="n">
        <v>10</v>
      </c>
      <c r="AA18" t="n">
        <v>106.4252912882016</v>
      </c>
      <c r="AB18" t="n">
        <v>145.61577869294</v>
      </c>
      <c r="AC18" t="n">
        <v>131.7184131475542</v>
      </c>
      <c r="AD18" t="n">
        <v>106425.2912882016</v>
      </c>
      <c r="AE18" t="n">
        <v>145615.77869294</v>
      </c>
      <c r="AF18" t="n">
        <v>4.165061750739036e-06</v>
      </c>
      <c r="AG18" t="n">
        <v>11</v>
      </c>
      <c r="AH18" t="n">
        <v>131718.4131475542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12.6227</v>
      </c>
      <c r="E19" t="n">
        <v>7.92</v>
      </c>
      <c r="F19" t="n">
        <v>5.21</v>
      </c>
      <c r="G19" t="n">
        <v>31.27</v>
      </c>
      <c r="H19" t="n">
        <v>0.53</v>
      </c>
      <c r="I19" t="n">
        <v>10</v>
      </c>
      <c r="J19" t="n">
        <v>174.08</v>
      </c>
      <c r="K19" t="n">
        <v>51.39</v>
      </c>
      <c r="L19" t="n">
        <v>5.25</v>
      </c>
      <c r="M19" t="n">
        <v>8</v>
      </c>
      <c r="N19" t="n">
        <v>32.44</v>
      </c>
      <c r="O19" t="n">
        <v>21704.07</v>
      </c>
      <c r="P19" t="n">
        <v>62.37</v>
      </c>
      <c r="Q19" t="n">
        <v>202.81</v>
      </c>
      <c r="R19" t="n">
        <v>23.06</v>
      </c>
      <c r="S19" t="n">
        <v>13.89</v>
      </c>
      <c r="T19" t="n">
        <v>2881.18</v>
      </c>
      <c r="U19" t="n">
        <v>0.6</v>
      </c>
      <c r="V19" t="n">
        <v>0.74</v>
      </c>
      <c r="W19" t="n">
        <v>0.65</v>
      </c>
      <c r="X19" t="n">
        <v>0.17</v>
      </c>
      <c r="Y19" t="n">
        <v>1</v>
      </c>
      <c r="Z19" t="n">
        <v>10</v>
      </c>
      <c r="AA19" t="n">
        <v>106.3236188011535</v>
      </c>
      <c r="AB19" t="n">
        <v>145.4766659106874</v>
      </c>
      <c r="AC19" t="n">
        <v>131.5925770939938</v>
      </c>
      <c r="AD19" t="n">
        <v>106323.6188011535</v>
      </c>
      <c r="AE19" t="n">
        <v>145476.6659106874</v>
      </c>
      <c r="AF19" t="n">
        <v>4.170612567214846e-06</v>
      </c>
      <c r="AG19" t="n">
        <v>11</v>
      </c>
      <c r="AH19" t="n">
        <v>131592.5770939938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12.6046</v>
      </c>
      <c r="E20" t="n">
        <v>7.93</v>
      </c>
      <c r="F20" t="n">
        <v>5.22</v>
      </c>
      <c r="G20" t="n">
        <v>31.33</v>
      </c>
      <c r="H20" t="n">
        <v>0.5600000000000001</v>
      </c>
      <c r="I20" t="n">
        <v>10</v>
      </c>
      <c r="J20" t="n">
        <v>174.45</v>
      </c>
      <c r="K20" t="n">
        <v>51.39</v>
      </c>
      <c r="L20" t="n">
        <v>5.5</v>
      </c>
      <c r="M20" t="n">
        <v>8</v>
      </c>
      <c r="N20" t="n">
        <v>32.56</v>
      </c>
      <c r="O20" t="n">
        <v>21749.39</v>
      </c>
      <c r="P20" t="n">
        <v>62.17</v>
      </c>
      <c r="Q20" t="n">
        <v>202.82</v>
      </c>
      <c r="R20" t="n">
        <v>23.34</v>
      </c>
      <c r="S20" t="n">
        <v>13.89</v>
      </c>
      <c r="T20" t="n">
        <v>3017.69</v>
      </c>
      <c r="U20" t="n">
        <v>0.6</v>
      </c>
      <c r="V20" t="n">
        <v>0.74</v>
      </c>
      <c r="W20" t="n">
        <v>0.65</v>
      </c>
      <c r="X20" t="n">
        <v>0.18</v>
      </c>
      <c r="Y20" t="n">
        <v>1</v>
      </c>
      <c r="Z20" t="n">
        <v>10</v>
      </c>
      <c r="AA20" t="n">
        <v>106.2859074700344</v>
      </c>
      <c r="AB20" t="n">
        <v>145.4250676037437</v>
      </c>
      <c r="AC20" t="n">
        <v>131.5459032570461</v>
      </c>
      <c r="AD20" t="n">
        <v>106285.9074700344</v>
      </c>
      <c r="AE20" t="n">
        <v>145425.0676037437</v>
      </c>
      <c r="AF20" t="n">
        <v>4.164632223273645e-06</v>
      </c>
      <c r="AG20" t="n">
        <v>11</v>
      </c>
      <c r="AH20" t="n">
        <v>131545.9032570461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12.7038</v>
      </c>
      <c r="E21" t="n">
        <v>7.87</v>
      </c>
      <c r="F21" t="n">
        <v>5.19</v>
      </c>
      <c r="G21" t="n">
        <v>34.63</v>
      </c>
      <c r="H21" t="n">
        <v>0.58</v>
      </c>
      <c r="I21" t="n">
        <v>9</v>
      </c>
      <c r="J21" t="n">
        <v>174.82</v>
      </c>
      <c r="K21" t="n">
        <v>51.39</v>
      </c>
      <c r="L21" t="n">
        <v>5.75</v>
      </c>
      <c r="M21" t="n">
        <v>7</v>
      </c>
      <c r="N21" t="n">
        <v>32.67</v>
      </c>
      <c r="O21" t="n">
        <v>21794.75</v>
      </c>
      <c r="P21" t="n">
        <v>61.62</v>
      </c>
      <c r="Q21" t="n">
        <v>202.81</v>
      </c>
      <c r="R21" t="n">
        <v>22.52</v>
      </c>
      <c r="S21" t="n">
        <v>13.89</v>
      </c>
      <c r="T21" t="n">
        <v>2614.9</v>
      </c>
      <c r="U21" t="n">
        <v>0.62</v>
      </c>
      <c r="V21" t="n">
        <v>0.74</v>
      </c>
      <c r="W21" t="n">
        <v>0.65</v>
      </c>
      <c r="X21" t="n">
        <v>0.16</v>
      </c>
      <c r="Y21" t="n">
        <v>1</v>
      </c>
      <c r="Z21" t="n">
        <v>10</v>
      </c>
      <c r="AA21" t="n">
        <v>105.8002363569856</v>
      </c>
      <c r="AB21" t="n">
        <v>144.7605509605734</v>
      </c>
      <c r="AC21" t="n">
        <v>130.9448071496448</v>
      </c>
      <c r="AD21" t="n">
        <v>105800.2363569856</v>
      </c>
      <c r="AE21" t="n">
        <v>144760.5509605734</v>
      </c>
      <c r="AF21" t="n">
        <v>4.197408472940334e-06</v>
      </c>
      <c r="AG21" t="n">
        <v>11</v>
      </c>
      <c r="AH21" t="n">
        <v>130944.8071496448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12.6913</v>
      </c>
      <c r="E22" t="n">
        <v>7.88</v>
      </c>
      <c r="F22" t="n">
        <v>5.2</v>
      </c>
      <c r="G22" t="n">
        <v>34.68</v>
      </c>
      <c r="H22" t="n">
        <v>0.61</v>
      </c>
      <c r="I22" t="n">
        <v>9</v>
      </c>
      <c r="J22" t="n">
        <v>175.18</v>
      </c>
      <c r="K22" t="n">
        <v>51.39</v>
      </c>
      <c r="L22" t="n">
        <v>6</v>
      </c>
      <c r="M22" t="n">
        <v>7</v>
      </c>
      <c r="N22" t="n">
        <v>32.79</v>
      </c>
      <c r="O22" t="n">
        <v>21840.16</v>
      </c>
      <c r="P22" t="n">
        <v>61.41</v>
      </c>
      <c r="Q22" t="n">
        <v>202.83</v>
      </c>
      <c r="R22" t="n">
        <v>22.62</v>
      </c>
      <c r="S22" t="n">
        <v>13.89</v>
      </c>
      <c r="T22" t="n">
        <v>2666.74</v>
      </c>
      <c r="U22" t="n">
        <v>0.61</v>
      </c>
      <c r="V22" t="n">
        <v>0.74</v>
      </c>
      <c r="W22" t="n">
        <v>0.65</v>
      </c>
      <c r="X22" t="n">
        <v>0.16</v>
      </c>
      <c r="Y22" t="n">
        <v>1</v>
      </c>
      <c r="Z22" t="n">
        <v>10</v>
      </c>
      <c r="AA22" t="n">
        <v>105.744797163778</v>
      </c>
      <c r="AB22" t="n">
        <v>144.6846966106222</v>
      </c>
      <c r="AC22" t="n">
        <v>130.8761922323906</v>
      </c>
      <c r="AD22" t="n">
        <v>105744.797163778</v>
      </c>
      <c r="AE22" t="n">
        <v>144684.6966106222</v>
      </c>
      <c r="AF22" t="n">
        <v>4.193278401157737e-06</v>
      </c>
      <c r="AG22" t="n">
        <v>11</v>
      </c>
      <c r="AH22" t="n">
        <v>130876.1922323906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12.7773</v>
      </c>
      <c r="E23" t="n">
        <v>7.83</v>
      </c>
      <c r="F23" t="n">
        <v>5.18</v>
      </c>
      <c r="G23" t="n">
        <v>38.87</v>
      </c>
      <c r="H23" t="n">
        <v>0.63</v>
      </c>
      <c r="I23" t="n">
        <v>8</v>
      </c>
      <c r="J23" t="n">
        <v>175.55</v>
      </c>
      <c r="K23" t="n">
        <v>51.39</v>
      </c>
      <c r="L23" t="n">
        <v>6.25</v>
      </c>
      <c r="M23" t="n">
        <v>6</v>
      </c>
      <c r="N23" t="n">
        <v>32.91</v>
      </c>
      <c r="O23" t="n">
        <v>21885.6</v>
      </c>
      <c r="P23" t="n">
        <v>60.91</v>
      </c>
      <c r="Q23" t="n">
        <v>202.81</v>
      </c>
      <c r="R23" t="n">
        <v>22.19</v>
      </c>
      <c r="S23" t="n">
        <v>13.89</v>
      </c>
      <c r="T23" t="n">
        <v>2454.54</v>
      </c>
      <c r="U23" t="n">
        <v>0.63</v>
      </c>
      <c r="V23" t="n">
        <v>0.75</v>
      </c>
      <c r="W23" t="n">
        <v>0.65</v>
      </c>
      <c r="X23" t="n">
        <v>0.14</v>
      </c>
      <c r="Y23" t="n">
        <v>1</v>
      </c>
      <c r="Z23" t="n">
        <v>10</v>
      </c>
      <c r="AA23" t="n">
        <v>105.3233417116334</v>
      </c>
      <c r="AB23" t="n">
        <v>144.1080426676959</v>
      </c>
      <c r="AC23" t="n">
        <v>130.3545733324381</v>
      </c>
      <c r="AD23" t="n">
        <v>105323.3417116334</v>
      </c>
      <c r="AE23" t="n">
        <v>144108.0426676958</v>
      </c>
      <c r="AF23" t="n">
        <v>4.221693295022004e-06</v>
      </c>
      <c r="AG23" t="n">
        <v>11</v>
      </c>
      <c r="AH23" t="n">
        <v>130354.5733324381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12.7705</v>
      </c>
      <c r="E24" t="n">
        <v>7.83</v>
      </c>
      <c r="F24" t="n">
        <v>5.19</v>
      </c>
      <c r="G24" t="n">
        <v>38.9</v>
      </c>
      <c r="H24" t="n">
        <v>0.66</v>
      </c>
      <c r="I24" t="n">
        <v>8</v>
      </c>
      <c r="J24" t="n">
        <v>175.92</v>
      </c>
      <c r="K24" t="n">
        <v>51.39</v>
      </c>
      <c r="L24" t="n">
        <v>6.5</v>
      </c>
      <c r="M24" t="n">
        <v>6</v>
      </c>
      <c r="N24" t="n">
        <v>33.03</v>
      </c>
      <c r="O24" t="n">
        <v>21931.08</v>
      </c>
      <c r="P24" t="n">
        <v>61.02</v>
      </c>
      <c r="Q24" t="n">
        <v>202.83</v>
      </c>
      <c r="R24" t="n">
        <v>22.24</v>
      </c>
      <c r="S24" t="n">
        <v>13.89</v>
      </c>
      <c r="T24" t="n">
        <v>2479.27</v>
      </c>
      <c r="U24" t="n">
        <v>0.62</v>
      </c>
      <c r="V24" t="n">
        <v>0.75</v>
      </c>
      <c r="W24" t="n">
        <v>0.65</v>
      </c>
      <c r="X24" t="n">
        <v>0.15</v>
      </c>
      <c r="Y24" t="n">
        <v>1</v>
      </c>
      <c r="Z24" t="n">
        <v>10</v>
      </c>
      <c r="AA24" t="n">
        <v>105.3912550220378</v>
      </c>
      <c r="AB24" t="n">
        <v>144.200964655115</v>
      </c>
      <c r="AC24" t="n">
        <v>130.4386269757948</v>
      </c>
      <c r="AD24" t="n">
        <v>105391.2550220378</v>
      </c>
      <c r="AE24" t="n">
        <v>144200.964655115</v>
      </c>
      <c r="AF24" t="n">
        <v>4.219446535972272e-06</v>
      </c>
      <c r="AG24" t="n">
        <v>11</v>
      </c>
      <c r="AH24" t="n">
        <v>130438.6269757948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12.7805</v>
      </c>
      <c r="E25" t="n">
        <v>7.82</v>
      </c>
      <c r="F25" t="n">
        <v>5.18</v>
      </c>
      <c r="G25" t="n">
        <v>38.86</v>
      </c>
      <c r="H25" t="n">
        <v>0.68</v>
      </c>
      <c r="I25" t="n">
        <v>8</v>
      </c>
      <c r="J25" t="n">
        <v>176.29</v>
      </c>
      <c r="K25" t="n">
        <v>51.39</v>
      </c>
      <c r="L25" t="n">
        <v>6.75</v>
      </c>
      <c r="M25" t="n">
        <v>6</v>
      </c>
      <c r="N25" t="n">
        <v>33.15</v>
      </c>
      <c r="O25" t="n">
        <v>21976.61</v>
      </c>
      <c r="P25" t="n">
        <v>60.57</v>
      </c>
      <c r="Q25" t="n">
        <v>202.81</v>
      </c>
      <c r="R25" t="n">
        <v>21.97</v>
      </c>
      <c r="S25" t="n">
        <v>13.89</v>
      </c>
      <c r="T25" t="n">
        <v>2347.12</v>
      </c>
      <c r="U25" t="n">
        <v>0.63</v>
      </c>
      <c r="V25" t="n">
        <v>0.75</v>
      </c>
      <c r="W25" t="n">
        <v>0.65</v>
      </c>
      <c r="X25" t="n">
        <v>0.14</v>
      </c>
      <c r="Y25" t="n">
        <v>1</v>
      </c>
      <c r="Z25" t="n">
        <v>10</v>
      </c>
      <c r="AA25" t="n">
        <v>105.1713395602331</v>
      </c>
      <c r="AB25" t="n">
        <v>143.9000666182885</v>
      </c>
      <c r="AC25" t="n">
        <v>130.1664462252899</v>
      </c>
      <c r="AD25" t="n">
        <v>105171.3395602331</v>
      </c>
      <c r="AE25" t="n">
        <v>143900.0666182885</v>
      </c>
      <c r="AF25" t="n">
        <v>4.222750593398349e-06</v>
      </c>
      <c r="AG25" t="n">
        <v>11</v>
      </c>
      <c r="AH25" t="n">
        <v>130166.4462252899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12.7914</v>
      </c>
      <c r="E26" t="n">
        <v>7.82</v>
      </c>
      <c r="F26" t="n">
        <v>5.17</v>
      </c>
      <c r="G26" t="n">
        <v>38.81</v>
      </c>
      <c r="H26" t="n">
        <v>0.7</v>
      </c>
      <c r="I26" t="n">
        <v>8</v>
      </c>
      <c r="J26" t="n">
        <v>176.66</v>
      </c>
      <c r="K26" t="n">
        <v>51.39</v>
      </c>
      <c r="L26" t="n">
        <v>7</v>
      </c>
      <c r="M26" t="n">
        <v>6</v>
      </c>
      <c r="N26" t="n">
        <v>33.27</v>
      </c>
      <c r="O26" t="n">
        <v>22022.17</v>
      </c>
      <c r="P26" t="n">
        <v>60.19</v>
      </c>
      <c r="Q26" t="n">
        <v>202.82</v>
      </c>
      <c r="R26" t="n">
        <v>21.81</v>
      </c>
      <c r="S26" t="n">
        <v>13.89</v>
      </c>
      <c r="T26" t="n">
        <v>2264.1</v>
      </c>
      <c r="U26" t="n">
        <v>0.64</v>
      </c>
      <c r="V26" t="n">
        <v>0.75</v>
      </c>
      <c r="W26" t="n">
        <v>0.65</v>
      </c>
      <c r="X26" t="n">
        <v>0.14</v>
      </c>
      <c r="Y26" t="n">
        <v>1</v>
      </c>
      <c r="Z26" t="n">
        <v>10</v>
      </c>
      <c r="AA26" t="n">
        <v>104.9795432499285</v>
      </c>
      <c r="AB26" t="n">
        <v>143.6376424450739</v>
      </c>
      <c r="AC26" t="n">
        <v>129.9290674468521</v>
      </c>
      <c r="AD26" t="n">
        <v>104979.5432499285</v>
      </c>
      <c r="AE26" t="n">
        <v>143637.6424450738</v>
      </c>
      <c r="AF26" t="n">
        <v>4.226352015992773e-06</v>
      </c>
      <c r="AG26" t="n">
        <v>11</v>
      </c>
      <c r="AH26" t="n">
        <v>129929.0674468521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12.8673</v>
      </c>
      <c r="E27" t="n">
        <v>7.77</v>
      </c>
      <c r="F27" t="n">
        <v>5.16</v>
      </c>
      <c r="G27" t="n">
        <v>44.25</v>
      </c>
      <c r="H27" t="n">
        <v>0.73</v>
      </c>
      <c r="I27" t="n">
        <v>7</v>
      </c>
      <c r="J27" t="n">
        <v>177.03</v>
      </c>
      <c r="K27" t="n">
        <v>51.39</v>
      </c>
      <c r="L27" t="n">
        <v>7.25</v>
      </c>
      <c r="M27" t="n">
        <v>5</v>
      </c>
      <c r="N27" t="n">
        <v>33.39</v>
      </c>
      <c r="O27" t="n">
        <v>22067.77</v>
      </c>
      <c r="P27" t="n">
        <v>59.78</v>
      </c>
      <c r="Q27" t="n">
        <v>202.82</v>
      </c>
      <c r="R27" t="n">
        <v>21.52</v>
      </c>
      <c r="S27" t="n">
        <v>13.89</v>
      </c>
      <c r="T27" t="n">
        <v>2125.19</v>
      </c>
      <c r="U27" t="n">
        <v>0.65</v>
      </c>
      <c r="V27" t="n">
        <v>0.75</v>
      </c>
      <c r="W27" t="n">
        <v>0.65</v>
      </c>
      <c r="X27" t="n">
        <v>0.12</v>
      </c>
      <c r="Y27" t="n">
        <v>1</v>
      </c>
      <c r="Z27" t="n">
        <v>10</v>
      </c>
      <c r="AA27" t="n">
        <v>104.6322294770548</v>
      </c>
      <c r="AB27" t="n">
        <v>143.1624324186259</v>
      </c>
      <c r="AC27" t="n">
        <v>129.4992107983668</v>
      </c>
      <c r="AD27" t="n">
        <v>104632.2294770548</v>
      </c>
      <c r="AE27" t="n">
        <v>143162.4324186259</v>
      </c>
      <c r="AF27" t="n">
        <v>4.251429811856701e-06</v>
      </c>
      <c r="AG27" t="n">
        <v>11</v>
      </c>
      <c r="AH27" t="n">
        <v>129499.2107983668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12.8824</v>
      </c>
      <c r="E28" t="n">
        <v>7.76</v>
      </c>
      <c r="F28" t="n">
        <v>5.15</v>
      </c>
      <c r="G28" t="n">
        <v>44.17</v>
      </c>
      <c r="H28" t="n">
        <v>0.75</v>
      </c>
      <c r="I28" t="n">
        <v>7</v>
      </c>
      <c r="J28" t="n">
        <v>177.4</v>
      </c>
      <c r="K28" t="n">
        <v>51.39</v>
      </c>
      <c r="L28" t="n">
        <v>7.5</v>
      </c>
      <c r="M28" t="n">
        <v>5</v>
      </c>
      <c r="N28" t="n">
        <v>33.51</v>
      </c>
      <c r="O28" t="n">
        <v>22113.42</v>
      </c>
      <c r="P28" t="n">
        <v>59.74</v>
      </c>
      <c r="Q28" t="n">
        <v>202.81</v>
      </c>
      <c r="R28" t="n">
        <v>21.06</v>
      </c>
      <c r="S28" t="n">
        <v>13.89</v>
      </c>
      <c r="T28" t="n">
        <v>1896.7</v>
      </c>
      <c r="U28" t="n">
        <v>0.66</v>
      </c>
      <c r="V28" t="n">
        <v>0.75</v>
      </c>
      <c r="W28" t="n">
        <v>0.65</v>
      </c>
      <c r="X28" t="n">
        <v>0.11</v>
      </c>
      <c r="Y28" t="n">
        <v>1</v>
      </c>
      <c r="Z28" t="n">
        <v>10</v>
      </c>
      <c r="AA28" t="n">
        <v>104.5766831295163</v>
      </c>
      <c r="AB28" t="n">
        <v>143.086431455392</v>
      </c>
      <c r="AC28" t="n">
        <v>129.4304632603959</v>
      </c>
      <c r="AD28" t="n">
        <v>104576.6831295163</v>
      </c>
      <c r="AE28" t="n">
        <v>143086.431455392</v>
      </c>
      <c r="AF28" t="n">
        <v>4.256418938570078e-06</v>
      </c>
      <c r="AG28" t="n">
        <v>11</v>
      </c>
      <c r="AH28" t="n">
        <v>129430.4632603959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12.8751</v>
      </c>
      <c r="E29" t="n">
        <v>7.77</v>
      </c>
      <c r="F29" t="n">
        <v>5.16</v>
      </c>
      <c r="G29" t="n">
        <v>44.2</v>
      </c>
      <c r="H29" t="n">
        <v>0.77</v>
      </c>
      <c r="I29" t="n">
        <v>7</v>
      </c>
      <c r="J29" t="n">
        <v>177.77</v>
      </c>
      <c r="K29" t="n">
        <v>51.39</v>
      </c>
      <c r="L29" t="n">
        <v>7.75</v>
      </c>
      <c r="M29" t="n">
        <v>5</v>
      </c>
      <c r="N29" t="n">
        <v>33.63</v>
      </c>
      <c r="O29" t="n">
        <v>22159.1</v>
      </c>
      <c r="P29" t="n">
        <v>59.83</v>
      </c>
      <c r="Q29" t="n">
        <v>202.81</v>
      </c>
      <c r="R29" t="n">
        <v>21.37</v>
      </c>
      <c r="S29" t="n">
        <v>13.89</v>
      </c>
      <c r="T29" t="n">
        <v>2051.53</v>
      </c>
      <c r="U29" t="n">
        <v>0.65</v>
      </c>
      <c r="V29" t="n">
        <v>0.75</v>
      </c>
      <c r="W29" t="n">
        <v>0.65</v>
      </c>
      <c r="X29" t="n">
        <v>0.12</v>
      </c>
      <c r="Y29" t="n">
        <v>1</v>
      </c>
      <c r="Z29" t="n">
        <v>10</v>
      </c>
      <c r="AA29" t="n">
        <v>104.6362892121027</v>
      </c>
      <c r="AB29" t="n">
        <v>143.1679871272213</v>
      </c>
      <c r="AC29" t="n">
        <v>129.5042353733699</v>
      </c>
      <c r="AD29" t="n">
        <v>104636.2892121027</v>
      </c>
      <c r="AE29" t="n">
        <v>143167.9871272213</v>
      </c>
      <c r="AF29" t="n">
        <v>4.254006976649042e-06</v>
      </c>
      <c r="AG29" t="n">
        <v>11</v>
      </c>
      <c r="AH29" t="n">
        <v>129504.2353733699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12.8778</v>
      </c>
      <c r="E30" t="n">
        <v>7.77</v>
      </c>
      <c r="F30" t="n">
        <v>5.16</v>
      </c>
      <c r="G30" t="n">
        <v>44.19</v>
      </c>
      <c r="H30" t="n">
        <v>0.8</v>
      </c>
      <c r="I30" t="n">
        <v>7</v>
      </c>
      <c r="J30" t="n">
        <v>178.14</v>
      </c>
      <c r="K30" t="n">
        <v>51.39</v>
      </c>
      <c r="L30" t="n">
        <v>8</v>
      </c>
      <c r="M30" t="n">
        <v>5</v>
      </c>
      <c r="N30" t="n">
        <v>33.75</v>
      </c>
      <c r="O30" t="n">
        <v>22204.83</v>
      </c>
      <c r="P30" t="n">
        <v>59.3</v>
      </c>
      <c r="Q30" t="n">
        <v>202.82</v>
      </c>
      <c r="R30" t="n">
        <v>21.27</v>
      </c>
      <c r="S30" t="n">
        <v>13.89</v>
      </c>
      <c r="T30" t="n">
        <v>1997.55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  <c r="AA30" t="n">
        <v>104.4064096162424</v>
      </c>
      <c r="AB30" t="n">
        <v>142.8534557225935</v>
      </c>
      <c r="AC30" t="n">
        <v>129.2197224045521</v>
      </c>
      <c r="AD30" t="n">
        <v>104406.4096162424</v>
      </c>
      <c r="AE30" t="n">
        <v>142853.4557225935</v>
      </c>
      <c r="AF30" t="n">
        <v>4.254899072154083e-06</v>
      </c>
      <c r="AG30" t="n">
        <v>11</v>
      </c>
      <c r="AH30" t="n">
        <v>129219.7224045521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12.8535</v>
      </c>
      <c r="E31" t="n">
        <v>7.78</v>
      </c>
      <c r="F31" t="n">
        <v>5.17</v>
      </c>
      <c r="G31" t="n">
        <v>44.32</v>
      </c>
      <c r="H31" t="n">
        <v>0.82</v>
      </c>
      <c r="I31" t="n">
        <v>7</v>
      </c>
      <c r="J31" t="n">
        <v>178.51</v>
      </c>
      <c r="K31" t="n">
        <v>51.39</v>
      </c>
      <c r="L31" t="n">
        <v>8.25</v>
      </c>
      <c r="M31" t="n">
        <v>5</v>
      </c>
      <c r="N31" t="n">
        <v>33.87</v>
      </c>
      <c r="O31" t="n">
        <v>22250.6</v>
      </c>
      <c r="P31" t="n">
        <v>59.12</v>
      </c>
      <c r="Q31" t="n">
        <v>202.88</v>
      </c>
      <c r="R31" t="n">
        <v>21.74</v>
      </c>
      <c r="S31" t="n">
        <v>13.89</v>
      </c>
      <c r="T31" t="n">
        <v>2234.34</v>
      </c>
      <c r="U31" t="n">
        <v>0.64</v>
      </c>
      <c r="V31" t="n">
        <v>0.75</v>
      </c>
      <c r="W31" t="n">
        <v>0.65</v>
      </c>
      <c r="X31" t="n">
        <v>0.13</v>
      </c>
      <c r="Y31" t="n">
        <v>1</v>
      </c>
      <c r="Z31" t="n">
        <v>10</v>
      </c>
      <c r="AA31" t="n">
        <v>104.3886818984486</v>
      </c>
      <c r="AB31" t="n">
        <v>142.8291998770163</v>
      </c>
      <c r="AC31" t="n">
        <v>129.1977815028335</v>
      </c>
      <c r="AD31" t="n">
        <v>104388.6818984486</v>
      </c>
      <c r="AE31" t="n">
        <v>142829.1998770163</v>
      </c>
      <c r="AF31" t="n">
        <v>4.246870212608715e-06</v>
      </c>
      <c r="AG31" t="n">
        <v>11</v>
      </c>
      <c r="AH31" t="n">
        <v>129197.7815028335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12.9669</v>
      </c>
      <c r="E32" t="n">
        <v>7.71</v>
      </c>
      <c r="F32" t="n">
        <v>5.14</v>
      </c>
      <c r="G32" t="n">
        <v>51.36</v>
      </c>
      <c r="H32" t="n">
        <v>0.84</v>
      </c>
      <c r="I32" t="n">
        <v>6</v>
      </c>
      <c r="J32" t="n">
        <v>178.88</v>
      </c>
      <c r="K32" t="n">
        <v>51.39</v>
      </c>
      <c r="L32" t="n">
        <v>8.5</v>
      </c>
      <c r="M32" t="n">
        <v>4</v>
      </c>
      <c r="N32" t="n">
        <v>33.99</v>
      </c>
      <c r="O32" t="n">
        <v>22296.41</v>
      </c>
      <c r="P32" t="n">
        <v>58.47</v>
      </c>
      <c r="Q32" t="n">
        <v>202.81</v>
      </c>
      <c r="R32" t="n">
        <v>20.66</v>
      </c>
      <c r="S32" t="n">
        <v>13.89</v>
      </c>
      <c r="T32" t="n">
        <v>1699.71</v>
      </c>
      <c r="U32" t="n">
        <v>0.67</v>
      </c>
      <c r="V32" t="n">
        <v>0.75</v>
      </c>
      <c r="W32" t="n">
        <v>0.65</v>
      </c>
      <c r="X32" t="n">
        <v>0.1</v>
      </c>
      <c r="Y32" t="n">
        <v>1</v>
      </c>
      <c r="Z32" t="n">
        <v>10</v>
      </c>
      <c r="AA32" t="n">
        <v>103.8548147542531</v>
      </c>
      <c r="AB32" t="n">
        <v>142.0987392977722</v>
      </c>
      <c r="AC32" t="n">
        <v>128.5370350560643</v>
      </c>
      <c r="AD32" t="n">
        <v>103854.814754253</v>
      </c>
      <c r="AE32" t="n">
        <v>142098.7392977722</v>
      </c>
      <c r="AF32" t="n">
        <v>4.284338223820434e-06</v>
      </c>
      <c r="AG32" t="n">
        <v>11</v>
      </c>
      <c r="AH32" t="n">
        <v>128537.0350560643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12.966</v>
      </c>
      <c r="E33" t="n">
        <v>7.71</v>
      </c>
      <c r="F33" t="n">
        <v>5.14</v>
      </c>
      <c r="G33" t="n">
        <v>51.37</v>
      </c>
      <c r="H33" t="n">
        <v>0.87</v>
      </c>
      <c r="I33" t="n">
        <v>6</v>
      </c>
      <c r="J33" t="n">
        <v>179.26</v>
      </c>
      <c r="K33" t="n">
        <v>51.39</v>
      </c>
      <c r="L33" t="n">
        <v>8.75</v>
      </c>
      <c r="M33" t="n">
        <v>4</v>
      </c>
      <c r="N33" t="n">
        <v>34.11</v>
      </c>
      <c r="O33" t="n">
        <v>22342.26</v>
      </c>
      <c r="P33" t="n">
        <v>58.29</v>
      </c>
      <c r="Q33" t="n">
        <v>202.83</v>
      </c>
      <c r="R33" t="n">
        <v>20.75</v>
      </c>
      <c r="S33" t="n">
        <v>13.89</v>
      </c>
      <c r="T33" t="n">
        <v>1746.87</v>
      </c>
      <c r="U33" t="n">
        <v>0.67</v>
      </c>
      <c r="V33" t="n">
        <v>0.75</v>
      </c>
      <c r="W33" t="n">
        <v>0.65</v>
      </c>
      <c r="X33" t="n">
        <v>0.1</v>
      </c>
      <c r="Y33" t="n">
        <v>1</v>
      </c>
      <c r="Z33" t="n">
        <v>10</v>
      </c>
      <c r="AA33" t="n">
        <v>103.7811692663587</v>
      </c>
      <c r="AB33" t="n">
        <v>141.9979742922256</v>
      </c>
      <c r="AC33" t="n">
        <v>128.4458869212225</v>
      </c>
      <c r="AD33" t="n">
        <v>103781.1692663587</v>
      </c>
      <c r="AE33" t="n">
        <v>141997.9742922256</v>
      </c>
      <c r="AF33" t="n">
        <v>4.284040858652086e-06</v>
      </c>
      <c r="AG33" t="n">
        <v>11</v>
      </c>
      <c r="AH33" t="n">
        <v>128445.8869212225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12.9734</v>
      </c>
      <c r="E34" t="n">
        <v>7.71</v>
      </c>
      <c r="F34" t="n">
        <v>5.13</v>
      </c>
      <c r="G34" t="n">
        <v>51.32</v>
      </c>
      <c r="H34" t="n">
        <v>0.89</v>
      </c>
      <c r="I34" t="n">
        <v>6</v>
      </c>
      <c r="J34" t="n">
        <v>179.63</v>
      </c>
      <c r="K34" t="n">
        <v>51.39</v>
      </c>
      <c r="L34" t="n">
        <v>9</v>
      </c>
      <c r="M34" t="n">
        <v>4</v>
      </c>
      <c r="N34" t="n">
        <v>34.24</v>
      </c>
      <c r="O34" t="n">
        <v>22388.15</v>
      </c>
      <c r="P34" t="n">
        <v>58.2</v>
      </c>
      <c r="Q34" t="n">
        <v>202.81</v>
      </c>
      <c r="R34" t="n">
        <v>20.54</v>
      </c>
      <c r="S34" t="n">
        <v>13.89</v>
      </c>
      <c r="T34" t="n">
        <v>1638.39</v>
      </c>
      <c r="U34" t="n">
        <v>0.68</v>
      </c>
      <c r="V34" t="n">
        <v>0.75</v>
      </c>
      <c r="W34" t="n">
        <v>0.65</v>
      </c>
      <c r="X34" t="n">
        <v>0.09</v>
      </c>
      <c r="Y34" t="n">
        <v>1</v>
      </c>
      <c r="Z34" t="n">
        <v>10</v>
      </c>
      <c r="AA34" t="n">
        <v>103.7222517713353</v>
      </c>
      <c r="AB34" t="n">
        <v>141.9173607762782</v>
      </c>
      <c r="AC34" t="n">
        <v>128.3729670460953</v>
      </c>
      <c r="AD34" t="n">
        <v>103722.2517713353</v>
      </c>
      <c r="AE34" t="n">
        <v>141917.3607762782</v>
      </c>
      <c r="AF34" t="n">
        <v>4.286485861147383e-06</v>
      </c>
      <c r="AG34" t="n">
        <v>11</v>
      </c>
      <c r="AH34" t="n">
        <v>128372.9670460953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12.9608</v>
      </c>
      <c r="E35" t="n">
        <v>7.72</v>
      </c>
      <c r="F35" t="n">
        <v>5.14</v>
      </c>
      <c r="G35" t="n">
        <v>51.4</v>
      </c>
      <c r="H35" t="n">
        <v>0.91</v>
      </c>
      <c r="I35" t="n">
        <v>6</v>
      </c>
      <c r="J35" t="n">
        <v>180</v>
      </c>
      <c r="K35" t="n">
        <v>51.39</v>
      </c>
      <c r="L35" t="n">
        <v>9.25</v>
      </c>
      <c r="M35" t="n">
        <v>4</v>
      </c>
      <c r="N35" t="n">
        <v>34.36</v>
      </c>
      <c r="O35" t="n">
        <v>22434.08</v>
      </c>
      <c r="P35" t="n">
        <v>57.98</v>
      </c>
      <c r="Q35" t="n">
        <v>202.82</v>
      </c>
      <c r="R35" t="n">
        <v>20.71</v>
      </c>
      <c r="S35" t="n">
        <v>13.89</v>
      </c>
      <c r="T35" t="n">
        <v>1722.93</v>
      </c>
      <c r="U35" t="n">
        <v>0.67</v>
      </c>
      <c r="V35" t="n">
        <v>0.75</v>
      </c>
      <c r="W35" t="n">
        <v>0.65</v>
      </c>
      <c r="X35" t="n">
        <v>0.1</v>
      </c>
      <c r="Y35" t="n">
        <v>1</v>
      </c>
      <c r="Z35" t="n">
        <v>10</v>
      </c>
      <c r="AA35" t="n">
        <v>103.6619728911532</v>
      </c>
      <c r="AB35" t="n">
        <v>141.8348845530965</v>
      </c>
      <c r="AC35" t="n">
        <v>128.2983622378979</v>
      </c>
      <c r="AD35" t="n">
        <v>103661.9728911532</v>
      </c>
      <c r="AE35" t="n">
        <v>141834.8845530965</v>
      </c>
      <c r="AF35" t="n">
        <v>4.282322748790526e-06</v>
      </c>
      <c r="AG35" t="n">
        <v>11</v>
      </c>
      <c r="AH35" t="n">
        <v>128298.3622378979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12.9683</v>
      </c>
      <c r="E36" t="n">
        <v>7.71</v>
      </c>
      <c r="F36" t="n">
        <v>5.14</v>
      </c>
      <c r="G36" t="n">
        <v>51.35</v>
      </c>
      <c r="H36" t="n">
        <v>0.93</v>
      </c>
      <c r="I36" t="n">
        <v>6</v>
      </c>
      <c r="J36" t="n">
        <v>180.37</v>
      </c>
      <c r="K36" t="n">
        <v>51.39</v>
      </c>
      <c r="L36" t="n">
        <v>9.5</v>
      </c>
      <c r="M36" t="n">
        <v>4</v>
      </c>
      <c r="N36" t="n">
        <v>34.48</v>
      </c>
      <c r="O36" t="n">
        <v>22480.05</v>
      </c>
      <c r="P36" t="n">
        <v>57.8</v>
      </c>
      <c r="Q36" t="n">
        <v>202.81</v>
      </c>
      <c r="R36" t="n">
        <v>20.71</v>
      </c>
      <c r="S36" t="n">
        <v>13.89</v>
      </c>
      <c r="T36" t="n">
        <v>1726.8</v>
      </c>
      <c r="U36" t="n">
        <v>0.67</v>
      </c>
      <c r="V36" t="n">
        <v>0.75</v>
      </c>
      <c r="W36" t="n">
        <v>0.64</v>
      </c>
      <c r="X36" t="n">
        <v>0.1</v>
      </c>
      <c r="Y36" t="n">
        <v>1</v>
      </c>
      <c r="Z36" t="n">
        <v>10</v>
      </c>
      <c r="AA36" t="n">
        <v>103.5707003950252</v>
      </c>
      <c r="AB36" t="n">
        <v>141.710001497236</v>
      </c>
      <c r="AC36" t="n">
        <v>128.1853978456142</v>
      </c>
      <c r="AD36" t="n">
        <v>103570.7003950252</v>
      </c>
      <c r="AE36" t="n">
        <v>141710.001497236</v>
      </c>
      <c r="AF36" t="n">
        <v>4.284800791860084e-06</v>
      </c>
      <c r="AG36" t="n">
        <v>11</v>
      </c>
      <c r="AH36" t="n">
        <v>128185.3978456142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12.973</v>
      </c>
      <c r="E37" t="n">
        <v>7.71</v>
      </c>
      <c r="F37" t="n">
        <v>5.13</v>
      </c>
      <c r="G37" t="n">
        <v>51.33</v>
      </c>
      <c r="H37" t="n">
        <v>0.96</v>
      </c>
      <c r="I37" t="n">
        <v>6</v>
      </c>
      <c r="J37" t="n">
        <v>180.75</v>
      </c>
      <c r="K37" t="n">
        <v>51.39</v>
      </c>
      <c r="L37" t="n">
        <v>9.75</v>
      </c>
      <c r="M37" t="n">
        <v>4</v>
      </c>
      <c r="N37" t="n">
        <v>34.6</v>
      </c>
      <c r="O37" t="n">
        <v>22526.07</v>
      </c>
      <c r="P37" t="n">
        <v>57.61</v>
      </c>
      <c r="Q37" t="n">
        <v>202.81</v>
      </c>
      <c r="R37" t="n">
        <v>20.62</v>
      </c>
      <c r="S37" t="n">
        <v>13.89</v>
      </c>
      <c r="T37" t="n">
        <v>1677.73</v>
      </c>
      <c r="U37" t="n">
        <v>0.67</v>
      </c>
      <c r="V37" t="n">
        <v>0.75</v>
      </c>
      <c r="W37" t="n">
        <v>0.65</v>
      </c>
      <c r="X37" t="n">
        <v>0.09</v>
      </c>
      <c r="Y37" t="n">
        <v>1</v>
      </c>
      <c r="Z37" t="n">
        <v>10</v>
      </c>
      <c r="AA37" t="n">
        <v>103.475597466812</v>
      </c>
      <c r="AB37" t="n">
        <v>141.5798774752096</v>
      </c>
      <c r="AC37" t="n">
        <v>128.0676926776198</v>
      </c>
      <c r="AD37" t="n">
        <v>103475.597466812</v>
      </c>
      <c r="AE37" t="n">
        <v>141579.8774752096</v>
      </c>
      <c r="AF37" t="n">
        <v>4.286353698850341e-06</v>
      </c>
      <c r="AG37" t="n">
        <v>11</v>
      </c>
      <c r="AH37" t="n">
        <v>128067.6926776198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12.9636</v>
      </c>
      <c r="E38" t="n">
        <v>7.71</v>
      </c>
      <c r="F38" t="n">
        <v>5.14</v>
      </c>
      <c r="G38" t="n">
        <v>51.38</v>
      </c>
      <c r="H38" t="n">
        <v>0.98</v>
      </c>
      <c r="I38" t="n">
        <v>6</v>
      </c>
      <c r="J38" t="n">
        <v>181.12</v>
      </c>
      <c r="K38" t="n">
        <v>51.39</v>
      </c>
      <c r="L38" t="n">
        <v>10</v>
      </c>
      <c r="M38" t="n">
        <v>4</v>
      </c>
      <c r="N38" t="n">
        <v>34.73</v>
      </c>
      <c r="O38" t="n">
        <v>22572.13</v>
      </c>
      <c r="P38" t="n">
        <v>57.26</v>
      </c>
      <c r="Q38" t="n">
        <v>202.81</v>
      </c>
      <c r="R38" t="n">
        <v>20.76</v>
      </c>
      <c r="S38" t="n">
        <v>13.89</v>
      </c>
      <c r="T38" t="n">
        <v>1750.2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103.3538481248215</v>
      </c>
      <c r="AB38" t="n">
        <v>141.4132946542964</v>
      </c>
      <c r="AC38" t="n">
        <v>127.917008287334</v>
      </c>
      <c r="AD38" t="n">
        <v>103353.8481248215</v>
      </c>
      <c r="AE38" t="n">
        <v>141413.2946542964</v>
      </c>
      <c r="AF38" t="n">
        <v>4.283247884869828e-06</v>
      </c>
      <c r="AG38" t="n">
        <v>11</v>
      </c>
      <c r="AH38" t="n">
        <v>127917.008287334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13.0477</v>
      </c>
      <c r="E39" t="n">
        <v>7.66</v>
      </c>
      <c r="F39" t="n">
        <v>5.12</v>
      </c>
      <c r="G39" t="n">
        <v>61.47</v>
      </c>
      <c r="H39" t="n">
        <v>1</v>
      </c>
      <c r="I39" t="n">
        <v>5</v>
      </c>
      <c r="J39" t="n">
        <v>181.49</v>
      </c>
      <c r="K39" t="n">
        <v>51.39</v>
      </c>
      <c r="L39" t="n">
        <v>10.25</v>
      </c>
      <c r="M39" t="n">
        <v>3</v>
      </c>
      <c r="N39" t="n">
        <v>34.85</v>
      </c>
      <c r="O39" t="n">
        <v>22618.23</v>
      </c>
      <c r="P39" t="n">
        <v>56.76</v>
      </c>
      <c r="Q39" t="n">
        <v>202.82</v>
      </c>
      <c r="R39" t="n">
        <v>20.23</v>
      </c>
      <c r="S39" t="n">
        <v>13.89</v>
      </c>
      <c r="T39" t="n">
        <v>1488.56</v>
      </c>
      <c r="U39" t="n">
        <v>0.6899999999999999</v>
      </c>
      <c r="V39" t="n">
        <v>0.76</v>
      </c>
      <c r="W39" t="n">
        <v>0.65</v>
      </c>
      <c r="X39" t="n">
        <v>0.08</v>
      </c>
      <c r="Y39" t="n">
        <v>1</v>
      </c>
      <c r="Z39" t="n">
        <v>10</v>
      </c>
      <c r="AA39" t="n">
        <v>96.14381506080981</v>
      </c>
      <c r="AB39" t="n">
        <v>131.548209331911</v>
      </c>
      <c r="AC39" t="n">
        <v>118.9934328623798</v>
      </c>
      <c r="AD39" t="n">
        <v>96143.81506080981</v>
      </c>
      <c r="AE39" t="n">
        <v>131548.209331911</v>
      </c>
      <c r="AF39" t="n">
        <v>4.311035007823139e-06</v>
      </c>
      <c r="AG39" t="n">
        <v>10</v>
      </c>
      <c r="AH39" t="n">
        <v>118993.4328623798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13.0477</v>
      </c>
      <c r="E40" t="n">
        <v>7.66</v>
      </c>
      <c r="F40" t="n">
        <v>5.12</v>
      </c>
      <c r="G40" t="n">
        <v>61.47</v>
      </c>
      <c r="H40" t="n">
        <v>1.02</v>
      </c>
      <c r="I40" t="n">
        <v>5</v>
      </c>
      <c r="J40" t="n">
        <v>181.87</v>
      </c>
      <c r="K40" t="n">
        <v>51.39</v>
      </c>
      <c r="L40" t="n">
        <v>10.5</v>
      </c>
      <c r="M40" t="n">
        <v>3</v>
      </c>
      <c r="N40" t="n">
        <v>34.98</v>
      </c>
      <c r="O40" t="n">
        <v>22664.49</v>
      </c>
      <c r="P40" t="n">
        <v>56.61</v>
      </c>
      <c r="Q40" t="n">
        <v>202.81</v>
      </c>
      <c r="R40" t="n">
        <v>20.27</v>
      </c>
      <c r="S40" t="n">
        <v>13.89</v>
      </c>
      <c r="T40" t="n">
        <v>1507.83</v>
      </c>
      <c r="U40" t="n">
        <v>0.6899999999999999</v>
      </c>
      <c r="V40" t="n">
        <v>0.76</v>
      </c>
      <c r="W40" t="n">
        <v>0.65</v>
      </c>
      <c r="X40" t="n">
        <v>0.08</v>
      </c>
      <c r="Y40" t="n">
        <v>1</v>
      </c>
      <c r="Z40" t="n">
        <v>10</v>
      </c>
      <c r="AA40" t="n">
        <v>96.08125278661254</v>
      </c>
      <c r="AB40" t="n">
        <v>131.4626088683016</v>
      </c>
      <c r="AC40" t="n">
        <v>118.9160019868762</v>
      </c>
      <c r="AD40" t="n">
        <v>96081.25278661253</v>
      </c>
      <c r="AE40" t="n">
        <v>131462.6088683016</v>
      </c>
      <c r="AF40" t="n">
        <v>4.311035007823139e-06</v>
      </c>
      <c r="AG40" t="n">
        <v>10</v>
      </c>
      <c r="AH40" t="n">
        <v>118916.0019868762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13.0563</v>
      </c>
      <c r="E41" t="n">
        <v>7.66</v>
      </c>
      <c r="F41" t="n">
        <v>5.12</v>
      </c>
      <c r="G41" t="n">
        <v>61.41</v>
      </c>
      <c r="H41" t="n">
        <v>1.05</v>
      </c>
      <c r="I41" t="n">
        <v>5</v>
      </c>
      <c r="J41" t="n">
        <v>182.24</v>
      </c>
      <c r="K41" t="n">
        <v>51.39</v>
      </c>
      <c r="L41" t="n">
        <v>10.75</v>
      </c>
      <c r="M41" t="n">
        <v>3</v>
      </c>
      <c r="N41" t="n">
        <v>35.1</v>
      </c>
      <c r="O41" t="n">
        <v>22710.68</v>
      </c>
      <c r="P41" t="n">
        <v>56.32</v>
      </c>
      <c r="Q41" t="n">
        <v>202.81</v>
      </c>
      <c r="R41" t="n">
        <v>20.04</v>
      </c>
      <c r="S41" t="n">
        <v>13.89</v>
      </c>
      <c r="T41" t="n">
        <v>1396.22</v>
      </c>
      <c r="U41" t="n">
        <v>0.6899999999999999</v>
      </c>
      <c r="V41" t="n">
        <v>0.76</v>
      </c>
      <c r="W41" t="n">
        <v>0.65</v>
      </c>
      <c r="X41" t="n">
        <v>0.08</v>
      </c>
      <c r="Y41" t="n">
        <v>1</v>
      </c>
      <c r="Z41" t="n">
        <v>10</v>
      </c>
      <c r="AA41" t="n">
        <v>95.94295704974824</v>
      </c>
      <c r="AB41" t="n">
        <v>131.2733865399467</v>
      </c>
      <c r="AC41" t="n">
        <v>118.7448387719642</v>
      </c>
      <c r="AD41" t="n">
        <v>95942.95704974825</v>
      </c>
      <c r="AE41" t="n">
        <v>131273.3865399467</v>
      </c>
      <c r="AF41" t="n">
        <v>4.313876497209566e-06</v>
      </c>
      <c r="AG41" t="n">
        <v>10</v>
      </c>
      <c r="AH41" t="n">
        <v>118744.8387719642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13.0553</v>
      </c>
      <c r="E42" t="n">
        <v>7.66</v>
      </c>
      <c r="F42" t="n">
        <v>5.12</v>
      </c>
      <c r="G42" t="n">
        <v>61.41</v>
      </c>
      <c r="H42" t="n">
        <v>1.07</v>
      </c>
      <c r="I42" t="n">
        <v>5</v>
      </c>
      <c r="J42" t="n">
        <v>182.62</v>
      </c>
      <c r="K42" t="n">
        <v>51.39</v>
      </c>
      <c r="L42" t="n">
        <v>11</v>
      </c>
      <c r="M42" t="n">
        <v>3</v>
      </c>
      <c r="N42" t="n">
        <v>35.22</v>
      </c>
      <c r="O42" t="n">
        <v>22756.91</v>
      </c>
      <c r="P42" t="n">
        <v>56.51</v>
      </c>
      <c r="Q42" t="n">
        <v>202.81</v>
      </c>
      <c r="R42" t="n">
        <v>20.18</v>
      </c>
      <c r="S42" t="n">
        <v>13.89</v>
      </c>
      <c r="T42" t="n">
        <v>1465.48</v>
      </c>
      <c r="U42" t="n">
        <v>0.6899999999999999</v>
      </c>
      <c r="V42" t="n">
        <v>0.76</v>
      </c>
      <c r="W42" t="n">
        <v>0.64</v>
      </c>
      <c r="X42" t="n">
        <v>0.08</v>
      </c>
      <c r="Y42" t="n">
        <v>1</v>
      </c>
      <c r="Z42" t="n">
        <v>10</v>
      </c>
      <c r="AA42" t="n">
        <v>96.0241718036589</v>
      </c>
      <c r="AB42" t="n">
        <v>131.3845081491893</v>
      </c>
      <c r="AC42" t="n">
        <v>118.8453550907809</v>
      </c>
      <c r="AD42" t="n">
        <v>96024.1718036589</v>
      </c>
      <c r="AE42" t="n">
        <v>131384.5081491893</v>
      </c>
      <c r="AF42" t="n">
        <v>4.313546091466958e-06</v>
      </c>
      <c r="AG42" t="n">
        <v>10</v>
      </c>
      <c r="AH42" t="n">
        <v>118845.3550907809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13.0383</v>
      </c>
      <c r="E43" t="n">
        <v>7.67</v>
      </c>
      <c r="F43" t="n">
        <v>5.13</v>
      </c>
      <c r="G43" t="n">
        <v>61.53</v>
      </c>
      <c r="H43" t="n">
        <v>1.09</v>
      </c>
      <c r="I43" t="n">
        <v>5</v>
      </c>
      <c r="J43" t="n">
        <v>182.99</v>
      </c>
      <c r="K43" t="n">
        <v>51.39</v>
      </c>
      <c r="L43" t="n">
        <v>11.25</v>
      </c>
      <c r="M43" t="n">
        <v>3</v>
      </c>
      <c r="N43" t="n">
        <v>35.35</v>
      </c>
      <c r="O43" t="n">
        <v>22803.18</v>
      </c>
      <c r="P43" t="n">
        <v>56.43</v>
      </c>
      <c r="Q43" t="n">
        <v>202.81</v>
      </c>
      <c r="R43" t="n">
        <v>20.4</v>
      </c>
      <c r="S43" t="n">
        <v>13.89</v>
      </c>
      <c r="T43" t="n">
        <v>1575.16</v>
      </c>
      <c r="U43" t="n">
        <v>0.68</v>
      </c>
      <c r="V43" t="n">
        <v>0.75</v>
      </c>
      <c r="W43" t="n">
        <v>0.65</v>
      </c>
      <c r="X43" t="n">
        <v>0.09</v>
      </c>
      <c r="Y43" t="n">
        <v>1</v>
      </c>
      <c r="Z43" t="n">
        <v>10</v>
      </c>
      <c r="AA43" t="n">
        <v>96.03073976285867</v>
      </c>
      <c r="AB43" t="n">
        <v>131.3934947207243</v>
      </c>
      <c r="AC43" t="n">
        <v>118.8534839965413</v>
      </c>
      <c r="AD43" t="n">
        <v>96030.73976285868</v>
      </c>
      <c r="AE43" t="n">
        <v>131393.4947207243</v>
      </c>
      <c r="AF43" t="n">
        <v>4.307929193842626e-06</v>
      </c>
      <c r="AG43" t="n">
        <v>10</v>
      </c>
      <c r="AH43" t="n">
        <v>118853.4839965413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13.0468</v>
      </c>
      <c r="E44" t="n">
        <v>7.66</v>
      </c>
      <c r="F44" t="n">
        <v>5.12</v>
      </c>
      <c r="G44" t="n">
        <v>61.47</v>
      </c>
      <c r="H44" t="n">
        <v>1.11</v>
      </c>
      <c r="I44" t="n">
        <v>5</v>
      </c>
      <c r="J44" t="n">
        <v>183.37</v>
      </c>
      <c r="K44" t="n">
        <v>51.39</v>
      </c>
      <c r="L44" t="n">
        <v>11.5</v>
      </c>
      <c r="M44" t="n">
        <v>3</v>
      </c>
      <c r="N44" t="n">
        <v>35.48</v>
      </c>
      <c r="O44" t="n">
        <v>22849.49</v>
      </c>
      <c r="P44" t="n">
        <v>55.94</v>
      </c>
      <c r="Q44" t="n">
        <v>202.81</v>
      </c>
      <c r="R44" t="n">
        <v>20.32</v>
      </c>
      <c r="S44" t="n">
        <v>13.89</v>
      </c>
      <c r="T44" t="n">
        <v>1534.04</v>
      </c>
      <c r="U44" t="n">
        <v>0.68</v>
      </c>
      <c r="V44" t="n">
        <v>0.76</v>
      </c>
      <c r="W44" t="n">
        <v>0.64</v>
      </c>
      <c r="X44" t="n">
        <v>0.08</v>
      </c>
      <c r="Y44" t="n">
        <v>1</v>
      </c>
      <c r="Z44" t="n">
        <v>10</v>
      </c>
      <c r="AA44" t="n">
        <v>95.80361321142229</v>
      </c>
      <c r="AB44" t="n">
        <v>131.0827301529329</v>
      </c>
      <c r="AC44" t="n">
        <v>118.572378362939</v>
      </c>
      <c r="AD44" t="n">
        <v>95803.61321142229</v>
      </c>
      <c r="AE44" t="n">
        <v>131082.7301529329</v>
      </c>
      <c r="AF44" t="n">
        <v>4.310737642654792e-06</v>
      </c>
      <c r="AG44" t="n">
        <v>10</v>
      </c>
      <c r="AH44" t="n">
        <v>118572.3783629391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13.0477</v>
      </c>
      <c r="E45" t="n">
        <v>7.66</v>
      </c>
      <c r="F45" t="n">
        <v>5.12</v>
      </c>
      <c r="G45" t="n">
        <v>61.47</v>
      </c>
      <c r="H45" t="n">
        <v>1.13</v>
      </c>
      <c r="I45" t="n">
        <v>5</v>
      </c>
      <c r="J45" t="n">
        <v>183.74</v>
      </c>
      <c r="K45" t="n">
        <v>51.39</v>
      </c>
      <c r="L45" t="n">
        <v>11.75</v>
      </c>
      <c r="M45" t="n">
        <v>3</v>
      </c>
      <c r="N45" t="n">
        <v>35.6</v>
      </c>
      <c r="O45" t="n">
        <v>22895.85</v>
      </c>
      <c r="P45" t="n">
        <v>55.52</v>
      </c>
      <c r="Q45" t="n">
        <v>202.83</v>
      </c>
      <c r="R45" t="n">
        <v>20.21</v>
      </c>
      <c r="S45" t="n">
        <v>13.89</v>
      </c>
      <c r="T45" t="n">
        <v>1480.26</v>
      </c>
      <c r="U45" t="n">
        <v>0.6899999999999999</v>
      </c>
      <c r="V45" t="n">
        <v>0.76</v>
      </c>
      <c r="W45" t="n">
        <v>0.65</v>
      </c>
      <c r="X45" t="n">
        <v>0.08</v>
      </c>
      <c r="Y45" t="n">
        <v>1</v>
      </c>
      <c r="Z45" t="n">
        <v>10</v>
      </c>
      <c r="AA45" t="n">
        <v>95.62663359411232</v>
      </c>
      <c r="AB45" t="n">
        <v>130.8405788327399</v>
      </c>
      <c r="AC45" t="n">
        <v>118.3533376248837</v>
      </c>
      <c r="AD45" t="n">
        <v>95626.63359411233</v>
      </c>
      <c r="AE45" t="n">
        <v>130840.5788327399</v>
      </c>
      <c r="AF45" t="n">
        <v>4.311035007823139e-06</v>
      </c>
      <c r="AG45" t="n">
        <v>10</v>
      </c>
      <c r="AH45" t="n">
        <v>118353.3376248837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13.0667</v>
      </c>
      <c r="E46" t="n">
        <v>7.65</v>
      </c>
      <c r="F46" t="n">
        <v>5.11</v>
      </c>
      <c r="G46" t="n">
        <v>61.33</v>
      </c>
      <c r="H46" t="n">
        <v>1.16</v>
      </c>
      <c r="I46" t="n">
        <v>5</v>
      </c>
      <c r="J46" t="n">
        <v>184.12</v>
      </c>
      <c r="K46" t="n">
        <v>51.39</v>
      </c>
      <c r="L46" t="n">
        <v>12</v>
      </c>
      <c r="M46" t="n">
        <v>3</v>
      </c>
      <c r="N46" t="n">
        <v>35.73</v>
      </c>
      <c r="O46" t="n">
        <v>22942.24</v>
      </c>
      <c r="P46" t="n">
        <v>54.68</v>
      </c>
      <c r="Q46" t="n">
        <v>202.81</v>
      </c>
      <c r="R46" t="n">
        <v>19.92</v>
      </c>
      <c r="S46" t="n">
        <v>13.89</v>
      </c>
      <c r="T46" t="n">
        <v>1334.92</v>
      </c>
      <c r="U46" t="n">
        <v>0.7</v>
      </c>
      <c r="V46" t="n">
        <v>0.76</v>
      </c>
      <c r="W46" t="n">
        <v>0.64</v>
      </c>
      <c r="X46" t="n">
        <v>0.07000000000000001</v>
      </c>
      <c r="Y46" t="n">
        <v>1</v>
      </c>
      <c r="Z46" t="n">
        <v>10</v>
      </c>
      <c r="AA46" t="n">
        <v>95.23346104055422</v>
      </c>
      <c r="AB46" t="n">
        <v>130.3026227994131</v>
      </c>
      <c r="AC46" t="n">
        <v>117.8667233603513</v>
      </c>
      <c r="AD46" t="n">
        <v>95233.46104055422</v>
      </c>
      <c r="AE46" t="n">
        <v>130302.622799413</v>
      </c>
      <c r="AF46" t="n">
        <v>4.317312716932687e-06</v>
      </c>
      <c r="AG46" t="n">
        <v>10</v>
      </c>
      <c r="AH46" t="n">
        <v>117866.7233603513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13.0624</v>
      </c>
      <c r="E47" t="n">
        <v>7.66</v>
      </c>
      <c r="F47" t="n">
        <v>5.11</v>
      </c>
      <c r="G47" t="n">
        <v>61.36</v>
      </c>
      <c r="H47" t="n">
        <v>1.18</v>
      </c>
      <c r="I47" t="n">
        <v>5</v>
      </c>
      <c r="J47" t="n">
        <v>184.5</v>
      </c>
      <c r="K47" t="n">
        <v>51.39</v>
      </c>
      <c r="L47" t="n">
        <v>12.25</v>
      </c>
      <c r="M47" t="n">
        <v>3</v>
      </c>
      <c r="N47" t="n">
        <v>35.85</v>
      </c>
      <c r="O47" t="n">
        <v>22988.69</v>
      </c>
      <c r="P47" t="n">
        <v>54.3</v>
      </c>
      <c r="Q47" t="n">
        <v>202.81</v>
      </c>
      <c r="R47" t="n">
        <v>19.96</v>
      </c>
      <c r="S47" t="n">
        <v>13.89</v>
      </c>
      <c r="T47" t="n">
        <v>1357.21</v>
      </c>
      <c r="U47" t="n">
        <v>0.7</v>
      </c>
      <c r="V47" t="n">
        <v>0.76</v>
      </c>
      <c r="W47" t="n">
        <v>0.65</v>
      </c>
      <c r="X47" t="n">
        <v>0.08</v>
      </c>
      <c r="Y47" t="n">
        <v>1</v>
      </c>
      <c r="Z47" t="n">
        <v>10</v>
      </c>
      <c r="AA47" t="n">
        <v>95.08357599358347</v>
      </c>
      <c r="AB47" t="n">
        <v>130.0975434656862</v>
      </c>
      <c r="AC47" t="n">
        <v>117.6812165104047</v>
      </c>
      <c r="AD47" t="n">
        <v>95083.57599358346</v>
      </c>
      <c r="AE47" t="n">
        <v>130097.5434656862</v>
      </c>
      <c r="AF47" t="n">
        <v>4.315891972239474e-06</v>
      </c>
      <c r="AG47" t="n">
        <v>10</v>
      </c>
      <c r="AH47" t="n">
        <v>117681.2165104047</v>
      </c>
    </row>
    <row r="48">
      <c r="A48" t="n">
        <v>46</v>
      </c>
      <c r="B48" t="n">
        <v>85</v>
      </c>
      <c r="C48" t="inlineStr">
        <is>
          <t xml:space="preserve">CONCLUIDO	</t>
        </is>
      </c>
      <c r="D48" t="n">
        <v>13.0525</v>
      </c>
      <c r="E48" t="n">
        <v>7.66</v>
      </c>
      <c r="F48" t="n">
        <v>5.12</v>
      </c>
      <c r="G48" t="n">
        <v>61.43</v>
      </c>
      <c r="H48" t="n">
        <v>1.2</v>
      </c>
      <c r="I48" t="n">
        <v>5</v>
      </c>
      <c r="J48" t="n">
        <v>184.87</v>
      </c>
      <c r="K48" t="n">
        <v>51.39</v>
      </c>
      <c r="L48" t="n">
        <v>12.5</v>
      </c>
      <c r="M48" t="n">
        <v>3</v>
      </c>
      <c r="N48" t="n">
        <v>35.98</v>
      </c>
      <c r="O48" t="n">
        <v>23035.17</v>
      </c>
      <c r="P48" t="n">
        <v>54.21</v>
      </c>
      <c r="Q48" t="n">
        <v>202.81</v>
      </c>
      <c r="R48" t="n">
        <v>20.2</v>
      </c>
      <c r="S48" t="n">
        <v>13.89</v>
      </c>
      <c r="T48" t="n">
        <v>1473.41</v>
      </c>
      <c r="U48" t="n">
        <v>0.6899999999999999</v>
      </c>
      <c r="V48" t="n">
        <v>0.76</v>
      </c>
      <c r="W48" t="n">
        <v>0.64</v>
      </c>
      <c r="X48" t="n">
        <v>0.08</v>
      </c>
      <c r="Y48" t="n">
        <v>1</v>
      </c>
      <c r="Z48" t="n">
        <v>10</v>
      </c>
      <c r="AA48" t="n">
        <v>95.07089795378555</v>
      </c>
      <c r="AB48" t="n">
        <v>130.0801968123191</v>
      </c>
      <c r="AC48" t="n">
        <v>117.6655253972887</v>
      </c>
      <c r="AD48" t="n">
        <v>95070.89795378555</v>
      </c>
      <c r="AE48" t="n">
        <v>130080.196812319</v>
      </c>
      <c r="AF48" t="n">
        <v>4.312620955387656e-06</v>
      </c>
      <c r="AG48" t="n">
        <v>10</v>
      </c>
      <c r="AH48" t="n">
        <v>117665.5253972887</v>
      </c>
    </row>
    <row r="49">
      <c r="A49" t="n">
        <v>47</v>
      </c>
      <c r="B49" t="n">
        <v>85</v>
      </c>
      <c r="C49" t="inlineStr">
        <is>
          <t xml:space="preserve">CONCLUIDO	</t>
        </is>
      </c>
      <c r="D49" t="n">
        <v>13.1521</v>
      </c>
      <c r="E49" t="n">
        <v>7.6</v>
      </c>
      <c r="F49" t="n">
        <v>5.1</v>
      </c>
      <c r="G49" t="n">
        <v>76.43000000000001</v>
      </c>
      <c r="H49" t="n">
        <v>1.22</v>
      </c>
      <c r="I49" t="n">
        <v>4</v>
      </c>
      <c r="J49" t="n">
        <v>185.25</v>
      </c>
      <c r="K49" t="n">
        <v>51.39</v>
      </c>
      <c r="L49" t="n">
        <v>12.75</v>
      </c>
      <c r="M49" t="n">
        <v>2</v>
      </c>
      <c r="N49" t="n">
        <v>36.11</v>
      </c>
      <c r="O49" t="n">
        <v>23081.7</v>
      </c>
      <c r="P49" t="n">
        <v>53.26</v>
      </c>
      <c r="Q49" t="n">
        <v>202.81</v>
      </c>
      <c r="R49" t="n">
        <v>19.36</v>
      </c>
      <c r="S49" t="n">
        <v>13.89</v>
      </c>
      <c r="T49" t="n">
        <v>1061.6</v>
      </c>
      <c r="U49" t="n">
        <v>0.72</v>
      </c>
      <c r="V49" t="n">
        <v>0.76</v>
      </c>
      <c r="W49" t="n">
        <v>0.64</v>
      </c>
      <c r="X49" t="n">
        <v>0.06</v>
      </c>
      <c r="Y49" t="n">
        <v>1</v>
      </c>
      <c r="Z49" t="n">
        <v>10</v>
      </c>
      <c r="AA49" t="n">
        <v>94.47417063560016</v>
      </c>
      <c r="AB49" t="n">
        <v>129.2637281698269</v>
      </c>
      <c r="AC49" t="n">
        <v>116.9269793761148</v>
      </c>
      <c r="AD49" t="n">
        <v>94474.17063560017</v>
      </c>
      <c r="AE49" t="n">
        <v>129263.7281698269</v>
      </c>
      <c r="AF49" t="n">
        <v>4.345529367351389e-06</v>
      </c>
      <c r="AG49" t="n">
        <v>10</v>
      </c>
      <c r="AH49" t="n">
        <v>116926.9793761148</v>
      </c>
    </row>
    <row r="50">
      <c r="A50" t="n">
        <v>48</v>
      </c>
      <c r="B50" t="n">
        <v>85</v>
      </c>
      <c r="C50" t="inlineStr">
        <is>
          <t xml:space="preserve">CONCLUIDO	</t>
        </is>
      </c>
      <c r="D50" t="n">
        <v>13.1488</v>
      </c>
      <c r="E50" t="n">
        <v>7.61</v>
      </c>
      <c r="F50" t="n">
        <v>5.1</v>
      </c>
      <c r="G50" t="n">
        <v>76.45999999999999</v>
      </c>
      <c r="H50" t="n">
        <v>1.24</v>
      </c>
      <c r="I50" t="n">
        <v>4</v>
      </c>
      <c r="J50" t="n">
        <v>185.63</v>
      </c>
      <c r="K50" t="n">
        <v>51.39</v>
      </c>
      <c r="L50" t="n">
        <v>13</v>
      </c>
      <c r="M50" t="n">
        <v>2</v>
      </c>
      <c r="N50" t="n">
        <v>36.24</v>
      </c>
      <c r="O50" t="n">
        <v>23128.27</v>
      </c>
      <c r="P50" t="n">
        <v>53.3</v>
      </c>
      <c r="Q50" t="n">
        <v>202.81</v>
      </c>
      <c r="R50" t="n">
        <v>19.52</v>
      </c>
      <c r="S50" t="n">
        <v>13.89</v>
      </c>
      <c r="T50" t="n">
        <v>1138.45</v>
      </c>
      <c r="U50" t="n">
        <v>0.71</v>
      </c>
      <c r="V50" t="n">
        <v>0.76</v>
      </c>
      <c r="W50" t="n">
        <v>0.64</v>
      </c>
      <c r="X50" t="n">
        <v>0.06</v>
      </c>
      <c r="Y50" t="n">
        <v>1</v>
      </c>
      <c r="Z50" t="n">
        <v>10</v>
      </c>
      <c r="AA50" t="n">
        <v>94.49696033117976</v>
      </c>
      <c r="AB50" t="n">
        <v>129.2949100367293</v>
      </c>
      <c r="AC50" t="n">
        <v>116.9551852894041</v>
      </c>
      <c r="AD50" t="n">
        <v>94496.96033117977</v>
      </c>
      <c r="AE50" t="n">
        <v>129294.9100367293</v>
      </c>
      <c r="AF50" t="n">
        <v>4.344439028400783e-06</v>
      </c>
      <c r="AG50" t="n">
        <v>10</v>
      </c>
      <c r="AH50" t="n">
        <v>116955.1852894041</v>
      </c>
    </row>
    <row r="51">
      <c r="A51" t="n">
        <v>49</v>
      </c>
      <c r="B51" t="n">
        <v>85</v>
      </c>
      <c r="C51" t="inlineStr">
        <is>
          <t xml:space="preserve">CONCLUIDO	</t>
        </is>
      </c>
      <c r="D51" t="n">
        <v>13.1516</v>
      </c>
      <c r="E51" t="n">
        <v>7.6</v>
      </c>
      <c r="F51" t="n">
        <v>5.1</v>
      </c>
      <c r="G51" t="n">
        <v>76.43000000000001</v>
      </c>
      <c r="H51" t="n">
        <v>1.26</v>
      </c>
      <c r="I51" t="n">
        <v>4</v>
      </c>
      <c r="J51" t="n">
        <v>186.01</v>
      </c>
      <c r="K51" t="n">
        <v>51.39</v>
      </c>
      <c r="L51" t="n">
        <v>13.25</v>
      </c>
      <c r="M51" t="n">
        <v>2</v>
      </c>
      <c r="N51" t="n">
        <v>36.36</v>
      </c>
      <c r="O51" t="n">
        <v>23174.88</v>
      </c>
      <c r="P51" t="n">
        <v>53.57</v>
      </c>
      <c r="Q51" t="n">
        <v>202.81</v>
      </c>
      <c r="R51" t="n">
        <v>19.45</v>
      </c>
      <c r="S51" t="n">
        <v>13.89</v>
      </c>
      <c r="T51" t="n">
        <v>1102.67</v>
      </c>
      <c r="U51" t="n">
        <v>0.71</v>
      </c>
      <c r="V51" t="n">
        <v>0.76</v>
      </c>
      <c r="W51" t="n">
        <v>0.64</v>
      </c>
      <c r="X51" t="n">
        <v>0.06</v>
      </c>
      <c r="Y51" t="n">
        <v>1</v>
      </c>
      <c r="Z51" t="n">
        <v>10</v>
      </c>
      <c r="AA51" t="n">
        <v>94.60338899587983</v>
      </c>
      <c r="AB51" t="n">
        <v>129.4405304310732</v>
      </c>
      <c r="AC51" t="n">
        <v>117.0869078776913</v>
      </c>
      <c r="AD51" t="n">
        <v>94603.38899587982</v>
      </c>
      <c r="AE51" t="n">
        <v>129440.5304310732</v>
      </c>
      <c r="AF51" t="n">
        <v>4.345364164480085e-06</v>
      </c>
      <c r="AG51" t="n">
        <v>10</v>
      </c>
      <c r="AH51" t="n">
        <v>117086.9078776913</v>
      </c>
    </row>
    <row r="52">
      <c r="A52" t="n">
        <v>50</v>
      </c>
      <c r="B52" t="n">
        <v>85</v>
      </c>
      <c r="C52" t="inlineStr">
        <is>
          <t xml:space="preserve">CONCLUIDO	</t>
        </is>
      </c>
      <c r="D52" t="n">
        <v>13.1435</v>
      </c>
      <c r="E52" t="n">
        <v>7.61</v>
      </c>
      <c r="F52" t="n">
        <v>5.1</v>
      </c>
      <c r="G52" t="n">
        <v>76.5</v>
      </c>
      <c r="H52" t="n">
        <v>1.29</v>
      </c>
      <c r="I52" t="n">
        <v>4</v>
      </c>
      <c r="J52" t="n">
        <v>186.38</v>
      </c>
      <c r="K52" t="n">
        <v>51.39</v>
      </c>
      <c r="L52" t="n">
        <v>13.5</v>
      </c>
      <c r="M52" t="n">
        <v>2</v>
      </c>
      <c r="N52" t="n">
        <v>36.49</v>
      </c>
      <c r="O52" t="n">
        <v>23221.54</v>
      </c>
      <c r="P52" t="n">
        <v>53.64</v>
      </c>
      <c r="Q52" t="n">
        <v>202.81</v>
      </c>
      <c r="R52" t="n">
        <v>19.57</v>
      </c>
      <c r="S52" t="n">
        <v>13.89</v>
      </c>
      <c r="T52" t="n">
        <v>1166.53</v>
      </c>
      <c r="U52" t="n">
        <v>0.71</v>
      </c>
      <c r="V52" t="n">
        <v>0.76</v>
      </c>
      <c r="W52" t="n">
        <v>0.64</v>
      </c>
      <c r="X52" t="n">
        <v>0.06</v>
      </c>
      <c r="Y52" t="n">
        <v>1</v>
      </c>
      <c r="Z52" t="n">
        <v>10</v>
      </c>
      <c r="AA52" t="n">
        <v>94.64776107907024</v>
      </c>
      <c r="AB52" t="n">
        <v>129.5012422728524</v>
      </c>
      <c r="AC52" t="n">
        <v>117.1418254665008</v>
      </c>
      <c r="AD52" t="n">
        <v>94647.76107907023</v>
      </c>
      <c r="AE52" t="n">
        <v>129501.2422728524</v>
      </c>
      <c r="AF52" t="n">
        <v>4.342687877964962e-06</v>
      </c>
      <c r="AG52" t="n">
        <v>10</v>
      </c>
      <c r="AH52" t="n">
        <v>117141.8254665008</v>
      </c>
    </row>
    <row r="53">
      <c r="A53" t="n">
        <v>51</v>
      </c>
      <c r="B53" t="n">
        <v>85</v>
      </c>
      <c r="C53" t="inlineStr">
        <is>
          <t xml:space="preserve">CONCLUIDO	</t>
        </is>
      </c>
      <c r="D53" t="n">
        <v>13.142</v>
      </c>
      <c r="E53" t="n">
        <v>7.61</v>
      </c>
      <c r="F53" t="n">
        <v>5.1</v>
      </c>
      <c r="G53" t="n">
        <v>76.52</v>
      </c>
      <c r="H53" t="n">
        <v>1.31</v>
      </c>
      <c r="I53" t="n">
        <v>4</v>
      </c>
      <c r="J53" t="n">
        <v>186.76</v>
      </c>
      <c r="K53" t="n">
        <v>51.39</v>
      </c>
      <c r="L53" t="n">
        <v>13.75</v>
      </c>
      <c r="M53" t="n">
        <v>2</v>
      </c>
      <c r="N53" t="n">
        <v>36.62</v>
      </c>
      <c r="O53" t="n">
        <v>23268.24</v>
      </c>
      <c r="P53" t="n">
        <v>53.42</v>
      </c>
      <c r="Q53" t="n">
        <v>202.81</v>
      </c>
      <c r="R53" t="n">
        <v>19.65</v>
      </c>
      <c r="S53" t="n">
        <v>13.89</v>
      </c>
      <c r="T53" t="n">
        <v>1204.87</v>
      </c>
      <c r="U53" t="n">
        <v>0.71</v>
      </c>
      <c r="V53" t="n">
        <v>0.76</v>
      </c>
      <c r="W53" t="n">
        <v>0.64</v>
      </c>
      <c r="X53" t="n">
        <v>0.06</v>
      </c>
      <c r="Y53" t="n">
        <v>1</v>
      </c>
      <c r="Z53" t="n">
        <v>10</v>
      </c>
      <c r="AA53" t="n">
        <v>94.55951671708762</v>
      </c>
      <c r="AB53" t="n">
        <v>129.3805024437214</v>
      </c>
      <c r="AC53" t="n">
        <v>117.0326088772025</v>
      </c>
      <c r="AD53" t="n">
        <v>94559.51671708762</v>
      </c>
      <c r="AE53" t="n">
        <v>129380.5024437214</v>
      </c>
      <c r="AF53" t="n">
        <v>4.342192269351051e-06</v>
      </c>
      <c r="AG53" t="n">
        <v>10</v>
      </c>
      <c r="AH53" t="n">
        <v>117032.6088772025</v>
      </c>
    </row>
    <row r="54">
      <c r="A54" t="n">
        <v>52</v>
      </c>
      <c r="B54" t="n">
        <v>85</v>
      </c>
      <c r="C54" t="inlineStr">
        <is>
          <t xml:space="preserve">CONCLUIDO	</t>
        </is>
      </c>
      <c r="D54" t="n">
        <v>13.1492</v>
      </c>
      <c r="E54" t="n">
        <v>7.6</v>
      </c>
      <c r="F54" t="n">
        <v>5.1</v>
      </c>
      <c r="G54" t="n">
        <v>76.45</v>
      </c>
      <c r="H54" t="n">
        <v>1.33</v>
      </c>
      <c r="I54" t="n">
        <v>4</v>
      </c>
      <c r="J54" t="n">
        <v>187.14</v>
      </c>
      <c r="K54" t="n">
        <v>51.39</v>
      </c>
      <c r="L54" t="n">
        <v>14</v>
      </c>
      <c r="M54" t="n">
        <v>2</v>
      </c>
      <c r="N54" t="n">
        <v>36.75</v>
      </c>
      <c r="O54" t="n">
        <v>23314.98</v>
      </c>
      <c r="P54" t="n">
        <v>53.35</v>
      </c>
      <c r="Q54" t="n">
        <v>202.81</v>
      </c>
      <c r="R54" t="n">
        <v>19.44</v>
      </c>
      <c r="S54" t="n">
        <v>13.89</v>
      </c>
      <c r="T54" t="n">
        <v>1099.24</v>
      </c>
      <c r="U54" t="n">
        <v>0.71</v>
      </c>
      <c r="V54" t="n">
        <v>0.76</v>
      </c>
      <c r="W54" t="n">
        <v>0.64</v>
      </c>
      <c r="X54" t="n">
        <v>0.06</v>
      </c>
      <c r="Y54" t="n">
        <v>1</v>
      </c>
      <c r="Z54" t="n">
        <v>10</v>
      </c>
      <c r="AA54" t="n">
        <v>94.51689705641265</v>
      </c>
      <c r="AB54" t="n">
        <v>129.3221883437392</v>
      </c>
      <c r="AC54" t="n">
        <v>116.9798601930783</v>
      </c>
      <c r="AD54" t="n">
        <v>94516.89705641265</v>
      </c>
      <c r="AE54" t="n">
        <v>129322.1883437392</v>
      </c>
      <c r="AF54" t="n">
        <v>4.344571190697826e-06</v>
      </c>
      <c r="AG54" t="n">
        <v>10</v>
      </c>
      <c r="AH54" t="n">
        <v>116979.8601930783</v>
      </c>
    </row>
    <row r="55">
      <c r="A55" t="n">
        <v>53</v>
      </c>
      <c r="B55" t="n">
        <v>85</v>
      </c>
      <c r="C55" t="inlineStr">
        <is>
          <t xml:space="preserve">CONCLUIDO	</t>
        </is>
      </c>
      <c r="D55" t="n">
        <v>13.1545</v>
      </c>
      <c r="E55" t="n">
        <v>7.6</v>
      </c>
      <c r="F55" t="n">
        <v>5.09</v>
      </c>
      <c r="G55" t="n">
        <v>76.41</v>
      </c>
      <c r="H55" t="n">
        <v>1.35</v>
      </c>
      <c r="I55" t="n">
        <v>4</v>
      </c>
      <c r="J55" t="n">
        <v>187.52</v>
      </c>
      <c r="K55" t="n">
        <v>51.39</v>
      </c>
      <c r="L55" t="n">
        <v>14.25</v>
      </c>
      <c r="M55" t="n">
        <v>2</v>
      </c>
      <c r="N55" t="n">
        <v>36.88</v>
      </c>
      <c r="O55" t="n">
        <v>23361.77</v>
      </c>
      <c r="P55" t="n">
        <v>52.95</v>
      </c>
      <c r="Q55" t="n">
        <v>202.81</v>
      </c>
      <c r="R55" t="n">
        <v>19.42</v>
      </c>
      <c r="S55" t="n">
        <v>13.89</v>
      </c>
      <c r="T55" t="n">
        <v>1091.78</v>
      </c>
      <c r="U55" t="n">
        <v>0.72</v>
      </c>
      <c r="V55" t="n">
        <v>0.76</v>
      </c>
      <c r="W55" t="n">
        <v>0.64</v>
      </c>
      <c r="X55" t="n">
        <v>0.06</v>
      </c>
      <c r="Y55" t="n">
        <v>1</v>
      </c>
      <c r="Z55" t="n">
        <v>10</v>
      </c>
      <c r="AA55" t="n">
        <v>94.33589440086489</v>
      </c>
      <c r="AB55" t="n">
        <v>129.0745325251453</v>
      </c>
      <c r="AC55" t="n">
        <v>116.7558402982238</v>
      </c>
      <c r="AD55" t="n">
        <v>94335.89440086488</v>
      </c>
      <c r="AE55" t="n">
        <v>129074.5325251453</v>
      </c>
      <c r="AF55" t="n">
        <v>4.346322341133647e-06</v>
      </c>
      <c r="AG55" t="n">
        <v>10</v>
      </c>
      <c r="AH55" t="n">
        <v>116755.8402982238</v>
      </c>
    </row>
    <row r="56">
      <c r="A56" t="n">
        <v>54</v>
      </c>
      <c r="B56" t="n">
        <v>85</v>
      </c>
      <c r="C56" t="inlineStr">
        <is>
          <t xml:space="preserve">CONCLUIDO	</t>
        </is>
      </c>
      <c r="D56" t="n">
        <v>13.1454</v>
      </c>
      <c r="E56" t="n">
        <v>7.61</v>
      </c>
      <c r="F56" t="n">
        <v>5.1</v>
      </c>
      <c r="G56" t="n">
        <v>76.48999999999999</v>
      </c>
      <c r="H56" t="n">
        <v>1.37</v>
      </c>
      <c r="I56" t="n">
        <v>4</v>
      </c>
      <c r="J56" t="n">
        <v>187.9</v>
      </c>
      <c r="K56" t="n">
        <v>51.39</v>
      </c>
      <c r="L56" t="n">
        <v>14.5</v>
      </c>
      <c r="M56" t="n">
        <v>1</v>
      </c>
      <c r="N56" t="n">
        <v>37.01</v>
      </c>
      <c r="O56" t="n">
        <v>23408.6</v>
      </c>
      <c r="P56" t="n">
        <v>52.89</v>
      </c>
      <c r="Q56" t="n">
        <v>202.81</v>
      </c>
      <c r="R56" t="n">
        <v>19.5</v>
      </c>
      <c r="S56" t="n">
        <v>13.89</v>
      </c>
      <c r="T56" t="n">
        <v>1128.5</v>
      </c>
      <c r="U56" t="n">
        <v>0.71</v>
      </c>
      <c r="V56" t="n">
        <v>0.76</v>
      </c>
      <c r="W56" t="n">
        <v>0.64</v>
      </c>
      <c r="X56" t="n">
        <v>0.06</v>
      </c>
      <c r="Y56" t="n">
        <v>1</v>
      </c>
      <c r="Z56" t="n">
        <v>10</v>
      </c>
      <c r="AA56" t="n">
        <v>94.33365890903438</v>
      </c>
      <c r="AB56" t="n">
        <v>129.0714738265998</v>
      </c>
      <c r="AC56" t="n">
        <v>116.7530735175746</v>
      </c>
      <c r="AD56" t="n">
        <v>94333.65890903438</v>
      </c>
      <c r="AE56" t="n">
        <v>129071.4738265998</v>
      </c>
      <c r="AF56" t="n">
        <v>4.343315648875917e-06</v>
      </c>
      <c r="AG56" t="n">
        <v>10</v>
      </c>
      <c r="AH56" t="n">
        <v>116753.0735175746</v>
      </c>
    </row>
    <row r="57">
      <c r="A57" t="n">
        <v>55</v>
      </c>
      <c r="B57" t="n">
        <v>85</v>
      </c>
      <c r="C57" t="inlineStr">
        <is>
          <t xml:space="preserve">CONCLUIDO	</t>
        </is>
      </c>
      <c r="D57" t="n">
        <v>13.1444</v>
      </c>
      <c r="E57" t="n">
        <v>7.61</v>
      </c>
      <c r="F57" t="n">
        <v>5.1</v>
      </c>
      <c r="G57" t="n">
        <v>76.5</v>
      </c>
      <c r="H57" t="n">
        <v>1.39</v>
      </c>
      <c r="I57" t="n">
        <v>4</v>
      </c>
      <c r="J57" t="n">
        <v>188.28</v>
      </c>
      <c r="K57" t="n">
        <v>51.39</v>
      </c>
      <c r="L57" t="n">
        <v>14.75</v>
      </c>
      <c r="M57" t="n">
        <v>1</v>
      </c>
      <c r="N57" t="n">
        <v>37.14</v>
      </c>
      <c r="O57" t="n">
        <v>23455.48</v>
      </c>
      <c r="P57" t="n">
        <v>52.84</v>
      </c>
      <c r="Q57" t="n">
        <v>202.81</v>
      </c>
      <c r="R57" t="n">
        <v>19.52</v>
      </c>
      <c r="S57" t="n">
        <v>13.89</v>
      </c>
      <c r="T57" t="n">
        <v>1141.07</v>
      </c>
      <c r="U57" t="n">
        <v>0.71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  <c r="AA57" t="n">
        <v>94.31483748108931</v>
      </c>
      <c r="AB57" t="n">
        <v>129.0457215185426</v>
      </c>
      <c r="AC57" t="n">
        <v>116.7297789736548</v>
      </c>
      <c r="AD57" t="n">
        <v>94314.83748108931</v>
      </c>
      <c r="AE57" t="n">
        <v>129045.7215185426</v>
      </c>
      <c r="AF57" t="n">
        <v>4.342985243133309e-06</v>
      </c>
      <c r="AG57" t="n">
        <v>10</v>
      </c>
      <c r="AH57" t="n">
        <v>116729.7789736548</v>
      </c>
    </row>
    <row r="58">
      <c r="A58" t="n">
        <v>56</v>
      </c>
      <c r="B58" t="n">
        <v>85</v>
      </c>
      <c r="C58" t="inlineStr">
        <is>
          <t xml:space="preserve">CONCLUIDO	</t>
        </is>
      </c>
      <c r="D58" t="n">
        <v>13.1545</v>
      </c>
      <c r="E58" t="n">
        <v>7.6</v>
      </c>
      <c r="F58" t="n">
        <v>5.09</v>
      </c>
      <c r="G58" t="n">
        <v>76.41</v>
      </c>
      <c r="H58" t="n">
        <v>1.41</v>
      </c>
      <c r="I58" t="n">
        <v>4</v>
      </c>
      <c r="J58" t="n">
        <v>188.66</v>
      </c>
      <c r="K58" t="n">
        <v>51.39</v>
      </c>
      <c r="L58" t="n">
        <v>15</v>
      </c>
      <c r="M58" t="n">
        <v>0</v>
      </c>
      <c r="N58" t="n">
        <v>37.27</v>
      </c>
      <c r="O58" t="n">
        <v>23502.4</v>
      </c>
      <c r="P58" t="n">
        <v>52.68</v>
      </c>
      <c r="Q58" t="n">
        <v>202.81</v>
      </c>
      <c r="R58" t="n">
        <v>19.25</v>
      </c>
      <c r="S58" t="n">
        <v>13.89</v>
      </c>
      <c r="T58" t="n">
        <v>1003.95</v>
      </c>
      <c r="U58" t="n">
        <v>0.72</v>
      </c>
      <c r="V58" t="n">
        <v>0.76</v>
      </c>
      <c r="W58" t="n">
        <v>0.65</v>
      </c>
      <c r="X58" t="n">
        <v>0.06</v>
      </c>
      <c r="Y58" t="n">
        <v>1</v>
      </c>
      <c r="Z58" t="n">
        <v>10</v>
      </c>
      <c r="AA58" t="n">
        <v>94.22419659303647</v>
      </c>
      <c r="AB58" t="n">
        <v>128.921702656715</v>
      </c>
      <c r="AC58" t="n">
        <v>116.6175962979384</v>
      </c>
      <c r="AD58" t="n">
        <v>94224.19659303647</v>
      </c>
      <c r="AE58" t="n">
        <v>128921.702656715</v>
      </c>
      <c r="AF58" t="n">
        <v>4.346322341133647e-06</v>
      </c>
      <c r="AG58" t="n">
        <v>10</v>
      </c>
      <c r="AH58" t="n">
        <v>116617.5962979384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13.37</v>
      </c>
      <c r="E2" t="n">
        <v>7.48</v>
      </c>
      <c r="F2" t="n">
        <v>5.46</v>
      </c>
      <c r="G2" t="n">
        <v>14.9</v>
      </c>
      <c r="H2" t="n">
        <v>0.34</v>
      </c>
      <c r="I2" t="n">
        <v>22</v>
      </c>
      <c r="J2" t="n">
        <v>51.33</v>
      </c>
      <c r="K2" t="n">
        <v>24.83</v>
      </c>
      <c r="L2" t="n">
        <v>1</v>
      </c>
      <c r="M2" t="n">
        <v>20</v>
      </c>
      <c r="N2" t="n">
        <v>5.51</v>
      </c>
      <c r="O2" t="n">
        <v>6564.78</v>
      </c>
      <c r="P2" t="n">
        <v>28.47</v>
      </c>
      <c r="Q2" t="n">
        <v>202.82</v>
      </c>
      <c r="R2" t="n">
        <v>30.95</v>
      </c>
      <c r="S2" t="n">
        <v>13.89</v>
      </c>
      <c r="T2" t="n">
        <v>6767.01</v>
      </c>
      <c r="U2" t="n">
        <v>0.45</v>
      </c>
      <c r="V2" t="n">
        <v>0.71</v>
      </c>
      <c r="W2" t="n">
        <v>0.67</v>
      </c>
      <c r="X2" t="n">
        <v>0.42</v>
      </c>
      <c r="Y2" t="n">
        <v>1</v>
      </c>
      <c r="Z2" t="n">
        <v>10</v>
      </c>
      <c r="AA2" t="n">
        <v>80.18306696252496</v>
      </c>
      <c r="AB2" t="n">
        <v>109.7100096453382</v>
      </c>
      <c r="AC2" t="n">
        <v>99.23944030378073</v>
      </c>
      <c r="AD2" t="n">
        <v>80183.06696252496</v>
      </c>
      <c r="AE2" t="n">
        <v>109710.0096453382</v>
      </c>
      <c r="AF2" t="n">
        <v>4.69284590286932e-06</v>
      </c>
      <c r="AG2" t="n">
        <v>10</v>
      </c>
      <c r="AH2" t="n">
        <v>99239.44030378072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13.6648</v>
      </c>
      <c r="E3" t="n">
        <v>7.32</v>
      </c>
      <c r="F3" t="n">
        <v>5.36</v>
      </c>
      <c r="G3" t="n">
        <v>18.93</v>
      </c>
      <c r="H3" t="n">
        <v>0.42</v>
      </c>
      <c r="I3" t="n">
        <v>17</v>
      </c>
      <c r="J3" t="n">
        <v>51.62</v>
      </c>
      <c r="K3" t="n">
        <v>24.83</v>
      </c>
      <c r="L3" t="n">
        <v>1.25</v>
      </c>
      <c r="M3" t="n">
        <v>15</v>
      </c>
      <c r="N3" t="n">
        <v>5.54</v>
      </c>
      <c r="O3" t="n">
        <v>6599.8</v>
      </c>
      <c r="P3" t="n">
        <v>26.85</v>
      </c>
      <c r="Q3" t="n">
        <v>202.82</v>
      </c>
      <c r="R3" t="n">
        <v>27.64</v>
      </c>
      <c r="S3" t="n">
        <v>13.89</v>
      </c>
      <c r="T3" t="n">
        <v>5134.28</v>
      </c>
      <c r="U3" t="n">
        <v>0.5</v>
      </c>
      <c r="V3" t="n">
        <v>0.72</v>
      </c>
      <c r="W3" t="n">
        <v>0.67</v>
      </c>
      <c r="X3" t="n">
        <v>0.32</v>
      </c>
      <c r="Y3" t="n">
        <v>1</v>
      </c>
      <c r="Z3" t="n">
        <v>10</v>
      </c>
      <c r="AA3" t="n">
        <v>79.22283831484944</v>
      </c>
      <c r="AB3" t="n">
        <v>108.396182447291</v>
      </c>
      <c r="AC3" t="n">
        <v>98.05100292954675</v>
      </c>
      <c r="AD3" t="n">
        <v>79222.83831484945</v>
      </c>
      <c r="AE3" t="n">
        <v>108396.182447291</v>
      </c>
      <c r="AF3" t="n">
        <v>4.796320171542909e-06</v>
      </c>
      <c r="AG3" t="n">
        <v>10</v>
      </c>
      <c r="AH3" t="n">
        <v>98051.00292954675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13.8536</v>
      </c>
      <c r="E4" t="n">
        <v>7.22</v>
      </c>
      <c r="F4" t="n">
        <v>5.3</v>
      </c>
      <c r="G4" t="n">
        <v>22.71</v>
      </c>
      <c r="H4" t="n">
        <v>0.5</v>
      </c>
      <c r="I4" t="n">
        <v>14</v>
      </c>
      <c r="J4" t="n">
        <v>51.9</v>
      </c>
      <c r="K4" t="n">
        <v>24.83</v>
      </c>
      <c r="L4" t="n">
        <v>1.5</v>
      </c>
      <c r="M4" t="n">
        <v>11</v>
      </c>
      <c r="N4" t="n">
        <v>5.57</v>
      </c>
      <c r="O4" t="n">
        <v>6634.84</v>
      </c>
      <c r="P4" t="n">
        <v>25.79</v>
      </c>
      <c r="Q4" t="n">
        <v>202.82</v>
      </c>
      <c r="R4" t="n">
        <v>25.93</v>
      </c>
      <c r="S4" t="n">
        <v>13.89</v>
      </c>
      <c r="T4" t="n">
        <v>4294.54</v>
      </c>
      <c r="U4" t="n">
        <v>0.54</v>
      </c>
      <c r="V4" t="n">
        <v>0.73</v>
      </c>
      <c r="W4" t="n">
        <v>0.66</v>
      </c>
      <c r="X4" t="n">
        <v>0.26</v>
      </c>
      <c r="Y4" t="n">
        <v>1</v>
      </c>
      <c r="Z4" t="n">
        <v>10</v>
      </c>
      <c r="AA4" t="n">
        <v>78.62168261617103</v>
      </c>
      <c r="AB4" t="n">
        <v>107.573654699242</v>
      </c>
      <c r="AC4" t="n">
        <v>97.30697607534627</v>
      </c>
      <c r="AD4" t="n">
        <v>78621.68261617103</v>
      </c>
      <c r="AE4" t="n">
        <v>107573.654699242</v>
      </c>
      <c r="AF4" t="n">
        <v>4.862588631263308e-06</v>
      </c>
      <c r="AG4" t="n">
        <v>10</v>
      </c>
      <c r="AH4" t="n">
        <v>97306.97607534628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13.9686</v>
      </c>
      <c r="E5" t="n">
        <v>7.16</v>
      </c>
      <c r="F5" t="n">
        <v>5.26</v>
      </c>
      <c r="G5" t="n">
        <v>26.32</v>
      </c>
      <c r="H5" t="n">
        <v>0.58</v>
      </c>
      <c r="I5" t="n">
        <v>12</v>
      </c>
      <c r="J5" t="n">
        <v>52.19</v>
      </c>
      <c r="K5" t="n">
        <v>24.83</v>
      </c>
      <c r="L5" t="n">
        <v>1.75</v>
      </c>
      <c r="M5" t="n">
        <v>4</v>
      </c>
      <c r="N5" t="n">
        <v>5.61</v>
      </c>
      <c r="O5" t="n">
        <v>6670.02</v>
      </c>
      <c r="P5" t="n">
        <v>25.26</v>
      </c>
      <c r="Q5" t="n">
        <v>202.83</v>
      </c>
      <c r="R5" t="n">
        <v>24.31</v>
      </c>
      <c r="S5" t="n">
        <v>13.89</v>
      </c>
      <c r="T5" t="n">
        <v>3497.06</v>
      </c>
      <c r="U5" t="n">
        <v>0.57</v>
      </c>
      <c r="V5" t="n">
        <v>0.73</v>
      </c>
      <c r="W5" t="n">
        <v>0.67</v>
      </c>
      <c r="X5" t="n">
        <v>0.23</v>
      </c>
      <c r="Y5" t="n">
        <v>1</v>
      </c>
      <c r="Z5" t="n">
        <v>10</v>
      </c>
      <c r="AA5" t="n">
        <v>78.30753700985305</v>
      </c>
      <c r="AB5" t="n">
        <v>107.1438268215519</v>
      </c>
      <c r="AC5" t="n">
        <v>96.91817036703559</v>
      </c>
      <c r="AD5" t="n">
        <v>78307.53700985305</v>
      </c>
      <c r="AE5" t="n">
        <v>107143.8268215519</v>
      </c>
      <c r="AF5" t="n">
        <v>4.902953423995542e-06</v>
      </c>
      <c r="AG5" t="n">
        <v>10</v>
      </c>
      <c r="AH5" t="n">
        <v>96918.17036703559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13.9659</v>
      </c>
      <c r="E6" t="n">
        <v>7.16</v>
      </c>
      <c r="F6" t="n">
        <v>5.27</v>
      </c>
      <c r="G6" t="n">
        <v>26.33</v>
      </c>
      <c r="H6" t="n">
        <v>0.66</v>
      </c>
      <c r="I6" t="n">
        <v>12</v>
      </c>
      <c r="J6" t="n">
        <v>52.47</v>
      </c>
      <c r="K6" t="n">
        <v>24.83</v>
      </c>
      <c r="L6" t="n">
        <v>2</v>
      </c>
      <c r="M6" t="n">
        <v>2</v>
      </c>
      <c r="N6" t="n">
        <v>5.64</v>
      </c>
      <c r="O6" t="n">
        <v>6705.1</v>
      </c>
      <c r="P6" t="n">
        <v>25.08</v>
      </c>
      <c r="Q6" t="n">
        <v>202.85</v>
      </c>
      <c r="R6" t="n">
        <v>24.4</v>
      </c>
      <c r="S6" t="n">
        <v>13.89</v>
      </c>
      <c r="T6" t="n">
        <v>3538.49</v>
      </c>
      <c r="U6" t="n">
        <v>0.57</v>
      </c>
      <c r="V6" t="n">
        <v>0.73</v>
      </c>
      <c r="W6" t="n">
        <v>0.67</v>
      </c>
      <c r="X6" t="n">
        <v>0.23</v>
      </c>
      <c r="Y6" t="n">
        <v>1</v>
      </c>
      <c r="Z6" t="n">
        <v>10</v>
      </c>
      <c r="AA6" t="n">
        <v>78.24248330976765</v>
      </c>
      <c r="AB6" t="n">
        <v>107.0548174791284</v>
      </c>
      <c r="AC6" t="n">
        <v>96.83765595132756</v>
      </c>
      <c r="AD6" t="n">
        <v>78242.48330976765</v>
      </c>
      <c r="AE6" t="n">
        <v>107054.8174791284</v>
      </c>
      <c r="AF6" t="n">
        <v>4.902005728861828e-06</v>
      </c>
      <c r="AG6" t="n">
        <v>10</v>
      </c>
      <c r="AH6" t="n">
        <v>96837.65595132756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13.9605</v>
      </c>
      <c r="E7" t="n">
        <v>7.16</v>
      </c>
      <c r="F7" t="n">
        <v>5.27</v>
      </c>
      <c r="G7" t="n">
        <v>26.34</v>
      </c>
      <c r="H7" t="n">
        <v>0.74</v>
      </c>
      <c r="I7" t="n">
        <v>12</v>
      </c>
      <c r="J7" t="n">
        <v>52.75</v>
      </c>
      <c r="K7" t="n">
        <v>24.83</v>
      </c>
      <c r="L7" t="n">
        <v>2.25</v>
      </c>
      <c r="M7" t="n">
        <v>0</v>
      </c>
      <c r="N7" t="n">
        <v>5.68</v>
      </c>
      <c r="O7" t="n">
        <v>6740.19</v>
      </c>
      <c r="P7" t="n">
        <v>25.11</v>
      </c>
      <c r="Q7" t="n">
        <v>202.84</v>
      </c>
      <c r="R7" t="n">
        <v>24.4</v>
      </c>
      <c r="S7" t="n">
        <v>13.89</v>
      </c>
      <c r="T7" t="n">
        <v>3541.58</v>
      </c>
      <c r="U7" t="n">
        <v>0.57</v>
      </c>
      <c r="V7" t="n">
        <v>0.73</v>
      </c>
      <c r="W7" t="n">
        <v>0.67</v>
      </c>
      <c r="X7" t="n">
        <v>0.23</v>
      </c>
      <c r="Y7" t="n">
        <v>1</v>
      </c>
      <c r="Z7" t="n">
        <v>10</v>
      </c>
      <c r="AA7" t="n">
        <v>78.25854667196221</v>
      </c>
      <c r="AB7" t="n">
        <v>107.0767960799485</v>
      </c>
      <c r="AC7" t="n">
        <v>96.85753694533257</v>
      </c>
      <c r="AD7" t="n">
        <v>78258.54667196221</v>
      </c>
      <c r="AE7" t="n">
        <v>107076.7960799485</v>
      </c>
      <c r="AF7" t="n">
        <v>4.900110338594402e-06</v>
      </c>
      <c r="AG7" t="n">
        <v>10</v>
      </c>
      <c r="AH7" t="n">
        <v>96857.53694533257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0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7.8756</v>
      </c>
      <c r="E2" t="n">
        <v>12.7</v>
      </c>
      <c r="F2" t="n">
        <v>6.57</v>
      </c>
      <c r="G2" t="n">
        <v>5.26</v>
      </c>
      <c r="H2" t="n">
        <v>0.08</v>
      </c>
      <c r="I2" t="n">
        <v>75</v>
      </c>
      <c r="J2" t="n">
        <v>232.68</v>
      </c>
      <c r="K2" t="n">
        <v>57.72</v>
      </c>
      <c r="L2" t="n">
        <v>1</v>
      </c>
      <c r="M2" t="n">
        <v>73</v>
      </c>
      <c r="N2" t="n">
        <v>53.95</v>
      </c>
      <c r="O2" t="n">
        <v>28931.02</v>
      </c>
      <c r="P2" t="n">
        <v>102.52</v>
      </c>
      <c r="Q2" t="n">
        <v>202.93</v>
      </c>
      <c r="R2" t="n">
        <v>65.39</v>
      </c>
      <c r="S2" t="n">
        <v>13.89</v>
      </c>
      <c r="T2" t="n">
        <v>23721.39</v>
      </c>
      <c r="U2" t="n">
        <v>0.21</v>
      </c>
      <c r="V2" t="n">
        <v>0.59</v>
      </c>
      <c r="W2" t="n">
        <v>0.76</v>
      </c>
      <c r="X2" t="n">
        <v>1.53</v>
      </c>
      <c r="Y2" t="n">
        <v>1</v>
      </c>
      <c r="Z2" t="n">
        <v>10</v>
      </c>
      <c r="AA2" t="n">
        <v>196.6660462354594</v>
      </c>
      <c r="AB2" t="n">
        <v>269.0871607528496</v>
      </c>
      <c r="AC2" t="n">
        <v>243.4058597968785</v>
      </c>
      <c r="AD2" t="n">
        <v>196666.0462354594</v>
      </c>
      <c r="AE2" t="n">
        <v>269087.1607528497</v>
      </c>
      <c r="AF2" t="n">
        <v>2.551613638646269e-06</v>
      </c>
      <c r="AG2" t="n">
        <v>17</v>
      </c>
      <c r="AH2" t="n">
        <v>243405.8597968785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8.756600000000001</v>
      </c>
      <c r="E3" t="n">
        <v>11.42</v>
      </c>
      <c r="F3" t="n">
        <v>6.16</v>
      </c>
      <c r="G3" t="n">
        <v>6.6</v>
      </c>
      <c r="H3" t="n">
        <v>0.1</v>
      </c>
      <c r="I3" t="n">
        <v>56</v>
      </c>
      <c r="J3" t="n">
        <v>233.1</v>
      </c>
      <c r="K3" t="n">
        <v>57.72</v>
      </c>
      <c r="L3" t="n">
        <v>1.25</v>
      </c>
      <c r="M3" t="n">
        <v>54</v>
      </c>
      <c r="N3" t="n">
        <v>54.13</v>
      </c>
      <c r="O3" t="n">
        <v>28983.75</v>
      </c>
      <c r="P3" t="n">
        <v>95.93000000000001</v>
      </c>
      <c r="Q3" t="n">
        <v>202.87</v>
      </c>
      <c r="R3" t="n">
        <v>52.58</v>
      </c>
      <c r="S3" t="n">
        <v>13.89</v>
      </c>
      <c r="T3" t="n">
        <v>17409.65</v>
      </c>
      <c r="U3" t="n">
        <v>0.26</v>
      </c>
      <c r="V3" t="n">
        <v>0.63</v>
      </c>
      <c r="W3" t="n">
        <v>0.73</v>
      </c>
      <c r="X3" t="n">
        <v>1.12</v>
      </c>
      <c r="Y3" t="n">
        <v>1</v>
      </c>
      <c r="Z3" t="n">
        <v>10</v>
      </c>
      <c r="AA3" t="n">
        <v>170.5412789813564</v>
      </c>
      <c r="AB3" t="n">
        <v>233.3421016524149</v>
      </c>
      <c r="AC3" t="n">
        <v>211.0722589684724</v>
      </c>
      <c r="AD3" t="n">
        <v>170541.2789813564</v>
      </c>
      <c r="AE3" t="n">
        <v>233342.1016524149</v>
      </c>
      <c r="AF3" t="n">
        <v>2.837048604318391e-06</v>
      </c>
      <c r="AG3" t="n">
        <v>15</v>
      </c>
      <c r="AH3" t="n">
        <v>211072.2589684724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9.281499999999999</v>
      </c>
      <c r="E4" t="n">
        <v>10.77</v>
      </c>
      <c r="F4" t="n">
        <v>5.97</v>
      </c>
      <c r="G4" t="n">
        <v>7.79</v>
      </c>
      <c r="H4" t="n">
        <v>0.11</v>
      </c>
      <c r="I4" t="n">
        <v>46</v>
      </c>
      <c r="J4" t="n">
        <v>233.53</v>
      </c>
      <c r="K4" t="n">
        <v>57.72</v>
      </c>
      <c r="L4" t="n">
        <v>1.5</v>
      </c>
      <c r="M4" t="n">
        <v>44</v>
      </c>
      <c r="N4" t="n">
        <v>54.31</v>
      </c>
      <c r="O4" t="n">
        <v>29036.54</v>
      </c>
      <c r="P4" t="n">
        <v>92.81999999999999</v>
      </c>
      <c r="Q4" t="n">
        <v>202.93</v>
      </c>
      <c r="R4" t="n">
        <v>46.78</v>
      </c>
      <c r="S4" t="n">
        <v>13.89</v>
      </c>
      <c r="T4" t="n">
        <v>14562.03</v>
      </c>
      <c r="U4" t="n">
        <v>0.3</v>
      </c>
      <c r="V4" t="n">
        <v>0.65</v>
      </c>
      <c r="W4" t="n">
        <v>0.71</v>
      </c>
      <c r="X4" t="n">
        <v>0.93</v>
      </c>
      <c r="Y4" t="n">
        <v>1</v>
      </c>
      <c r="Z4" t="n">
        <v>10</v>
      </c>
      <c r="AA4" t="n">
        <v>164.8453986301115</v>
      </c>
      <c r="AB4" t="n">
        <v>225.5487468713393</v>
      </c>
      <c r="AC4" t="n">
        <v>204.022691029658</v>
      </c>
      <c r="AD4" t="n">
        <v>164845.3986301115</v>
      </c>
      <c r="AE4" t="n">
        <v>225548.7468713393</v>
      </c>
      <c r="AF4" t="n">
        <v>3.00711082166379e-06</v>
      </c>
      <c r="AG4" t="n">
        <v>15</v>
      </c>
      <c r="AH4" t="n">
        <v>204022.691029658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9.7712</v>
      </c>
      <c r="E5" t="n">
        <v>10.23</v>
      </c>
      <c r="F5" t="n">
        <v>5.79</v>
      </c>
      <c r="G5" t="n">
        <v>9.15</v>
      </c>
      <c r="H5" t="n">
        <v>0.13</v>
      </c>
      <c r="I5" t="n">
        <v>38</v>
      </c>
      <c r="J5" t="n">
        <v>233.96</v>
      </c>
      <c r="K5" t="n">
        <v>57.72</v>
      </c>
      <c r="L5" t="n">
        <v>1.75</v>
      </c>
      <c r="M5" t="n">
        <v>36</v>
      </c>
      <c r="N5" t="n">
        <v>54.49</v>
      </c>
      <c r="O5" t="n">
        <v>29089.39</v>
      </c>
      <c r="P5" t="n">
        <v>89.98</v>
      </c>
      <c r="Q5" t="n">
        <v>202.86</v>
      </c>
      <c r="R5" t="n">
        <v>41.08</v>
      </c>
      <c r="S5" t="n">
        <v>13.89</v>
      </c>
      <c r="T5" t="n">
        <v>11751.65</v>
      </c>
      <c r="U5" t="n">
        <v>0.34</v>
      </c>
      <c r="V5" t="n">
        <v>0.67</v>
      </c>
      <c r="W5" t="n">
        <v>0.7</v>
      </c>
      <c r="X5" t="n">
        <v>0.75</v>
      </c>
      <c r="Y5" t="n">
        <v>1</v>
      </c>
      <c r="Z5" t="n">
        <v>10</v>
      </c>
      <c r="AA5" t="n">
        <v>153.207536075634</v>
      </c>
      <c r="AB5" t="n">
        <v>209.6253098980511</v>
      </c>
      <c r="AC5" t="n">
        <v>189.6189645324112</v>
      </c>
      <c r="AD5" t="n">
        <v>153207.536075634</v>
      </c>
      <c r="AE5" t="n">
        <v>209625.3098980511</v>
      </c>
      <c r="AF5" t="n">
        <v>3.16576859997212e-06</v>
      </c>
      <c r="AG5" t="n">
        <v>14</v>
      </c>
      <c r="AH5" t="n">
        <v>189618.9645324112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10.0993</v>
      </c>
      <c r="E6" t="n">
        <v>9.9</v>
      </c>
      <c r="F6" t="n">
        <v>5.69</v>
      </c>
      <c r="G6" t="n">
        <v>10.34</v>
      </c>
      <c r="H6" t="n">
        <v>0.15</v>
      </c>
      <c r="I6" t="n">
        <v>33</v>
      </c>
      <c r="J6" t="n">
        <v>234.39</v>
      </c>
      <c r="K6" t="n">
        <v>57.72</v>
      </c>
      <c r="L6" t="n">
        <v>2</v>
      </c>
      <c r="M6" t="n">
        <v>31</v>
      </c>
      <c r="N6" t="n">
        <v>54.67</v>
      </c>
      <c r="O6" t="n">
        <v>29142.31</v>
      </c>
      <c r="P6" t="n">
        <v>88.23999999999999</v>
      </c>
      <c r="Q6" t="n">
        <v>202.9</v>
      </c>
      <c r="R6" t="n">
        <v>37.73</v>
      </c>
      <c r="S6" t="n">
        <v>13.89</v>
      </c>
      <c r="T6" t="n">
        <v>10101.83</v>
      </c>
      <c r="U6" t="n">
        <v>0.37</v>
      </c>
      <c r="V6" t="n">
        <v>0.68</v>
      </c>
      <c r="W6" t="n">
        <v>0.6899999999999999</v>
      </c>
      <c r="X6" t="n">
        <v>0.65</v>
      </c>
      <c r="Y6" t="n">
        <v>1</v>
      </c>
      <c r="Z6" t="n">
        <v>10</v>
      </c>
      <c r="AA6" t="n">
        <v>143.4919638190273</v>
      </c>
      <c r="AB6" t="n">
        <v>196.3320353157711</v>
      </c>
      <c r="AC6" t="n">
        <v>177.5943814190317</v>
      </c>
      <c r="AD6" t="n">
        <v>143491.9638190273</v>
      </c>
      <c r="AE6" t="n">
        <v>196332.0353157711</v>
      </c>
      <c r="AF6" t="n">
        <v>3.272069635428445e-06</v>
      </c>
      <c r="AG6" t="n">
        <v>13</v>
      </c>
      <c r="AH6" t="n">
        <v>177594.3814190317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10.3737</v>
      </c>
      <c r="E7" t="n">
        <v>9.640000000000001</v>
      </c>
      <c r="F7" t="n">
        <v>5.61</v>
      </c>
      <c r="G7" t="n">
        <v>11.61</v>
      </c>
      <c r="H7" t="n">
        <v>0.17</v>
      </c>
      <c r="I7" t="n">
        <v>29</v>
      </c>
      <c r="J7" t="n">
        <v>234.82</v>
      </c>
      <c r="K7" t="n">
        <v>57.72</v>
      </c>
      <c r="L7" t="n">
        <v>2.25</v>
      </c>
      <c r="M7" t="n">
        <v>27</v>
      </c>
      <c r="N7" t="n">
        <v>54.85</v>
      </c>
      <c r="O7" t="n">
        <v>29195.29</v>
      </c>
      <c r="P7" t="n">
        <v>86.84999999999999</v>
      </c>
      <c r="Q7" t="n">
        <v>202.81</v>
      </c>
      <c r="R7" t="n">
        <v>35.42</v>
      </c>
      <c r="S7" t="n">
        <v>13.89</v>
      </c>
      <c r="T7" t="n">
        <v>8964.43</v>
      </c>
      <c r="U7" t="n">
        <v>0.39</v>
      </c>
      <c r="V7" t="n">
        <v>0.6899999999999999</v>
      </c>
      <c r="W7" t="n">
        <v>0.68</v>
      </c>
      <c r="X7" t="n">
        <v>0.57</v>
      </c>
      <c r="Y7" t="n">
        <v>1</v>
      </c>
      <c r="Z7" t="n">
        <v>10</v>
      </c>
      <c r="AA7" t="n">
        <v>141.3170963914183</v>
      </c>
      <c r="AB7" t="n">
        <v>193.3562857529387</v>
      </c>
      <c r="AC7" t="n">
        <v>174.9026332179843</v>
      </c>
      <c r="AD7" t="n">
        <v>141317.0963914183</v>
      </c>
      <c r="AE7" t="n">
        <v>193356.2857529387</v>
      </c>
      <c r="AF7" t="n">
        <v>3.360972421558332e-06</v>
      </c>
      <c r="AG7" t="n">
        <v>13</v>
      </c>
      <c r="AH7" t="n">
        <v>174902.6332179843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10.5976</v>
      </c>
      <c r="E8" t="n">
        <v>9.44</v>
      </c>
      <c r="F8" t="n">
        <v>5.54</v>
      </c>
      <c r="G8" t="n">
        <v>12.79</v>
      </c>
      <c r="H8" t="n">
        <v>0.19</v>
      </c>
      <c r="I8" t="n">
        <v>26</v>
      </c>
      <c r="J8" t="n">
        <v>235.25</v>
      </c>
      <c r="K8" t="n">
        <v>57.72</v>
      </c>
      <c r="L8" t="n">
        <v>2.5</v>
      </c>
      <c r="M8" t="n">
        <v>24</v>
      </c>
      <c r="N8" t="n">
        <v>55.03</v>
      </c>
      <c r="O8" t="n">
        <v>29248.33</v>
      </c>
      <c r="P8" t="n">
        <v>85.65000000000001</v>
      </c>
      <c r="Q8" t="n">
        <v>202.82</v>
      </c>
      <c r="R8" t="n">
        <v>33.58</v>
      </c>
      <c r="S8" t="n">
        <v>13.89</v>
      </c>
      <c r="T8" t="n">
        <v>8061.12</v>
      </c>
      <c r="U8" t="n">
        <v>0.41</v>
      </c>
      <c r="V8" t="n">
        <v>0.7</v>
      </c>
      <c r="W8" t="n">
        <v>0.67</v>
      </c>
      <c r="X8" t="n">
        <v>0.5</v>
      </c>
      <c r="Y8" t="n">
        <v>1</v>
      </c>
      <c r="Z8" t="n">
        <v>10</v>
      </c>
      <c r="AA8" t="n">
        <v>139.5884294316161</v>
      </c>
      <c r="AB8" t="n">
        <v>190.9910473551346</v>
      </c>
      <c r="AC8" t="n">
        <v>172.763129853233</v>
      </c>
      <c r="AD8" t="n">
        <v>139588.4294316161</v>
      </c>
      <c r="AE8" t="n">
        <v>190991.0473551347</v>
      </c>
      <c r="AF8" t="n">
        <v>3.433513725546968e-06</v>
      </c>
      <c r="AG8" t="n">
        <v>13</v>
      </c>
      <c r="AH8" t="n">
        <v>172763.129853233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10.7379</v>
      </c>
      <c r="E9" t="n">
        <v>9.31</v>
      </c>
      <c r="F9" t="n">
        <v>5.51</v>
      </c>
      <c r="G9" t="n">
        <v>13.78</v>
      </c>
      <c r="H9" t="n">
        <v>0.21</v>
      </c>
      <c r="I9" t="n">
        <v>24</v>
      </c>
      <c r="J9" t="n">
        <v>235.68</v>
      </c>
      <c r="K9" t="n">
        <v>57.72</v>
      </c>
      <c r="L9" t="n">
        <v>2.75</v>
      </c>
      <c r="M9" t="n">
        <v>22</v>
      </c>
      <c r="N9" t="n">
        <v>55.21</v>
      </c>
      <c r="O9" t="n">
        <v>29301.44</v>
      </c>
      <c r="P9" t="n">
        <v>84.95</v>
      </c>
      <c r="Q9" t="n">
        <v>202.84</v>
      </c>
      <c r="R9" t="n">
        <v>32.4</v>
      </c>
      <c r="S9" t="n">
        <v>13.89</v>
      </c>
      <c r="T9" t="n">
        <v>7481.73</v>
      </c>
      <c r="U9" t="n">
        <v>0.43</v>
      </c>
      <c r="V9" t="n">
        <v>0.7</v>
      </c>
      <c r="W9" t="n">
        <v>0.67</v>
      </c>
      <c r="X9" t="n">
        <v>0.47</v>
      </c>
      <c r="Y9" t="n">
        <v>1</v>
      </c>
      <c r="Z9" t="n">
        <v>10</v>
      </c>
      <c r="AA9" t="n">
        <v>138.5790096014439</v>
      </c>
      <c r="AB9" t="n">
        <v>189.6099146110339</v>
      </c>
      <c r="AC9" t="n">
        <v>171.5138104797968</v>
      </c>
      <c r="AD9" t="n">
        <v>138579.0096014439</v>
      </c>
      <c r="AE9" t="n">
        <v>189609.9146110339</v>
      </c>
      <c r="AF9" t="n">
        <v>3.478969486822563e-06</v>
      </c>
      <c r="AG9" t="n">
        <v>13</v>
      </c>
      <c r="AH9" t="n">
        <v>171513.8104797968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10.8745</v>
      </c>
      <c r="E10" t="n">
        <v>9.199999999999999</v>
      </c>
      <c r="F10" t="n">
        <v>5.48</v>
      </c>
      <c r="G10" t="n">
        <v>14.96</v>
      </c>
      <c r="H10" t="n">
        <v>0.23</v>
      </c>
      <c r="I10" t="n">
        <v>22</v>
      </c>
      <c r="J10" t="n">
        <v>236.11</v>
      </c>
      <c r="K10" t="n">
        <v>57.72</v>
      </c>
      <c r="L10" t="n">
        <v>3</v>
      </c>
      <c r="M10" t="n">
        <v>20</v>
      </c>
      <c r="N10" t="n">
        <v>55.39</v>
      </c>
      <c r="O10" t="n">
        <v>29354.61</v>
      </c>
      <c r="P10" t="n">
        <v>84.59999999999999</v>
      </c>
      <c r="Q10" t="n">
        <v>202.83</v>
      </c>
      <c r="R10" t="n">
        <v>31.49</v>
      </c>
      <c r="S10" t="n">
        <v>13.89</v>
      </c>
      <c r="T10" t="n">
        <v>7033.82</v>
      </c>
      <c r="U10" t="n">
        <v>0.44</v>
      </c>
      <c r="V10" t="n">
        <v>0.71</v>
      </c>
      <c r="W10" t="n">
        <v>0.68</v>
      </c>
      <c r="X10" t="n">
        <v>0.45</v>
      </c>
      <c r="Y10" t="n">
        <v>1</v>
      </c>
      <c r="Z10" t="n">
        <v>10</v>
      </c>
      <c r="AA10" t="n">
        <v>130.8789323686107</v>
      </c>
      <c r="AB10" t="n">
        <v>179.0743292376442</v>
      </c>
      <c r="AC10" t="n">
        <v>161.9837265876532</v>
      </c>
      <c r="AD10" t="n">
        <v>130878.9323686107</v>
      </c>
      <c r="AE10" t="n">
        <v>179074.3292376442</v>
      </c>
      <c r="AF10" t="n">
        <v>3.523226486040283e-06</v>
      </c>
      <c r="AG10" t="n">
        <v>12</v>
      </c>
      <c r="AH10" t="n">
        <v>161983.7265876532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11.0749</v>
      </c>
      <c r="E11" t="n">
        <v>9.029999999999999</v>
      </c>
      <c r="F11" t="n">
        <v>5.41</v>
      </c>
      <c r="G11" t="n">
        <v>16.23</v>
      </c>
      <c r="H11" t="n">
        <v>0.24</v>
      </c>
      <c r="I11" t="n">
        <v>20</v>
      </c>
      <c r="J11" t="n">
        <v>236.54</v>
      </c>
      <c r="K11" t="n">
        <v>57.72</v>
      </c>
      <c r="L11" t="n">
        <v>3.25</v>
      </c>
      <c r="M11" t="n">
        <v>18</v>
      </c>
      <c r="N11" t="n">
        <v>55.57</v>
      </c>
      <c r="O11" t="n">
        <v>29407.85</v>
      </c>
      <c r="P11" t="n">
        <v>83.25</v>
      </c>
      <c r="Q11" t="n">
        <v>202.83</v>
      </c>
      <c r="R11" t="n">
        <v>29.18</v>
      </c>
      <c r="S11" t="n">
        <v>13.89</v>
      </c>
      <c r="T11" t="n">
        <v>5888.54</v>
      </c>
      <c r="U11" t="n">
        <v>0.48</v>
      </c>
      <c r="V11" t="n">
        <v>0.72</v>
      </c>
      <c r="W11" t="n">
        <v>0.67</v>
      </c>
      <c r="X11" t="n">
        <v>0.37</v>
      </c>
      <c r="Y11" t="n">
        <v>1</v>
      </c>
      <c r="Z11" t="n">
        <v>10</v>
      </c>
      <c r="AA11" t="n">
        <v>129.32115958139</v>
      </c>
      <c r="AB11" t="n">
        <v>176.9429157860848</v>
      </c>
      <c r="AC11" t="n">
        <v>160.0557322444523</v>
      </c>
      <c r="AD11" t="n">
        <v>129321.15958139</v>
      </c>
      <c r="AE11" t="n">
        <v>176942.9157860848</v>
      </c>
      <c r="AF11" t="n">
        <v>3.588154031012693e-06</v>
      </c>
      <c r="AG11" t="n">
        <v>12</v>
      </c>
      <c r="AH11" t="n">
        <v>160055.7322444523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11.2451</v>
      </c>
      <c r="E12" t="n">
        <v>8.890000000000001</v>
      </c>
      <c r="F12" t="n">
        <v>5.36</v>
      </c>
      <c r="G12" t="n">
        <v>17.88</v>
      </c>
      <c r="H12" t="n">
        <v>0.26</v>
      </c>
      <c r="I12" t="n">
        <v>18</v>
      </c>
      <c r="J12" t="n">
        <v>236.98</v>
      </c>
      <c r="K12" t="n">
        <v>57.72</v>
      </c>
      <c r="L12" t="n">
        <v>3.5</v>
      </c>
      <c r="M12" t="n">
        <v>16</v>
      </c>
      <c r="N12" t="n">
        <v>55.75</v>
      </c>
      <c r="O12" t="n">
        <v>29461.15</v>
      </c>
      <c r="P12" t="n">
        <v>82.43000000000001</v>
      </c>
      <c r="Q12" t="n">
        <v>202.82</v>
      </c>
      <c r="R12" t="n">
        <v>27.79</v>
      </c>
      <c r="S12" t="n">
        <v>13.89</v>
      </c>
      <c r="T12" t="n">
        <v>5206.59</v>
      </c>
      <c r="U12" t="n">
        <v>0.5</v>
      </c>
      <c r="V12" t="n">
        <v>0.72</v>
      </c>
      <c r="W12" t="n">
        <v>0.66</v>
      </c>
      <c r="X12" t="n">
        <v>0.33</v>
      </c>
      <c r="Y12" t="n">
        <v>1</v>
      </c>
      <c r="Z12" t="n">
        <v>10</v>
      </c>
      <c r="AA12" t="n">
        <v>128.2067632646578</v>
      </c>
      <c r="AB12" t="n">
        <v>175.418149581837</v>
      </c>
      <c r="AC12" t="n">
        <v>158.6764875867146</v>
      </c>
      <c r="AD12" t="n">
        <v>128206.7632646578</v>
      </c>
      <c r="AE12" t="n">
        <v>175418.149581837</v>
      </c>
      <c r="AF12" t="n">
        <v>3.64329708567489e-06</v>
      </c>
      <c r="AG12" t="n">
        <v>12</v>
      </c>
      <c r="AH12" t="n">
        <v>158676.4875867146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11.308</v>
      </c>
      <c r="E13" t="n">
        <v>8.84</v>
      </c>
      <c r="F13" t="n">
        <v>5.36</v>
      </c>
      <c r="G13" t="n">
        <v>18.92</v>
      </c>
      <c r="H13" t="n">
        <v>0.28</v>
      </c>
      <c r="I13" t="n">
        <v>17</v>
      </c>
      <c r="J13" t="n">
        <v>237.41</v>
      </c>
      <c r="K13" t="n">
        <v>57.72</v>
      </c>
      <c r="L13" t="n">
        <v>3.75</v>
      </c>
      <c r="M13" t="n">
        <v>15</v>
      </c>
      <c r="N13" t="n">
        <v>55.93</v>
      </c>
      <c r="O13" t="n">
        <v>29514.51</v>
      </c>
      <c r="P13" t="n">
        <v>82.16</v>
      </c>
      <c r="Q13" t="n">
        <v>202.85</v>
      </c>
      <c r="R13" t="n">
        <v>27.55</v>
      </c>
      <c r="S13" t="n">
        <v>13.89</v>
      </c>
      <c r="T13" t="n">
        <v>5089.65</v>
      </c>
      <c r="U13" t="n">
        <v>0.5</v>
      </c>
      <c r="V13" t="n">
        <v>0.72</v>
      </c>
      <c r="W13" t="n">
        <v>0.67</v>
      </c>
      <c r="X13" t="n">
        <v>0.32</v>
      </c>
      <c r="Y13" t="n">
        <v>1</v>
      </c>
      <c r="Z13" t="n">
        <v>10</v>
      </c>
      <c r="AA13" t="n">
        <v>127.8328956204303</v>
      </c>
      <c r="AB13" t="n">
        <v>174.9066073771288</v>
      </c>
      <c r="AC13" t="n">
        <v>158.2137662520697</v>
      </c>
      <c r="AD13" t="n">
        <v>127832.8956204303</v>
      </c>
      <c r="AE13" t="n">
        <v>174906.6073771288</v>
      </c>
      <c r="AF13" t="n">
        <v>3.663676040658745e-06</v>
      </c>
      <c r="AG13" t="n">
        <v>12</v>
      </c>
      <c r="AH13" t="n">
        <v>158213.7662520696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11.3957</v>
      </c>
      <c r="E14" t="n">
        <v>8.779999999999999</v>
      </c>
      <c r="F14" t="n">
        <v>5.34</v>
      </c>
      <c r="G14" t="n">
        <v>20.02</v>
      </c>
      <c r="H14" t="n">
        <v>0.3</v>
      </c>
      <c r="I14" t="n">
        <v>16</v>
      </c>
      <c r="J14" t="n">
        <v>237.84</v>
      </c>
      <c r="K14" t="n">
        <v>57.72</v>
      </c>
      <c r="L14" t="n">
        <v>4</v>
      </c>
      <c r="M14" t="n">
        <v>14</v>
      </c>
      <c r="N14" t="n">
        <v>56.12</v>
      </c>
      <c r="O14" t="n">
        <v>29567.95</v>
      </c>
      <c r="P14" t="n">
        <v>81.67</v>
      </c>
      <c r="Q14" t="n">
        <v>202.89</v>
      </c>
      <c r="R14" t="n">
        <v>26.99</v>
      </c>
      <c r="S14" t="n">
        <v>13.89</v>
      </c>
      <c r="T14" t="n">
        <v>4812.61</v>
      </c>
      <c r="U14" t="n">
        <v>0.51</v>
      </c>
      <c r="V14" t="n">
        <v>0.72</v>
      </c>
      <c r="W14" t="n">
        <v>0.66</v>
      </c>
      <c r="X14" t="n">
        <v>0.3</v>
      </c>
      <c r="Y14" t="n">
        <v>1</v>
      </c>
      <c r="Z14" t="n">
        <v>10</v>
      </c>
      <c r="AA14" t="n">
        <v>127.2496984444964</v>
      </c>
      <c r="AB14" t="n">
        <v>174.1086512721729</v>
      </c>
      <c r="AC14" t="n">
        <v>157.4919659578321</v>
      </c>
      <c r="AD14" t="n">
        <v>127249.6984444964</v>
      </c>
      <c r="AE14" t="n">
        <v>174108.6512721729</v>
      </c>
      <c r="AF14" t="n">
        <v>3.692089941327809e-06</v>
      </c>
      <c r="AG14" t="n">
        <v>12</v>
      </c>
      <c r="AH14" t="n">
        <v>157491.9659578321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11.4635</v>
      </c>
      <c r="E15" t="n">
        <v>8.720000000000001</v>
      </c>
      <c r="F15" t="n">
        <v>5.33</v>
      </c>
      <c r="G15" t="n">
        <v>21.32</v>
      </c>
      <c r="H15" t="n">
        <v>0.32</v>
      </c>
      <c r="I15" t="n">
        <v>15</v>
      </c>
      <c r="J15" t="n">
        <v>238.28</v>
      </c>
      <c r="K15" t="n">
        <v>57.72</v>
      </c>
      <c r="L15" t="n">
        <v>4.25</v>
      </c>
      <c r="M15" t="n">
        <v>13</v>
      </c>
      <c r="N15" t="n">
        <v>56.3</v>
      </c>
      <c r="O15" t="n">
        <v>29621.44</v>
      </c>
      <c r="P15" t="n">
        <v>81.45999999999999</v>
      </c>
      <c r="Q15" t="n">
        <v>202.82</v>
      </c>
      <c r="R15" t="n">
        <v>26.83</v>
      </c>
      <c r="S15" t="n">
        <v>13.89</v>
      </c>
      <c r="T15" t="n">
        <v>4737.54</v>
      </c>
      <c r="U15" t="n">
        <v>0.52</v>
      </c>
      <c r="V15" t="n">
        <v>0.73</v>
      </c>
      <c r="W15" t="n">
        <v>0.66</v>
      </c>
      <c r="X15" t="n">
        <v>0.29</v>
      </c>
      <c r="Y15" t="n">
        <v>1</v>
      </c>
      <c r="Z15" t="n">
        <v>10</v>
      </c>
      <c r="AA15" t="n">
        <v>126.8890502299722</v>
      </c>
      <c r="AB15" t="n">
        <v>173.6151964743848</v>
      </c>
      <c r="AC15" t="n">
        <v>157.0456057933765</v>
      </c>
      <c r="AD15" t="n">
        <v>126889.0502299722</v>
      </c>
      <c r="AE15" t="n">
        <v>173615.1964743847</v>
      </c>
      <c r="AF15" t="n">
        <v>3.714056446063983e-06</v>
      </c>
      <c r="AG15" t="n">
        <v>12</v>
      </c>
      <c r="AH15" t="n">
        <v>157045.6057933765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11.5622</v>
      </c>
      <c r="E16" t="n">
        <v>8.65</v>
      </c>
      <c r="F16" t="n">
        <v>5.3</v>
      </c>
      <c r="G16" t="n">
        <v>22.72</v>
      </c>
      <c r="H16" t="n">
        <v>0.34</v>
      </c>
      <c r="I16" t="n">
        <v>14</v>
      </c>
      <c r="J16" t="n">
        <v>238.71</v>
      </c>
      <c r="K16" t="n">
        <v>57.72</v>
      </c>
      <c r="L16" t="n">
        <v>4.5</v>
      </c>
      <c r="M16" t="n">
        <v>12</v>
      </c>
      <c r="N16" t="n">
        <v>56.49</v>
      </c>
      <c r="O16" t="n">
        <v>29675.01</v>
      </c>
      <c r="P16" t="n">
        <v>80.89</v>
      </c>
      <c r="Q16" t="n">
        <v>202.82</v>
      </c>
      <c r="R16" t="n">
        <v>25.81</v>
      </c>
      <c r="S16" t="n">
        <v>13.89</v>
      </c>
      <c r="T16" t="n">
        <v>4237.15</v>
      </c>
      <c r="U16" t="n">
        <v>0.54</v>
      </c>
      <c r="V16" t="n">
        <v>0.73</v>
      </c>
      <c r="W16" t="n">
        <v>0.66</v>
      </c>
      <c r="X16" t="n">
        <v>0.26</v>
      </c>
      <c r="Y16" t="n">
        <v>1</v>
      </c>
      <c r="Z16" t="n">
        <v>10</v>
      </c>
      <c r="AA16" t="n">
        <v>126.2361006878247</v>
      </c>
      <c r="AB16" t="n">
        <v>172.7218021047183</v>
      </c>
      <c r="AC16" t="n">
        <v>156.2374757284638</v>
      </c>
      <c r="AD16" t="n">
        <v>126236.1006878247</v>
      </c>
      <c r="AE16" t="n">
        <v>172721.8021047183</v>
      </c>
      <c r="AF16" t="n">
        <v>3.746034233932131e-06</v>
      </c>
      <c r="AG16" t="n">
        <v>12</v>
      </c>
      <c r="AH16" t="n">
        <v>156237.4757284638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11.5611</v>
      </c>
      <c r="E17" t="n">
        <v>8.65</v>
      </c>
      <c r="F17" t="n">
        <v>5.3</v>
      </c>
      <c r="G17" t="n">
        <v>22.73</v>
      </c>
      <c r="H17" t="n">
        <v>0.35</v>
      </c>
      <c r="I17" t="n">
        <v>14</v>
      </c>
      <c r="J17" t="n">
        <v>239.14</v>
      </c>
      <c r="K17" t="n">
        <v>57.72</v>
      </c>
      <c r="L17" t="n">
        <v>4.75</v>
      </c>
      <c r="M17" t="n">
        <v>12</v>
      </c>
      <c r="N17" t="n">
        <v>56.67</v>
      </c>
      <c r="O17" t="n">
        <v>29728.63</v>
      </c>
      <c r="P17" t="n">
        <v>80.81999999999999</v>
      </c>
      <c r="Q17" t="n">
        <v>202.83</v>
      </c>
      <c r="R17" t="n">
        <v>25.92</v>
      </c>
      <c r="S17" t="n">
        <v>13.89</v>
      </c>
      <c r="T17" t="n">
        <v>4287.85</v>
      </c>
      <c r="U17" t="n">
        <v>0.54</v>
      </c>
      <c r="V17" t="n">
        <v>0.73</v>
      </c>
      <c r="W17" t="n">
        <v>0.66</v>
      </c>
      <c r="X17" t="n">
        <v>0.26</v>
      </c>
      <c r="Y17" t="n">
        <v>1</v>
      </c>
      <c r="Z17" t="n">
        <v>10</v>
      </c>
      <c r="AA17" t="n">
        <v>126.2071357705991</v>
      </c>
      <c r="AB17" t="n">
        <v>172.6821710271283</v>
      </c>
      <c r="AC17" t="n">
        <v>156.2016269852964</v>
      </c>
      <c r="AD17" t="n">
        <v>126207.1357705991</v>
      </c>
      <c r="AE17" t="n">
        <v>172682.1710271283</v>
      </c>
      <c r="AF17" t="n">
        <v>3.745677845212223e-06</v>
      </c>
      <c r="AG17" t="n">
        <v>12</v>
      </c>
      <c r="AH17" t="n">
        <v>156201.6269852964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11.6607</v>
      </c>
      <c r="E18" t="n">
        <v>8.58</v>
      </c>
      <c r="F18" t="n">
        <v>5.27</v>
      </c>
      <c r="G18" t="n">
        <v>24.34</v>
      </c>
      <c r="H18" t="n">
        <v>0.37</v>
      </c>
      <c r="I18" t="n">
        <v>13</v>
      </c>
      <c r="J18" t="n">
        <v>239.58</v>
      </c>
      <c r="K18" t="n">
        <v>57.72</v>
      </c>
      <c r="L18" t="n">
        <v>5</v>
      </c>
      <c r="M18" t="n">
        <v>11</v>
      </c>
      <c r="N18" t="n">
        <v>56.86</v>
      </c>
      <c r="O18" t="n">
        <v>29782.33</v>
      </c>
      <c r="P18" t="n">
        <v>80.3</v>
      </c>
      <c r="Q18" t="n">
        <v>202.83</v>
      </c>
      <c r="R18" t="n">
        <v>24.92</v>
      </c>
      <c r="S18" t="n">
        <v>13.89</v>
      </c>
      <c r="T18" t="n">
        <v>3796.49</v>
      </c>
      <c r="U18" t="n">
        <v>0.5600000000000001</v>
      </c>
      <c r="V18" t="n">
        <v>0.73</v>
      </c>
      <c r="W18" t="n">
        <v>0.66</v>
      </c>
      <c r="X18" t="n">
        <v>0.24</v>
      </c>
      <c r="Y18" t="n">
        <v>1</v>
      </c>
      <c r="Z18" t="n">
        <v>10</v>
      </c>
      <c r="AA18" t="n">
        <v>125.5855780142685</v>
      </c>
      <c r="AB18" t="n">
        <v>171.8317282837242</v>
      </c>
      <c r="AC18" t="n">
        <v>155.4323493037187</v>
      </c>
      <c r="AD18" t="n">
        <v>125585.5780142685</v>
      </c>
      <c r="AE18" t="n">
        <v>171831.7282837242</v>
      </c>
      <c r="AF18" t="n">
        <v>3.777947223851205e-06</v>
      </c>
      <c r="AG18" t="n">
        <v>12</v>
      </c>
      <c r="AH18" t="n">
        <v>155432.3493037187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11.7436</v>
      </c>
      <c r="E19" t="n">
        <v>8.52</v>
      </c>
      <c r="F19" t="n">
        <v>5.26</v>
      </c>
      <c r="G19" t="n">
        <v>26.3</v>
      </c>
      <c r="H19" t="n">
        <v>0.39</v>
      </c>
      <c r="I19" t="n">
        <v>12</v>
      </c>
      <c r="J19" t="n">
        <v>240.02</v>
      </c>
      <c r="K19" t="n">
        <v>57.72</v>
      </c>
      <c r="L19" t="n">
        <v>5.25</v>
      </c>
      <c r="M19" t="n">
        <v>10</v>
      </c>
      <c r="N19" t="n">
        <v>57.04</v>
      </c>
      <c r="O19" t="n">
        <v>29836.09</v>
      </c>
      <c r="P19" t="n">
        <v>79.98999999999999</v>
      </c>
      <c r="Q19" t="n">
        <v>202.81</v>
      </c>
      <c r="R19" t="n">
        <v>24.51</v>
      </c>
      <c r="S19" t="n">
        <v>13.89</v>
      </c>
      <c r="T19" t="n">
        <v>3594.33</v>
      </c>
      <c r="U19" t="n">
        <v>0.57</v>
      </c>
      <c r="V19" t="n">
        <v>0.74</v>
      </c>
      <c r="W19" t="n">
        <v>0.66</v>
      </c>
      <c r="X19" t="n">
        <v>0.22</v>
      </c>
      <c r="Y19" t="n">
        <v>1</v>
      </c>
      <c r="Z19" t="n">
        <v>10</v>
      </c>
      <c r="AA19" t="n">
        <v>125.143783098217</v>
      </c>
      <c r="AB19" t="n">
        <v>171.2272449889668</v>
      </c>
      <c r="AC19" t="n">
        <v>154.8855570462151</v>
      </c>
      <c r="AD19" t="n">
        <v>125143.783098217</v>
      </c>
      <c r="AE19" t="n">
        <v>171227.2449889668</v>
      </c>
      <c r="AF19" t="n">
        <v>3.804805973742487e-06</v>
      </c>
      <c r="AG19" t="n">
        <v>12</v>
      </c>
      <c r="AH19" t="n">
        <v>154885.5570462151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11.7455</v>
      </c>
      <c r="E20" t="n">
        <v>8.51</v>
      </c>
      <c r="F20" t="n">
        <v>5.26</v>
      </c>
      <c r="G20" t="n">
        <v>26.29</v>
      </c>
      <c r="H20" t="n">
        <v>0.41</v>
      </c>
      <c r="I20" t="n">
        <v>12</v>
      </c>
      <c r="J20" t="n">
        <v>240.45</v>
      </c>
      <c r="K20" t="n">
        <v>57.72</v>
      </c>
      <c r="L20" t="n">
        <v>5.5</v>
      </c>
      <c r="M20" t="n">
        <v>10</v>
      </c>
      <c r="N20" t="n">
        <v>57.23</v>
      </c>
      <c r="O20" t="n">
        <v>29890.04</v>
      </c>
      <c r="P20" t="n">
        <v>79.84999999999999</v>
      </c>
      <c r="Q20" t="n">
        <v>202.81</v>
      </c>
      <c r="R20" t="n">
        <v>24.48</v>
      </c>
      <c r="S20" t="n">
        <v>13.89</v>
      </c>
      <c r="T20" t="n">
        <v>3581.33</v>
      </c>
      <c r="U20" t="n">
        <v>0.57</v>
      </c>
      <c r="V20" t="n">
        <v>0.74</v>
      </c>
      <c r="W20" t="n">
        <v>0.66</v>
      </c>
      <c r="X20" t="n">
        <v>0.22</v>
      </c>
      <c r="Y20" t="n">
        <v>1</v>
      </c>
      <c r="Z20" t="n">
        <v>10</v>
      </c>
      <c r="AA20" t="n">
        <v>125.0723195058676</v>
      </c>
      <c r="AB20" t="n">
        <v>171.1294653491632</v>
      </c>
      <c r="AC20" t="n">
        <v>154.7971093579997</v>
      </c>
      <c r="AD20" t="n">
        <v>125072.3195058676</v>
      </c>
      <c r="AE20" t="n">
        <v>171129.4653491632</v>
      </c>
      <c r="AF20" t="n">
        <v>3.805421554258692e-06</v>
      </c>
      <c r="AG20" t="n">
        <v>12</v>
      </c>
      <c r="AH20" t="n">
        <v>154797.1093579997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11.825</v>
      </c>
      <c r="E21" t="n">
        <v>8.460000000000001</v>
      </c>
      <c r="F21" t="n">
        <v>5.25</v>
      </c>
      <c r="G21" t="n">
        <v>28.62</v>
      </c>
      <c r="H21" t="n">
        <v>0.42</v>
      </c>
      <c r="I21" t="n">
        <v>11</v>
      </c>
      <c r="J21" t="n">
        <v>240.89</v>
      </c>
      <c r="K21" t="n">
        <v>57.72</v>
      </c>
      <c r="L21" t="n">
        <v>5.75</v>
      </c>
      <c r="M21" t="n">
        <v>9</v>
      </c>
      <c r="N21" t="n">
        <v>57.42</v>
      </c>
      <c r="O21" t="n">
        <v>29943.94</v>
      </c>
      <c r="P21" t="n">
        <v>79.41</v>
      </c>
      <c r="Q21" t="n">
        <v>202.82</v>
      </c>
      <c r="R21" t="n">
        <v>24.01</v>
      </c>
      <c r="S21" t="n">
        <v>13.89</v>
      </c>
      <c r="T21" t="n">
        <v>3351.84</v>
      </c>
      <c r="U21" t="n">
        <v>0.58</v>
      </c>
      <c r="V21" t="n">
        <v>0.74</v>
      </c>
      <c r="W21" t="n">
        <v>0.66</v>
      </c>
      <c r="X21" t="n">
        <v>0.21</v>
      </c>
      <c r="Y21" t="n">
        <v>1</v>
      </c>
      <c r="Z21" t="n">
        <v>10</v>
      </c>
      <c r="AA21" t="n">
        <v>124.5890447087459</v>
      </c>
      <c r="AB21" t="n">
        <v>170.4682274511623</v>
      </c>
      <c r="AC21" t="n">
        <v>154.1989790769306</v>
      </c>
      <c r="AD21" t="n">
        <v>124589.0447087459</v>
      </c>
      <c r="AE21" t="n">
        <v>170468.2274511623</v>
      </c>
      <c r="AF21" t="n">
        <v>3.831178739015711e-06</v>
      </c>
      <c r="AG21" t="n">
        <v>12</v>
      </c>
      <c r="AH21" t="n">
        <v>154198.9790769306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11.8335</v>
      </c>
      <c r="E22" t="n">
        <v>8.449999999999999</v>
      </c>
      <c r="F22" t="n">
        <v>5.24</v>
      </c>
      <c r="G22" t="n">
        <v>28.58</v>
      </c>
      <c r="H22" t="n">
        <v>0.44</v>
      </c>
      <c r="I22" t="n">
        <v>11</v>
      </c>
      <c r="J22" t="n">
        <v>241.33</v>
      </c>
      <c r="K22" t="n">
        <v>57.72</v>
      </c>
      <c r="L22" t="n">
        <v>6</v>
      </c>
      <c r="M22" t="n">
        <v>9</v>
      </c>
      <c r="N22" t="n">
        <v>57.6</v>
      </c>
      <c r="O22" t="n">
        <v>29997.9</v>
      </c>
      <c r="P22" t="n">
        <v>79.23</v>
      </c>
      <c r="Q22" t="n">
        <v>202.81</v>
      </c>
      <c r="R22" t="n">
        <v>23.82</v>
      </c>
      <c r="S22" t="n">
        <v>13.89</v>
      </c>
      <c r="T22" t="n">
        <v>3253.46</v>
      </c>
      <c r="U22" t="n">
        <v>0.58</v>
      </c>
      <c r="V22" t="n">
        <v>0.74</v>
      </c>
      <c r="W22" t="n">
        <v>0.66</v>
      </c>
      <c r="X22" t="n">
        <v>0.2</v>
      </c>
      <c r="Y22" t="n">
        <v>1</v>
      </c>
      <c r="Z22" t="n">
        <v>10</v>
      </c>
      <c r="AA22" t="n">
        <v>124.4703414119642</v>
      </c>
      <c r="AB22" t="n">
        <v>170.3058123636857</v>
      </c>
      <c r="AC22" t="n">
        <v>154.0520646574518</v>
      </c>
      <c r="AD22" t="n">
        <v>124470.3414119642</v>
      </c>
      <c r="AE22" t="n">
        <v>170305.8123636857</v>
      </c>
      <c r="AF22" t="n">
        <v>3.833932651851367e-06</v>
      </c>
      <c r="AG22" t="n">
        <v>12</v>
      </c>
      <c r="AH22" t="n">
        <v>154052.0646574518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11.9312</v>
      </c>
      <c r="E23" t="n">
        <v>8.380000000000001</v>
      </c>
      <c r="F23" t="n">
        <v>5.22</v>
      </c>
      <c r="G23" t="n">
        <v>31.3</v>
      </c>
      <c r="H23" t="n">
        <v>0.46</v>
      </c>
      <c r="I23" t="n">
        <v>10</v>
      </c>
      <c r="J23" t="n">
        <v>241.77</v>
      </c>
      <c r="K23" t="n">
        <v>57.72</v>
      </c>
      <c r="L23" t="n">
        <v>6.25</v>
      </c>
      <c r="M23" t="n">
        <v>8</v>
      </c>
      <c r="N23" t="n">
        <v>57.79</v>
      </c>
      <c r="O23" t="n">
        <v>30051.93</v>
      </c>
      <c r="P23" t="n">
        <v>78.66</v>
      </c>
      <c r="Q23" t="n">
        <v>202.82</v>
      </c>
      <c r="R23" t="n">
        <v>23.07</v>
      </c>
      <c r="S23" t="n">
        <v>13.89</v>
      </c>
      <c r="T23" t="n">
        <v>2886.32</v>
      </c>
      <c r="U23" t="n">
        <v>0.6</v>
      </c>
      <c r="V23" t="n">
        <v>0.74</v>
      </c>
      <c r="W23" t="n">
        <v>0.66</v>
      </c>
      <c r="X23" t="n">
        <v>0.18</v>
      </c>
      <c r="Y23" t="n">
        <v>1</v>
      </c>
      <c r="Z23" t="n">
        <v>10</v>
      </c>
      <c r="AA23" t="n">
        <v>116.9603117712146</v>
      </c>
      <c r="AB23" t="n">
        <v>160.0302584900929</v>
      </c>
      <c r="AC23" t="n">
        <v>144.7571952237209</v>
      </c>
      <c r="AD23" t="n">
        <v>116960.3117712146</v>
      </c>
      <c r="AE23" t="n">
        <v>160030.2584900929</v>
      </c>
      <c r="AF23" t="n">
        <v>3.865586449974144e-06</v>
      </c>
      <c r="AG23" t="n">
        <v>11</v>
      </c>
      <c r="AH23" t="n">
        <v>144757.1952237209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11.9419</v>
      </c>
      <c r="E24" t="n">
        <v>8.369999999999999</v>
      </c>
      <c r="F24" t="n">
        <v>5.21</v>
      </c>
      <c r="G24" t="n">
        <v>31.26</v>
      </c>
      <c r="H24" t="n">
        <v>0.48</v>
      </c>
      <c r="I24" t="n">
        <v>10</v>
      </c>
      <c r="J24" t="n">
        <v>242.2</v>
      </c>
      <c r="K24" t="n">
        <v>57.72</v>
      </c>
      <c r="L24" t="n">
        <v>6.5</v>
      </c>
      <c r="M24" t="n">
        <v>8</v>
      </c>
      <c r="N24" t="n">
        <v>57.98</v>
      </c>
      <c r="O24" t="n">
        <v>30106.03</v>
      </c>
      <c r="P24" t="n">
        <v>78.45999999999999</v>
      </c>
      <c r="Q24" t="n">
        <v>202.82</v>
      </c>
      <c r="R24" t="n">
        <v>23.05</v>
      </c>
      <c r="S24" t="n">
        <v>13.89</v>
      </c>
      <c r="T24" t="n">
        <v>2877.03</v>
      </c>
      <c r="U24" t="n">
        <v>0.6</v>
      </c>
      <c r="V24" t="n">
        <v>0.74</v>
      </c>
      <c r="W24" t="n">
        <v>0.65</v>
      </c>
      <c r="X24" t="n">
        <v>0.17</v>
      </c>
      <c r="Y24" t="n">
        <v>1</v>
      </c>
      <c r="Z24" t="n">
        <v>10</v>
      </c>
      <c r="AA24" t="n">
        <v>116.8268056537585</v>
      </c>
      <c r="AB24" t="n">
        <v>159.8475895303153</v>
      </c>
      <c r="AC24" t="n">
        <v>144.591959933087</v>
      </c>
      <c r="AD24" t="n">
        <v>116826.8056537585</v>
      </c>
      <c r="AE24" t="n">
        <v>159847.5895303153</v>
      </c>
      <c r="AF24" t="n">
        <v>3.869053140249617e-06</v>
      </c>
      <c r="AG24" t="n">
        <v>11</v>
      </c>
      <c r="AH24" t="n">
        <v>144591.959933087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11.9391</v>
      </c>
      <c r="E25" t="n">
        <v>8.380000000000001</v>
      </c>
      <c r="F25" t="n">
        <v>5.21</v>
      </c>
      <c r="G25" t="n">
        <v>31.27</v>
      </c>
      <c r="H25" t="n">
        <v>0.49</v>
      </c>
      <c r="I25" t="n">
        <v>10</v>
      </c>
      <c r="J25" t="n">
        <v>242.64</v>
      </c>
      <c r="K25" t="n">
        <v>57.72</v>
      </c>
      <c r="L25" t="n">
        <v>6.75</v>
      </c>
      <c r="M25" t="n">
        <v>8</v>
      </c>
      <c r="N25" t="n">
        <v>58.17</v>
      </c>
      <c r="O25" t="n">
        <v>30160.2</v>
      </c>
      <c r="P25" t="n">
        <v>78.55</v>
      </c>
      <c r="Q25" t="n">
        <v>202.82</v>
      </c>
      <c r="R25" t="n">
        <v>23.07</v>
      </c>
      <c r="S25" t="n">
        <v>13.89</v>
      </c>
      <c r="T25" t="n">
        <v>2886.8</v>
      </c>
      <c r="U25" t="n">
        <v>0.6</v>
      </c>
      <c r="V25" t="n">
        <v>0.74</v>
      </c>
      <c r="W25" t="n">
        <v>0.65</v>
      </c>
      <c r="X25" t="n">
        <v>0.17</v>
      </c>
      <c r="Y25" t="n">
        <v>1</v>
      </c>
      <c r="Z25" t="n">
        <v>10</v>
      </c>
      <c r="AA25" t="n">
        <v>116.8770642723066</v>
      </c>
      <c r="AB25" t="n">
        <v>159.9163555894665</v>
      </c>
      <c r="AC25" t="n">
        <v>144.6541630560666</v>
      </c>
      <c r="AD25" t="n">
        <v>116877.0642723066</v>
      </c>
      <c r="AE25" t="n">
        <v>159916.3555894665</v>
      </c>
      <c r="AF25" t="n">
        <v>3.868145968962577e-06</v>
      </c>
      <c r="AG25" t="n">
        <v>11</v>
      </c>
      <c r="AH25" t="n">
        <v>144654.1630560666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12.0164</v>
      </c>
      <c r="E26" t="n">
        <v>8.32</v>
      </c>
      <c r="F26" t="n">
        <v>5.2</v>
      </c>
      <c r="G26" t="n">
        <v>34.69</v>
      </c>
      <c r="H26" t="n">
        <v>0.51</v>
      </c>
      <c r="I26" t="n">
        <v>9</v>
      </c>
      <c r="J26" t="n">
        <v>243.08</v>
      </c>
      <c r="K26" t="n">
        <v>57.72</v>
      </c>
      <c r="L26" t="n">
        <v>7</v>
      </c>
      <c r="M26" t="n">
        <v>7</v>
      </c>
      <c r="N26" t="n">
        <v>58.36</v>
      </c>
      <c r="O26" t="n">
        <v>30214.44</v>
      </c>
      <c r="P26" t="n">
        <v>78.06</v>
      </c>
      <c r="Q26" t="n">
        <v>202.81</v>
      </c>
      <c r="R26" t="n">
        <v>22.82</v>
      </c>
      <c r="S26" t="n">
        <v>13.89</v>
      </c>
      <c r="T26" t="n">
        <v>2763.82</v>
      </c>
      <c r="U26" t="n">
        <v>0.61</v>
      </c>
      <c r="V26" t="n">
        <v>0.74</v>
      </c>
      <c r="W26" t="n">
        <v>0.65</v>
      </c>
      <c r="X26" t="n">
        <v>0.17</v>
      </c>
      <c r="Y26" t="n">
        <v>1</v>
      </c>
      <c r="Z26" t="n">
        <v>10</v>
      </c>
      <c r="AA26" t="n">
        <v>116.394581474637</v>
      </c>
      <c r="AB26" t="n">
        <v>159.2562013400566</v>
      </c>
      <c r="AC26" t="n">
        <v>144.0570130016878</v>
      </c>
      <c r="AD26" t="n">
        <v>116394.581474637</v>
      </c>
      <c r="AE26" t="n">
        <v>159256.2013400566</v>
      </c>
      <c r="AF26" t="n">
        <v>3.893190376279779e-06</v>
      </c>
      <c r="AG26" t="n">
        <v>11</v>
      </c>
      <c r="AH26" t="n">
        <v>144057.0130016878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12.0228</v>
      </c>
      <c r="E27" t="n">
        <v>8.32</v>
      </c>
      <c r="F27" t="n">
        <v>5.2</v>
      </c>
      <c r="G27" t="n">
        <v>34.66</v>
      </c>
      <c r="H27" t="n">
        <v>0.53</v>
      </c>
      <c r="I27" t="n">
        <v>9</v>
      </c>
      <c r="J27" t="n">
        <v>243.52</v>
      </c>
      <c r="K27" t="n">
        <v>57.72</v>
      </c>
      <c r="L27" t="n">
        <v>7.25</v>
      </c>
      <c r="M27" t="n">
        <v>7</v>
      </c>
      <c r="N27" t="n">
        <v>58.55</v>
      </c>
      <c r="O27" t="n">
        <v>30268.74</v>
      </c>
      <c r="P27" t="n">
        <v>77.98999999999999</v>
      </c>
      <c r="Q27" t="n">
        <v>202.82</v>
      </c>
      <c r="R27" t="n">
        <v>22.6</v>
      </c>
      <c r="S27" t="n">
        <v>13.89</v>
      </c>
      <c r="T27" t="n">
        <v>2654.16</v>
      </c>
      <c r="U27" t="n">
        <v>0.61</v>
      </c>
      <c r="V27" t="n">
        <v>0.74</v>
      </c>
      <c r="W27" t="n">
        <v>0.65</v>
      </c>
      <c r="X27" t="n">
        <v>0.16</v>
      </c>
      <c r="Y27" t="n">
        <v>1</v>
      </c>
      <c r="Z27" t="n">
        <v>10</v>
      </c>
      <c r="AA27" t="n">
        <v>116.3421637055236</v>
      </c>
      <c r="AB27" t="n">
        <v>159.1844810358469</v>
      </c>
      <c r="AC27" t="n">
        <v>143.9921375826518</v>
      </c>
      <c r="AD27" t="n">
        <v>116342.1637055236</v>
      </c>
      <c r="AE27" t="n">
        <v>159184.4810358469</v>
      </c>
      <c r="AF27" t="n">
        <v>3.895263910650156e-06</v>
      </c>
      <c r="AG27" t="n">
        <v>11</v>
      </c>
      <c r="AH27" t="n">
        <v>143992.1375826518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12.0265</v>
      </c>
      <c r="E28" t="n">
        <v>8.32</v>
      </c>
      <c r="F28" t="n">
        <v>5.2</v>
      </c>
      <c r="G28" t="n">
        <v>34.64</v>
      </c>
      <c r="H28" t="n">
        <v>0.55</v>
      </c>
      <c r="I28" t="n">
        <v>9</v>
      </c>
      <c r="J28" t="n">
        <v>243.96</v>
      </c>
      <c r="K28" t="n">
        <v>57.72</v>
      </c>
      <c r="L28" t="n">
        <v>7.5</v>
      </c>
      <c r="M28" t="n">
        <v>7</v>
      </c>
      <c r="N28" t="n">
        <v>58.74</v>
      </c>
      <c r="O28" t="n">
        <v>30323.11</v>
      </c>
      <c r="P28" t="n">
        <v>77.63</v>
      </c>
      <c r="Q28" t="n">
        <v>202.83</v>
      </c>
      <c r="R28" t="n">
        <v>22.48</v>
      </c>
      <c r="S28" t="n">
        <v>13.89</v>
      </c>
      <c r="T28" t="n">
        <v>2595.65</v>
      </c>
      <c r="U28" t="n">
        <v>0.62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116.1672981101678</v>
      </c>
      <c r="AB28" t="n">
        <v>158.9452222137556</v>
      </c>
      <c r="AC28" t="n">
        <v>143.775713286739</v>
      </c>
      <c r="AD28" t="n">
        <v>116167.2981101678</v>
      </c>
      <c r="AE28" t="n">
        <v>158945.2222137557</v>
      </c>
      <c r="AF28" t="n">
        <v>3.89646267270803e-06</v>
      </c>
      <c r="AG28" t="n">
        <v>11</v>
      </c>
      <c r="AH28" t="n">
        <v>143775.713286739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12.0148</v>
      </c>
      <c r="E29" t="n">
        <v>8.32</v>
      </c>
      <c r="F29" t="n">
        <v>5.2</v>
      </c>
      <c r="G29" t="n">
        <v>34.69</v>
      </c>
      <c r="H29" t="n">
        <v>0.5600000000000001</v>
      </c>
      <c r="I29" t="n">
        <v>9</v>
      </c>
      <c r="J29" t="n">
        <v>244.41</v>
      </c>
      <c r="K29" t="n">
        <v>57.72</v>
      </c>
      <c r="L29" t="n">
        <v>7.75</v>
      </c>
      <c r="M29" t="n">
        <v>7</v>
      </c>
      <c r="N29" t="n">
        <v>58.93</v>
      </c>
      <c r="O29" t="n">
        <v>30377.55</v>
      </c>
      <c r="P29" t="n">
        <v>77.79000000000001</v>
      </c>
      <c r="Q29" t="n">
        <v>202.82</v>
      </c>
      <c r="R29" t="n">
        <v>22.84</v>
      </c>
      <c r="S29" t="n">
        <v>13.89</v>
      </c>
      <c r="T29" t="n">
        <v>2777.29</v>
      </c>
      <c r="U29" t="n">
        <v>0.61</v>
      </c>
      <c r="V29" t="n">
        <v>0.74</v>
      </c>
      <c r="W29" t="n">
        <v>0.65</v>
      </c>
      <c r="X29" t="n">
        <v>0.17</v>
      </c>
      <c r="Y29" t="n">
        <v>1</v>
      </c>
      <c r="Z29" t="n">
        <v>10</v>
      </c>
      <c r="AA29" t="n">
        <v>116.2774749893542</v>
      </c>
      <c r="AB29" t="n">
        <v>159.0959710805192</v>
      </c>
      <c r="AC29" t="n">
        <v>143.912074893236</v>
      </c>
      <c r="AD29" t="n">
        <v>116277.4749893542</v>
      </c>
      <c r="AE29" t="n">
        <v>159095.9710805192</v>
      </c>
      <c r="AF29" t="n">
        <v>3.892671992687184e-06</v>
      </c>
      <c r="AG29" t="n">
        <v>11</v>
      </c>
      <c r="AH29" t="n">
        <v>143912.074893236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12.1082</v>
      </c>
      <c r="E30" t="n">
        <v>8.26</v>
      </c>
      <c r="F30" t="n">
        <v>5.19</v>
      </c>
      <c r="G30" t="n">
        <v>38.89</v>
      </c>
      <c r="H30" t="n">
        <v>0.58</v>
      </c>
      <c r="I30" t="n">
        <v>8</v>
      </c>
      <c r="J30" t="n">
        <v>244.85</v>
      </c>
      <c r="K30" t="n">
        <v>57.72</v>
      </c>
      <c r="L30" t="n">
        <v>8</v>
      </c>
      <c r="M30" t="n">
        <v>6</v>
      </c>
      <c r="N30" t="n">
        <v>59.12</v>
      </c>
      <c r="O30" t="n">
        <v>30432.06</v>
      </c>
      <c r="P30" t="n">
        <v>77.31999999999999</v>
      </c>
      <c r="Q30" t="n">
        <v>202.82</v>
      </c>
      <c r="R30" t="n">
        <v>22.27</v>
      </c>
      <c r="S30" t="n">
        <v>13.89</v>
      </c>
      <c r="T30" t="n">
        <v>2493.6</v>
      </c>
      <c r="U30" t="n">
        <v>0.62</v>
      </c>
      <c r="V30" t="n">
        <v>0.75</v>
      </c>
      <c r="W30" t="n">
        <v>0.65</v>
      </c>
      <c r="X30" t="n">
        <v>0.15</v>
      </c>
      <c r="Y30" t="n">
        <v>1</v>
      </c>
      <c r="Z30" t="n">
        <v>10</v>
      </c>
      <c r="AA30" t="n">
        <v>115.7598335188654</v>
      </c>
      <c r="AB30" t="n">
        <v>158.3877111838668</v>
      </c>
      <c r="AC30" t="n">
        <v>143.2714103270709</v>
      </c>
      <c r="AD30" t="n">
        <v>115759.8335188654</v>
      </c>
      <c r="AE30" t="n">
        <v>158387.7111838668</v>
      </c>
      <c r="AF30" t="n">
        <v>3.922932634904866e-06</v>
      </c>
      <c r="AG30" t="n">
        <v>11</v>
      </c>
      <c r="AH30" t="n">
        <v>143271.4103270709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12.1061</v>
      </c>
      <c r="E31" t="n">
        <v>8.26</v>
      </c>
      <c r="F31" t="n">
        <v>5.19</v>
      </c>
      <c r="G31" t="n">
        <v>38.9</v>
      </c>
      <c r="H31" t="n">
        <v>0.6</v>
      </c>
      <c r="I31" t="n">
        <v>8</v>
      </c>
      <c r="J31" t="n">
        <v>245.29</v>
      </c>
      <c r="K31" t="n">
        <v>57.72</v>
      </c>
      <c r="L31" t="n">
        <v>8.25</v>
      </c>
      <c r="M31" t="n">
        <v>6</v>
      </c>
      <c r="N31" t="n">
        <v>59.32</v>
      </c>
      <c r="O31" t="n">
        <v>30486.64</v>
      </c>
      <c r="P31" t="n">
        <v>77.41</v>
      </c>
      <c r="Q31" t="n">
        <v>202.81</v>
      </c>
      <c r="R31" t="n">
        <v>22.23</v>
      </c>
      <c r="S31" t="n">
        <v>13.89</v>
      </c>
      <c r="T31" t="n">
        <v>2476.3</v>
      </c>
      <c r="U31" t="n">
        <v>0.62</v>
      </c>
      <c r="V31" t="n">
        <v>0.75</v>
      </c>
      <c r="W31" t="n">
        <v>0.65</v>
      </c>
      <c r="X31" t="n">
        <v>0.15</v>
      </c>
      <c r="Y31" t="n">
        <v>1</v>
      </c>
      <c r="Z31" t="n">
        <v>10</v>
      </c>
      <c r="AA31" t="n">
        <v>115.8069366677575</v>
      </c>
      <c r="AB31" t="n">
        <v>158.4521597902253</v>
      </c>
      <c r="AC31" t="n">
        <v>143.3297080488928</v>
      </c>
      <c r="AD31" t="n">
        <v>115806.9366677575</v>
      </c>
      <c r="AE31" t="n">
        <v>158452.1597902253</v>
      </c>
      <c r="AF31" t="n">
        <v>3.922252256439586e-06</v>
      </c>
      <c r="AG31" t="n">
        <v>11</v>
      </c>
      <c r="AH31" t="n">
        <v>143329.7080488928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12.1196</v>
      </c>
      <c r="E32" t="n">
        <v>8.25</v>
      </c>
      <c r="F32" t="n">
        <v>5.18</v>
      </c>
      <c r="G32" t="n">
        <v>38.83</v>
      </c>
      <c r="H32" t="n">
        <v>0.62</v>
      </c>
      <c r="I32" t="n">
        <v>8</v>
      </c>
      <c r="J32" t="n">
        <v>245.73</v>
      </c>
      <c r="K32" t="n">
        <v>57.72</v>
      </c>
      <c r="L32" t="n">
        <v>8.5</v>
      </c>
      <c r="M32" t="n">
        <v>6</v>
      </c>
      <c r="N32" t="n">
        <v>59.51</v>
      </c>
      <c r="O32" t="n">
        <v>30541.29</v>
      </c>
      <c r="P32" t="n">
        <v>76.94</v>
      </c>
      <c r="Q32" t="n">
        <v>202.85</v>
      </c>
      <c r="R32" t="n">
        <v>22</v>
      </c>
      <c r="S32" t="n">
        <v>13.89</v>
      </c>
      <c r="T32" t="n">
        <v>2360.84</v>
      </c>
      <c r="U32" t="n">
        <v>0.63</v>
      </c>
      <c r="V32" t="n">
        <v>0.75</v>
      </c>
      <c r="W32" t="n">
        <v>0.65</v>
      </c>
      <c r="X32" t="n">
        <v>0.14</v>
      </c>
      <c r="Y32" t="n">
        <v>1</v>
      </c>
      <c r="Z32" t="n">
        <v>10</v>
      </c>
      <c r="AA32" t="n">
        <v>115.5463080024517</v>
      </c>
      <c r="AB32" t="n">
        <v>158.0955561522288</v>
      </c>
      <c r="AC32" t="n">
        <v>143.0071381616102</v>
      </c>
      <c r="AD32" t="n">
        <v>115546.3080024517</v>
      </c>
      <c r="AE32" t="n">
        <v>158095.5561522288</v>
      </c>
      <c r="AF32" t="n">
        <v>3.926626118002098e-06</v>
      </c>
      <c r="AG32" t="n">
        <v>11</v>
      </c>
      <c r="AH32" t="n">
        <v>143007.1381616102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12.1167</v>
      </c>
      <c r="E33" t="n">
        <v>8.25</v>
      </c>
      <c r="F33" t="n">
        <v>5.18</v>
      </c>
      <c r="G33" t="n">
        <v>38.85</v>
      </c>
      <c r="H33" t="n">
        <v>0.63</v>
      </c>
      <c r="I33" t="n">
        <v>8</v>
      </c>
      <c r="J33" t="n">
        <v>246.18</v>
      </c>
      <c r="K33" t="n">
        <v>57.72</v>
      </c>
      <c r="L33" t="n">
        <v>8.75</v>
      </c>
      <c r="M33" t="n">
        <v>6</v>
      </c>
      <c r="N33" t="n">
        <v>59.7</v>
      </c>
      <c r="O33" t="n">
        <v>30596.01</v>
      </c>
      <c r="P33" t="n">
        <v>76.81999999999999</v>
      </c>
      <c r="Q33" t="n">
        <v>202.81</v>
      </c>
      <c r="R33" t="n">
        <v>21.99</v>
      </c>
      <c r="S33" t="n">
        <v>13.89</v>
      </c>
      <c r="T33" t="n">
        <v>2353.38</v>
      </c>
      <c r="U33" t="n">
        <v>0.63</v>
      </c>
      <c r="V33" t="n">
        <v>0.75</v>
      </c>
      <c r="W33" t="n">
        <v>0.65</v>
      </c>
      <c r="X33" t="n">
        <v>0.14</v>
      </c>
      <c r="Y33" t="n">
        <v>1</v>
      </c>
      <c r="Z33" t="n">
        <v>10</v>
      </c>
      <c r="AA33" t="n">
        <v>115.5015314557212</v>
      </c>
      <c r="AB33" t="n">
        <v>158.0342909055904</v>
      </c>
      <c r="AC33" t="n">
        <v>142.9517199841246</v>
      </c>
      <c r="AD33" t="n">
        <v>115501.5314557212</v>
      </c>
      <c r="AE33" t="n">
        <v>158034.2909055904</v>
      </c>
      <c r="AF33" t="n">
        <v>3.925686547740521e-06</v>
      </c>
      <c r="AG33" t="n">
        <v>11</v>
      </c>
      <c r="AH33" t="n">
        <v>142951.7199841246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12.1314</v>
      </c>
      <c r="E34" t="n">
        <v>8.24</v>
      </c>
      <c r="F34" t="n">
        <v>5.17</v>
      </c>
      <c r="G34" t="n">
        <v>38.77</v>
      </c>
      <c r="H34" t="n">
        <v>0.65</v>
      </c>
      <c r="I34" t="n">
        <v>8</v>
      </c>
      <c r="J34" t="n">
        <v>246.62</v>
      </c>
      <c r="K34" t="n">
        <v>57.72</v>
      </c>
      <c r="L34" t="n">
        <v>9</v>
      </c>
      <c r="M34" t="n">
        <v>6</v>
      </c>
      <c r="N34" t="n">
        <v>59.9</v>
      </c>
      <c r="O34" t="n">
        <v>30650.8</v>
      </c>
      <c r="P34" t="n">
        <v>76.5</v>
      </c>
      <c r="Q34" t="n">
        <v>202.81</v>
      </c>
      <c r="R34" t="n">
        <v>21.8</v>
      </c>
      <c r="S34" t="n">
        <v>13.89</v>
      </c>
      <c r="T34" t="n">
        <v>2259.9</v>
      </c>
      <c r="U34" t="n">
        <v>0.64</v>
      </c>
      <c r="V34" t="n">
        <v>0.75</v>
      </c>
      <c r="W34" t="n">
        <v>0.65</v>
      </c>
      <c r="X34" t="n">
        <v>0.13</v>
      </c>
      <c r="Y34" t="n">
        <v>1</v>
      </c>
      <c r="Z34" t="n">
        <v>10</v>
      </c>
      <c r="AA34" t="n">
        <v>115.3050195018751</v>
      </c>
      <c r="AB34" t="n">
        <v>157.7654145808427</v>
      </c>
      <c r="AC34" t="n">
        <v>142.7085048384405</v>
      </c>
      <c r="AD34" t="n">
        <v>115305.0195018751</v>
      </c>
      <c r="AE34" t="n">
        <v>157765.4145808427</v>
      </c>
      <c r="AF34" t="n">
        <v>3.930449196997479e-06</v>
      </c>
      <c r="AG34" t="n">
        <v>11</v>
      </c>
      <c r="AH34" t="n">
        <v>142708.5048384405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12.2129</v>
      </c>
      <c r="E35" t="n">
        <v>8.19</v>
      </c>
      <c r="F35" t="n">
        <v>5.16</v>
      </c>
      <c r="G35" t="n">
        <v>44.23</v>
      </c>
      <c r="H35" t="n">
        <v>0.67</v>
      </c>
      <c r="I35" t="n">
        <v>7</v>
      </c>
      <c r="J35" t="n">
        <v>247.07</v>
      </c>
      <c r="K35" t="n">
        <v>57.72</v>
      </c>
      <c r="L35" t="n">
        <v>9.25</v>
      </c>
      <c r="M35" t="n">
        <v>5</v>
      </c>
      <c r="N35" t="n">
        <v>60.09</v>
      </c>
      <c r="O35" t="n">
        <v>30705.66</v>
      </c>
      <c r="P35" t="n">
        <v>76.23</v>
      </c>
      <c r="Q35" t="n">
        <v>202.82</v>
      </c>
      <c r="R35" t="n">
        <v>21.48</v>
      </c>
      <c r="S35" t="n">
        <v>13.89</v>
      </c>
      <c r="T35" t="n">
        <v>2106.17</v>
      </c>
      <c r="U35" t="n">
        <v>0.65</v>
      </c>
      <c r="V35" t="n">
        <v>0.75</v>
      </c>
      <c r="W35" t="n">
        <v>0.65</v>
      </c>
      <c r="X35" t="n">
        <v>0.12</v>
      </c>
      <c r="Y35" t="n">
        <v>1</v>
      </c>
      <c r="Z35" t="n">
        <v>10</v>
      </c>
      <c r="AA35" t="n">
        <v>114.9252600307328</v>
      </c>
      <c r="AB35" t="n">
        <v>157.2458109186206</v>
      </c>
      <c r="AC35" t="n">
        <v>142.2384914204723</v>
      </c>
      <c r="AD35" t="n">
        <v>114925.2600307328</v>
      </c>
      <c r="AE35" t="n">
        <v>157245.8109186206</v>
      </c>
      <c r="AF35" t="n">
        <v>3.956854361245241e-06</v>
      </c>
      <c r="AG35" t="n">
        <v>11</v>
      </c>
      <c r="AH35" t="n">
        <v>142238.4914204723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12.222</v>
      </c>
      <c r="E36" t="n">
        <v>8.18</v>
      </c>
      <c r="F36" t="n">
        <v>5.15</v>
      </c>
      <c r="G36" t="n">
        <v>44.18</v>
      </c>
      <c r="H36" t="n">
        <v>0.68</v>
      </c>
      <c r="I36" t="n">
        <v>7</v>
      </c>
      <c r="J36" t="n">
        <v>247.51</v>
      </c>
      <c r="K36" t="n">
        <v>57.72</v>
      </c>
      <c r="L36" t="n">
        <v>9.5</v>
      </c>
      <c r="M36" t="n">
        <v>5</v>
      </c>
      <c r="N36" t="n">
        <v>60.29</v>
      </c>
      <c r="O36" t="n">
        <v>30760.6</v>
      </c>
      <c r="P36" t="n">
        <v>76.27</v>
      </c>
      <c r="Q36" t="n">
        <v>202.81</v>
      </c>
      <c r="R36" t="n">
        <v>21.28</v>
      </c>
      <c r="S36" t="n">
        <v>13.89</v>
      </c>
      <c r="T36" t="n">
        <v>2004.96</v>
      </c>
      <c r="U36" t="n">
        <v>0.65</v>
      </c>
      <c r="V36" t="n">
        <v>0.75</v>
      </c>
      <c r="W36" t="n">
        <v>0.65</v>
      </c>
      <c r="X36" t="n">
        <v>0.12</v>
      </c>
      <c r="Y36" t="n">
        <v>1</v>
      </c>
      <c r="Z36" t="n">
        <v>10</v>
      </c>
      <c r="AA36" t="n">
        <v>114.9083638848513</v>
      </c>
      <c r="AB36" t="n">
        <v>157.2226928664202</v>
      </c>
      <c r="AC36" t="n">
        <v>142.2175797227275</v>
      </c>
      <c r="AD36" t="n">
        <v>114908.3638848512</v>
      </c>
      <c r="AE36" t="n">
        <v>157222.6928664202</v>
      </c>
      <c r="AF36" t="n">
        <v>3.95980266792812e-06</v>
      </c>
      <c r="AG36" t="n">
        <v>11</v>
      </c>
      <c r="AH36" t="n">
        <v>142217.5797227275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12.2166</v>
      </c>
      <c r="E37" t="n">
        <v>8.19</v>
      </c>
      <c r="F37" t="n">
        <v>5.16</v>
      </c>
      <c r="G37" t="n">
        <v>44.21</v>
      </c>
      <c r="H37" t="n">
        <v>0.7</v>
      </c>
      <c r="I37" t="n">
        <v>7</v>
      </c>
      <c r="J37" t="n">
        <v>247.96</v>
      </c>
      <c r="K37" t="n">
        <v>57.72</v>
      </c>
      <c r="L37" t="n">
        <v>9.75</v>
      </c>
      <c r="M37" t="n">
        <v>5</v>
      </c>
      <c r="N37" t="n">
        <v>60.48</v>
      </c>
      <c r="O37" t="n">
        <v>30815.6</v>
      </c>
      <c r="P37" t="n">
        <v>76.29000000000001</v>
      </c>
      <c r="Q37" t="n">
        <v>202.81</v>
      </c>
      <c r="R37" t="n">
        <v>21.36</v>
      </c>
      <c r="S37" t="n">
        <v>13.89</v>
      </c>
      <c r="T37" t="n">
        <v>2046.57</v>
      </c>
      <c r="U37" t="n">
        <v>0.65</v>
      </c>
      <c r="V37" t="n">
        <v>0.75</v>
      </c>
      <c r="W37" t="n">
        <v>0.65</v>
      </c>
      <c r="X37" t="n">
        <v>0.12</v>
      </c>
      <c r="Y37" t="n">
        <v>1</v>
      </c>
      <c r="Z37" t="n">
        <v>10</v>
      </c>
      <c r="AA37" t="n">
        <v>114.9406361631406</v>
      </c>
      <c r="AB37" t="n">
        <v>157.266849221328</v>
      </c>
      <c r="AC37" t="n">
        <v>142.2575218570968</v>
      </c>
      <c r="AD37" t="n">
        <v>114940.6361631406</v>
      </c>
      <c r="AE37" t="n">
        <v>157266.849221328</v>
      </c>
      <c r="AF37" t="n">
        <v>3.958053123303115e-06</v>
      </c>
      <c r="AG37" t="n">
        <v>11</v>
      </c>
      <c r="AH37" t="n">
        <v>142257.5218570968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12.2158</v>
      </c>
      <c r="E38" t="n">
        <v>8.19</v>
      </c>
      <c r="F38" t="n">
        <v>5.16</v>
      </c>
      <c r="G38" t="n">
        <v>44.21</v>
      </c>
      <c r="H38" t="n">
        <v>0.72</v>
      </c>
      <c r="I38" t="n">
        <v>7</v>
      </c>
      <c r="J38" t="n">
        <v>248.4</v>
      </c>
      <c r="K38" t="n">
        <v>57.72</v>
      </c>
      <c r="L38" t="n">
        <v>10</v>
      </c>
      <c r="M38" t="n">
        <v>5</v>
      </c>
      <c r="N38" t="n">
        <v>60.68</v>
      </c>
      <c r="O38" t="n">
        <v>30870.67</v>
      </c>
      <c r="P38" t="n">
        <v>76.37</v>
      </c>
      <c r="Q38" t="n">
        <v>202.82</v>
      </c>
      <c r="R38" t="n">
        <v>21.38</v>
      </c>
      <c r="S38" t="n">
        <v>13.89</v>
      </c>
      <c r="T38" t="n">
        <v>2055.57</v>
      </c>
      <c r="U38" t="n">
        <v>0.65</v>
      </c>
      <c r="V38" t="n">
        <v>0.75</v>
      </c>
      <c r="W38" t="n">
        <v>0.65</v>
      </c>
      <c r="X38" t="n">
        <v>0.12</v>
      </c>
      <c r="Y38" t="n">
        <v>1</v>
      </c>
      <c r="Z38" t="n">
        <v>10</v>
      </c>
      <c r="AA38" t="n">
        <v>114.9787304701822</v>
      </c>
      <c r="AB38" t="n">
        <v>157.3189715328245</v>
      </c>
      <c r="AC38" t="n">
        <v>142.3046696883382</v>
      </c>
      <c r="AD38" t="n">
        <v>114978.7304701822</v>
      </c>
      <c r="AE38" t="n">
        <v>157318.9715328245</v>
      </c>
      <c r="AF38" t="n">
        <v>3.957793931506818e-06</v>
      </c>
      <c r="AG38" t="n">
        <v>11</v>
      </c>
      <c r="AH38" t="n">
        <v>142304.6696883382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12.22</v>
      </c>
      <c r="E39" t="n">
        <v>8.18</v>
      </c>
      <c r="F39" t="n">
        <v>5.16</v>
      </c>
      <c r="G39" t="n">
        <v>44.19</v>
      </c>
      <c r="H39" t="n">
        <v>0.73</v>
      </c>
      <c r="I39" t="n">
        <v>7</v>
      </c>
      <c r="J39" t="n">
        <v>248.85</v>
      </c>
      <c r="K39" t="n">
        <v>57.72</v>
      </c>
      <c r="L39" t="n">
        <v>10.25</v>
      </c>
      <c r="M39" t="n">
        <v>5</v>
      </c>
      <c r="N39" t="n">
        <v>60.88</v>
      </c>
      <c r="O39" t="n">
        <v>30925.82</v>
      </c>
      <c r="P39" t="n">
        <v>75.91</v>
      </c>
      <c r="Q39" t="n">
        <v>202.81</v>
      </c>
      <c r="R39" t="n">
        <v>21.27</v>
      </c>
      <c r="S39" t="n">
        <v>13.89</v>
      </c>
      <c r="T39" t="n">
        <v>2001.67</v>
      </c>
      <c r="U39" t="n">
        <v>0.65</v>
      </c>
      <c r="V39" t="n">
        <v>0.75</v>
      </c>
      <c r="W39" t="n">
        <v>0.65</v>
      </c>
      <c r="X39" t="n">
        <v>0.12</v>
      </c>
      <c r="Y39" t="n">
        <v>1</v>
      </c>
      <c r="Z39" t="n">
        <v>10</v>
      </c>
      <c r="AA39" t="n">
        <v>114.7609777183367</v>
      </c>
      <c r="AB39" t="n">
        <v>157.0210326111764</v>
      </c>
      <c r="AC39" t="n">
        <v>142.0351656392122</v>
      </c>
      <c r="AD39" t="n">
        <v>114760.9777183367</v>
      </c>
      <c r="AE39" t="n">
        <v>157021.0326111764</v>
      </c>
      <c r="AF39" t="n">
        <v>3.959154688437377e-06</v>
      </c>
      <c r="AG39" t="n">
        <v>11</v>
      </c>
      <c r="AH39" t="n">
        <v>142035.1656392122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12.2034</v>
      </c>
      <c r="E40" t="n">
        <v>8.19</v>
      </c>
      <c r="F40" t="n">
        <v>5.17</v>
      </c>
      <c r="G40" t="n">
        <v>44.29</v>
      </c>
      <c r="H40" t="n">
        <v>0.75</v>
      </c>
      <c r="I40" t="n">
        <v>7</v>
      </c>
      <c r="J40" t="n">
        <v>249.3</v>
      </c>
      <c r="K40" t="n">
        <v>57.72</v>
      </c>
      <c r="L40" t="n">
        <v>10.5</v>
      </c>
      <c r="M40" t="n">
        <v>5</v>
      </c>
      <c r="N40" t="n">
        <v>61.07</v>
      </c>
      <c r="O40" t="n">
        <v>30981.04</v>
      </c>
      <c r="P40" t="n">
        <v>75.86</v>
      </c>
      <c r="Q40" t="n">
        <v>202.81</v>
      </c>
      <c r="R40" t="n">
        <v>21.62</v>
      </c>
      <c r="S40" t="n">
        <v>13.89</v>
      </c>
      <c r="T40" t="n">
        <v>2174.32</v>
      </c>
      <c r="U40" t="n">
        <v>0.64</v>
      </c>
      <c r="V40" t="n">
        <v>0.75</v>
      </c>
      <c r="W40" t="n">
        <v>0.65</v>
      </c>
      <c r="X40" t="n">
        <v>0.13</v>
      </c>
      <c r="Y40" t="n">
        <v>1</v>
      </c>
      <c r="Z40" t="n">
        <v>10</v>
      </c>
      <c r="AA40" t="n">
        <v>114.7962509097268</v>
      </c>
      <c r="AB40" t="n">
        <v>157.0692949477796</v>
      </c>
      <c r="AC40" t="n">
        <v>142.0788218861466</v>
      </c>
      <c r="AD40" t="n">
        <v>114796.2509097268</v>
      </c>
      <c r="AE40" t="n">
        <v>157069.2949477796</v>
      </c>
      <c r="AF40" t="n">
        <v>3.953776458664214e-06</v>
      </c>
      <c r="AG40" t="n">
        <v>11</v>
      </c>
      <c r="AH40" t="n">
        <v>142078.8218861466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12.2034</v>
      </c>
      <c r="E41" t="n">
        <v>8.19</v>
      </c>
      <c r="F41" t="n">
        <v>5.17</v>
      </c>
      <c r="G41" t="n">
        <v>44.29</v>
      </c>
      <c r="H41" t="n">
        <v>0.77</v>
      </c>
      <c r="I41" t="n">
        <v>7</v>
      </c>
      <c r="J41" t="n">
        <v>249.75</v>
      </c>
      <c r="K41" t="n">
        <v>57.72</v>
      </c>
      <c r="L41" t="n">
        <v>10.75</v>
      </c>
      <c r="M41" t="n">
        <v>5</v>
      </c>
      <c r="N41" t="n">
        <v>61.27</v>
      </c>
      <c r="O41" t="n">
        <v>31036.33</v>
      </c>
      <c r="P41" t="n">
        <v>75.61</v>
      </c>
      <c r="Q41" t="n">
        <v>202.81</v>
      </c>
      <c r="R41" t="n">
        <v>21.7</v>
      </c>
      <c r="S41" t="n">
        <v>13.89</v>
      </c>
      <c r="T41" t="n">
        <v>2214.52</v>
      </c>
      <c r="U41" t="n">
        <v>0.64</v>
      </c>
      <c r="V41" t="n">
        <v>0.75</v>
      </c>
      <c r="W41" t="n">
        <v>0.65</v>
      </c>
      <c r="X41" t="n">
        <v>0.13</v>
      </c>
      <c r="Y41" t="n">
        <v>1</v>
      </c>
      <c r="Z41" t="n">
        <v>10</v>
      </c>
      <c r="AA41" t="n">
        <v>114.6847664347657</v>
      </c>
      <c r="AB41" t="n">
        <v>156.91675697079</v>
      </c>
      <c r="AC41" t="n">
        <v>141.9408419195925</v>
      </c>
      <c r="AD41" t="n">
        <v>114684.7664347657</v>
      </c>
      <c r="AE41" t="n">
        <v>156916.75697079</v>
      </c>
      <c r="AF41" t="n">
        <v>3.953776458664214e-06</v>
      </c>
      <c r="AG41" t="n">
        <v>11</v>
      </c>
      <c r="AH41" t="n">
        <v>141940.8419195925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12.3123</v>
      </c>
      <c r="E42" t="n">
        <v>8.119999999999999</v>
      </c>
      <c r="F42" t="n">
        <v>5.14</v>
      </c>
      <c r="G42" t="n">
        <v>51.4</v>
      </c>
      <c r="H42" t="n">
        <v>0.78</v>
      </c>
      <c r="I42" t="n">
        <v>6</v>
      </c>
      <c r="J42" t="n">
        <v>250.2</v>
      </c>
      <c r="K42" t="n">
        <v>57.72</v>
      </c>
      <c r="L42" t="n">
        <v>11</v>
      </c>
      <c r="M42" t="n">
        <v>4</v>
      </c>
      <c r="N42" t="n">
        <v>61.47</v>
      </c>
      <c r="O42" t="n">
        <v>31091.69</v>
      </c>
      <c r="P42" t="n">
        <v>75.17</v>
      </c>
      <c r="Q42" t="n">
        <v>202.81</v>
      </c>
      <c r="R42" t="n">
        <v>20.68</v>
      </c>
      <c r="S42" t="n">
        <v>13.89</v>
      </c>
      <c r="T42" t="n">
        <v>1712.08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  <c r="AA42" t="n">
        <v>114.1406655763731</v>
      </c>
      <c r="AB42" t="n">
        <v>156.1722941723018</v>
      </c>
      <c r="AC42" t="n">
        <v>141.2674296057317</v>
      </c>
      <c r="AD42" t="n">
        <v>114140.6655763731</v>
      </c>
      <c r="AE42" t="n">
        <v>156172.2941723018</v>
      </c>
      <c r="AF42" t="n">
        <v>3.989058941935149e-06</v>
      </c>
      <c r="AG42" t="n">
        <v>11</v>
      </c>
      <c r="AH42" t="n">
        <v>141267.4296057317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12.3148</v>
      </c>
      <c r="E43" t="n">
        <v>8.119999999999999</v>
      </c>
      <c r="F43" t="n">
        <v>5.14</v>
      </c>
      <c r="G43" t="n">
        <v>51.38</v>
      </c>
      <c r="H43" t="n">
        <v>0.8</v>
      </c>
      <c r="I43" t="n">
        <v>6</v>
      </c>
      <c r="J43" t="n">
        <v>250.65</v>
      </c>
      <c r="K43" t="n">
        <v>57.72</v>
      </c>
      <c r="L43" t="n">
        <v>11.25</v>
      </c>
      <c r="M43" t="n">
        <v>4</v>
      </c>
      <c r="N43" t="n">
        <v>61.67</v>
      </c>
      <c r="O43" t="n">
        <v>31147.12</v>
      </c>
      <c r="P43" t="n">
        <v>75.15000000000001</v>
      </c>
      <c r="Q43" t="n">
        <v>202.81</v>
      </c>
      <c r="R43" t="n">
        <v>20.82</v>
      </c>
      <c r="S43" t="n">
        <v>13.89</v>
      </c>
      <c r="T43" t="n">
        <v>1777.99</v>
      </c>
      <c r="U43" t="n">
        <v>0.67</v>
      </c>
      <c r="V43" t="n">
        <v>0.75</v>
      </c>
      <c r="W43" t="n">
        <v>0.64</v>
      </c>
      <c r="X43" t="n">
        <v>0.1</v>
      </c>
      <c r="Y43" t="n">
        <v>1</v>
      </c>
      <c r="Z43" t="n">
        <v>10</v>
      </c>
      <c r="AA43" t="n">
        <v>114.1243781851444</v>
      </c>
      <c r="AB43" t="n">
        <v>156.1500090450737</v>
      </c>
      <c r="AC43" t="n">
        <v>141.2472713397688</v>
      </c>
      <c r="AD43" t="n">
        <v>114124.3781851444</v>
      </c>
      <c r="AE43" t="n">
        <v>156150.0090450737</v>
      </c>
      <c r="AF43" t="n">
        <v>3.989868916298577e-06</v>
      </c>
      <c r="AG43" t="n">
        <v>11</v>
      </c>
      <c r="AH43" t="n">
        <v>141247.2713397688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12.3174</v>
      </c>
      <c r="E44" t="n">
        <v>8.119999999999999</v>
      </c>
      <c r="F44" t="n">
        <v>5.14</v>
      </c>
      <c r="G44" t="n">
        <v>51.36</v>
      </c>
      <c r="H44" t="n">
        <v>0.8100000000000001</v>
      </c>
      <c r="I44" t="n">
        <v>6</v>
      </c>
      <c r="J44" t="n">
        <v>251.1</v>
      </c>
      <c r="K44" t="n">
        <v>57.72</v>
      </c>
      <c r="L44" t="n">
        <v>11.5</v>
      </c>
      <c r="M44" t="n">
        <v>4</v>
      </c>
      <c r="N44" t="n">
        <v>61.87</v>
      </c>
      <c r="O44" t="n">
        <v>31202.63</v>
      </c>
      <c r="P44" t="n">
        <v>75.03</v>
      </c>
      <c r="Q44" t="n">
        <v>202.84</v>
      </c>
      <c r="R44" t="n">
        <v>20.81</v>
      </c>
      <c r="S44" t="n">
        <v>13.89</v>
      </c>
      <c r="T44" t="n">
        <v>1774.64</v>
      </c>
      <c r="U44" t="n">
        <v>0.67</v>
      </c>
      <c r="V44" t="n">
        <v>0.75</v>
      </c>
      <c r="W44" t="n">
        <v>0.64</v>
      </c>
      <c r="X44" t="n">
        <v>0.1</v>
      </c>
      <c r="Y44" t="n">
        <v>1</v>
      </c>
      <c r="Z44" t="n">
        <v>10</v>
      </c>
      <c r="AA44" t="n">
        <v>114.0636186947691</v>
      </c>
      <c r="AB44" t="n">
        <v>156.0668752298227</v>
      </c>
      <c r="AC44" t="n">
        <v>141.1720716991663</v>
      </c>
      <c r="AD44" t="n">
        <v>114063.6186947691</v>
      </c>
      <c r="AE44" t="n">
        <v>156066.8752298227</v>
      </c>
      <c r="AF44" t="n">
        <v>3.990711289636542e-06</v>
      </c>
      <c r="AG44" t="n">
        <v>11</v>
      </c>
      <c r="AH44" t="n">
        <v>141172.0716991664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12.3296</v>
      </c>
      <c r="E45" t="n">
        <v>8.109999999999999</v>
      </c>
      <c r="F45" t="n">
        <v>5.13</v>
      </c>
      <c r="G45" t="n">
        <v>51.28</v>
      </c>
      <c r="H45" t="n">
        <v>0.83</v>
      </c>
      <c r="I45" t="n">
        <v>6</v>
      </c>
      <c r="J45" t="n">
        <v>251.55</v>
      </c>
      <c r="K45" t="n">
        <v>57.72</v>
      </c>
      <c r="L45" t="n">
        <v>11.75</v>
      </c>
      <c r="M45" t="n">
        <v>4</v>
      </c>
      <c r="N45" t="n">
        <v>62.07</v>
      </c>
      <c r="O45" t="n">
        <v>31258.21</v>
      </c>
      <c r="P45" t="n">
        <v>74.81</v>
      </c>
      <c r="Q45" t="n">
        <v>202.83</v>
      </c>
      <c r="R45" t="n">
        <v>20.46</v>
      </c>
      <c r="S45" t="n">
        <v>13.89</v>
      </c>
      <c r="T45" t="n">
        <v>1597.71</v>
      </c>
      <c r="U45" t="n">
        <v>0.68</v>
      </c>
      <c r="V45" t="n">
        <v>0.75</v>
      </c>
      <c r="W45" t="n">
        <v>0.65</v>
      </c>
      <c r="X45" t="n">
        <v>0.09</v>
      </c>
      <c r="Y45" t="n">
        <v>1</v>
      </c>
      <c r="Z45" t="n">
        <v>10</v>
      </c>
      <c r="AA45" t="n">
        <v>113.9235421500599</v>
      </c>
      <c r="AB45" t="n">
        <v>155.8752163216107</v>
      </c>
      <c r="AC45" t="n">
        <v>140.998704448159</v>
      </c>
      <c r="AD45" t="n">
        <v>113923.5421500599</v>
      </c>
      <c r="AE45" t="n">
        <v>155875.2163216107</v>
      </c>
      <c r="AF45" t="n">
        <v>3.994663964530073e-06</v>
      </c>
      <c r="AG45" t="n">
        <v>11</v>
      </c>
      <c r="AH45" t="n">
        <v>140998.704448159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12.3144</v>
      </c>
      <c r="E46" t="n">
        <v>8.119999999999999</v>
      </c>
      <c r="F46" t="n">
        <v>5.14</v>
      </c>
      <c r="G46" t="n">
        <v>51.38</v>
      </c>
      <c r="H46" t="n">
        <v>0.85</v>
      </c>
      <c r="I46" t="n">
        <v>6</v>
      </c>
      <c r="J46" t="n">
        <v>252</v>
      </c>
      <c r="K46" t="n">
        <v>57.72</v>
      </c>
      <c r="L46" t="n">
        <v>12</v>
      </c>
      <c r="M46" t="n">
        <v>4</v>
      </c>
      <c r="N46" t="n">
        <v>62.27</v>
      </c>
      <c r="O46" t="n">
        <v>31313.87</v>
      </c>
      <c r="P46" t="n">
        <v>74.79000000000001</v>
      </c>
      <c r="Q46" t="n">
        <v>202.81</v>
      </c>
      <c r="R46" t="n">
        <v>20.7</v>
      </c>
      <c r="S46" t="n">
        <v>13.89</v>
      </c>
      <c r="T46" t="n">
        <v>1718.92</v>
      </c>
      <c r="U46" t="n">
        <v>0.67</v>
      </c>
      <c r="V46" t="n">
        <v>0.75</v>
      </c>
      <c r="W46" t="n">
        <v>0.65</v>
      </c>
      <c r="X46" t="n">
        <v>0.1</v>
      </c>
      <c r="Y46" t="n">
        <v>1</v>
      </c>
      <c r="Z46" t="n">
        <v>10</v>
      </c>
      <c r="AA46" t="n">
        <v>113.9664790011001</v>
      </c>
      <c r="AB46" t="n">
        <v>155.933964415444</v>
      </c>
      <c r="AC46" t="n">
        <v>141.0518457063704</v>
      </c>
      <c r="AD46" t="n">
        <v>113966.4790011001</v>
      </c>
      <c r="AE46" t="n">
        <v>155933.964415444</v>
      </c>
      <c r="AF46" t="n">
        <v>3.989739320400428e-06</v>
      </c>
      <c r="AG46" t="n">
        <v>11</v>
      </c>
      <c r="AH46" t="n">
        <v>141051.8457063704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12.3115</v>
      </c>
      <c r="E47" t="n">
        <v>8.119999999999999</v>
      </c>
      <c r="F47" t="n">
        <v>5.14</v>
      </c>
      <c r="G47" t="n">
        <v>51.4</v>
      </c>
      <c r="H47" t="n">
        <v>0.86</v>
      </c>
      <c r="I47" t="n">
        <v>6</v>
      </c>
      <c r="J47" t="n">
        <v>252.45</v>
      </c>
      <c r="K47" t="n">
        <v>57.72</v>
      </c>
      <c r="L47" t="n">
        <v>12.25</v>
      </c>
      <c r="M47" t="n">
        <v>4</v>
      </c>
      <c r="N47" t="n">
        <v>62.48</v>
      </c>
      <c r="O47" t="n">
        <v>31369.6</v>
      </c>
      <c r="P47" t="n">
        <v>74.83</v>
      </c>
      <c r="Q47" t="n">
        <v>202.81</v>
      </c>
      <c r="R47" t="n">
        <v>20.75</v>
      </c>
      <c r="S47" t="n">
        <v>13.89</v>
      </c>
      <c r="T47" t="n">
        <v>1744.03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113.9927623851589</v>
      </c>
      <c r="AB47" t="n">
        <v>155.9699265010544</v>
      </c>
      <c r="AC47" t="n">
        <v>141.0843756210032</v>
      </c>
      <c r="AD47" t="n">
        <v>113992.7623851589</v>
      </c>
      <c r="AE47" t="n">
        <v>155969.9265010544</v>
      </c>
      <c r="AF47" t="n">
        <v>3.988799750138852e-06</v>
      </c>
      <c r="AG47" t="n">
        <v>11</v>
      </c>
      <c r="AH47" t="n">
        <v>141084.3756210032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12.3165</v>
      </c>
      <c r="E48" t="n">
        <v>8.119999999999999</v>
      </c>
      <c r="F48" t="n">
        <v>5.14</v>
      </c>
      <c r="G48" t="n">
        <v>51.37</v>
      </c>
      <c r="H48" t="n">
        <v>0.88</v>
      </c>
      <c r="I48" t="n">
        <v>6</v>
      </c>
      <c r="J48" t="n">
        <v>252.9</v>
      </c>
      <c r="K48" t="n">
        <v>57.72</v>
      </c>
      <c r="L48" t="n">
        <v>12.5</v>
      </c>
      <c r="M48" t="n">
        <v>4</v>
      </c>
      <c r="N48" t="n">
        <v>62.68</v>
      </c>
      <c r="O48" t="n">
        <v>31425.4</v>
      </c>
      <c r="P48" t="n">
        <v>74.63</v>
      </c>
      <c r="Q48" t="n">
        <v>202.81</v>
      </c>
      <c r="R48" t="n">
        <v>20.68</v>
      </c>
      <c r="S48" t="n">
        <v>13.89</v>
      </c>
      <c r="T48" t="n">
        <v>1710.19</v>
      </c>
      <c r="U48" t="n">
        <v>0.67</v>
      </c>
      <c r="V48" t="n">
        <v>0.75</v>
      </c>
      <c r="W48" t="n">
        <v>0.65</v>
      </c>
      <c r="X48" t="n">
        <v>0.1</v>
      </c>
      <c r="Y48" t="n">
        <v>1</v>
      </c>
      <c r="Z48" t="n">
        <v>10</v>
      </c>
      <c r="AA48" t="n">
        <v>113.8895572712252</v>
      </c>
      <c r="AB48" t="n">
        <v>155.8287167110821</v>
      </c>
      <c r="AC48" t="n">
        <v>140.9566426951967</v>
      </c>
      <c r="AD48" t="n">
        <v>113889.5572712252</v>
      </c>
      <c r="AE48" t="n">
        <v>155828.7167110821</v>
      </c>
      <c r="AF48" t="n">
        <v>3.990419698865708e-06</v>
      </c>
      <c r="AG48" t="n">
        <v>11</v>
      </c>
      <c r="AH48" t="n">
        <v>140956.6426951967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12.3157</v>
      </c>
      <c r="E49" t="n">
        <v>8.119999999999999</v>
      </c>
      <c r="F49" t="n">
        <v>5.14</v>
      </c>
      <c r="G49" t="n">
        <v>51.38</v>
      </c>
      <c r="H49" t="n">
        <v>0.9</v>
      </c>
      <c r="I49" t="n">
        <v>6</v>
      </c>
      <c r="J49" t="n">
        <v>253.35</v>
      </c>
      <c r="K49" t="n">
        <v>57.72</v>
      </c>
      <c r="L49" t="n">
        <v>12.75</v>
      </c>
      <c r="M49" t="n">
        <v>4</v>
      </c>
      <c r="N49" t="n">
        <v>62.88</v>
      </c>
      <c r="O49" t="n">
        <v>31481.28</v>
      </c>
      <c r="P49" t="n">
        <v>74.5</v>
      </c>
      <c r="Q49" t="n">
        <v>202.81</v>
      </c>
      <c r="R49" t="n">
        <v>20.74</v>
      </c>
      <c r="S49" t="n">
        <v>13.89</v>
      </c>
      <c r="T49" t="n">
        <v>1740.27</v>
      </c>
      <c r="U49" t="n">
        <v>0.67</v>
      </c>
      <c r="V49" t="n">
        <v>0.75</v>
      </c>
      <c r="W49" t="n">
        <v>0.65</v>
      </c>
      <c r="X49" t="n">
        <v>0.1</v>
      </c>
      <c r="Y49" t="n">
        <v>1</v>
      </c>
      <c r="Z49" t="n">
        <v>10</v>
      </c>
      <c r="AA49" t="n">
        <v>113.834481252305</v>
      </c>
      <c r="AB49" t="n">
        <v>155.753359272213</v>
      </c>
      <c r="AC49" t="n">
        <v>140.8884772645284</v>
      </c>
      <c r="AD49" t="n">
        <v>113834.481252305</v>
      </c>
      <c r="AE49" t="n">
        <v>155753.359272213</v>
      </c>
      <c r="AF49" t="n">
        <v>3.990160507069411e-06</v>
      </c>
      <c r="AG49" t="n">
        <v>11</v>
      </c>
      <c r="AH49" t="n">
        <v>140888.4772645284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12.3174</v>
      </c>
      <c r="E50" t="n">
        <v>8.119999999999999</v>
      </c>
      <c r="F50" t="n">
        <v>5.14</v>
      </c>
      <c r="G50" t="n">
        <v>51.36</v>
      </c>
      <c r="H50" t="n">
        <v>0.91</v>
      </c>
      <c r="I50" t="n">
        <v>6</v>
      </c>
      <c r="J50" t="n">
        <v>253.81</v>
      </c>
      <c r="K50" t="n">
        <v>57.72</v>
      </c>
      <c r="L50" t="n">
        <v>13</v>
      </c>
      <c r="M50" t="n">
        <v>4</v>
      </c>
      <c r="N50" t="n">
        <v>63.08</v>
      </c>
      <c r="O50" t="n">
        <v>31537.23</v>
      </c>
      <c r="P50" t="n">
        <v>74.20999999999999</v>
      </c>
      <c r="Q50" t="n">
        <v>202.81</v>
      </c>
      <c r="R50" t="n">
        <v>20.7</v>
      </c>
      <c r="S50" t="n">
        <v>13.89</v>
      </c>
      <c r="T50" t="n">
        <v>1719.31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113.7013339573321</v>
      </c>
      <c r="AB50" t="n">
        <v>155.5711812691871</v>
      </c>
      <c r="AC50" t="n">
        <v>140.7236860744228</v>
      </c>
      <c r="AD50" t="n">
        <v>113701.3339573321</v>
      </c>
      <c r="AE50" t="n">
        <v>155571.1812691871</v>
      </c>
      <c r="AF50" t="n">
        <v>3.990711289636542e-06</v>
      </c>
      <c r="AG50" t="n">
        <v>11</v>
      </c>
      <c r="AH50" t="n">
        <v>140723.6860744228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12.4104</v>
      </c>
      <c r="E51" t="n">
        <v>8.06</v>
      </c>
      <c r="F51" t="n">
        <v>5.12</v>
      </c>
      <c r="G51" t="n">
        <v>61.45</v>
      </c>
      <c r="H51" t="n">
        <v>0.93</v>
      </c>
      <c r="I51" t="n">
        <v>5</v>
      </c>
      <c r="J51" t="n">
        <v>254.26</v>
      </c>
      <c r="K51" t="n">
        <v>57.72</v>
      </c>
      <c r="L51" t="n">
        <v>13.25</v>
      </c>
      <c r="M51" t="n">
        <v>3</v>
      </c>
      <c r="N51" t="n">
        <v>63.29</v>
      </c>
      <c r="O51" t="n">
        <v>31593.26</v>
      </c>
      <c r="P51" t="n">
        <v>73.81</v>
      </c>
      <c r="Q51" t="n">
        <v>202.81</v>
      </c>
      <c r="R51" t="n">
        <v>20.25</v>
      </c>
      <c r="S51" t="n">
        <v>13.89</v>
      </c>
      <c r="T51" t="n">
        <v>1501.78</v>
      </c>
      <c r="U51" t="n">
        <v>0.6899999999999999</v>
      </c>
      <c r="V51" t="n">
        <v>0.76</v>
      </c>
      <c r="W51" t="n">
        <v>0.64</v>
      </c>
      <c r="X51" t="n">
        <v>0.08</v>
      </c>
      <c r="Y51" t="n">
        <v>1</v>
      </c>
      <c r="Z51" t="n">
        <v>10</v>
      </c>
      <c r="AA51" t="n">
        <v>113.2408510620326</v>
      </c>
      <c r="AB51" t="n">
        <v>154.9411282567671</v>
      </c>
      <c r="AC51" t="n">
        <v>140.153764437223</v>
      </c>
      <c r="AD51" t="n">
        <v>113240.8510620326</v>
      </c>
      <c r="AE51" t="n">
        <v>154941.1282567671</v>
      </c>
      <c r="AF51" t="n">
        <v>4.020842335956074e-06</v>
      </c>
      <c r="AG51" t="n">
        <v>11</v>
      </c>
      <c r="AH51" t="n">
        <v>140153.764437223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12.4074</v>
      </c>
      <c r="E52" t="n">
        <v>8.06</v>
      </c>
      <c r="F52" t="n">
        <v>5.12</v>
      </c>
      <c r="G52" t="n">
        <v>61.48</v>
      </c>
      <c r="H52" t="n">
        <v>0.9399999999999999</v>
      </c>
      <c r="I52" t="n">
        <v>5</v>
      </c>
      <c r="J52" t="n">
        <v>254.72</v>
      </c>
      <c r="K52" t="n">
        <v>57.72</v>
      </c>
      <c r="L52" t="n">
        <v>13.5</v>
      </c>
      <c r="M52" t="n">
        <v>3</v>
      </c>
      <c r="N52" t="n">
        <v>63.49</v>
      </c>
      <c r="O52" t="n">
        <v>31649.36</v>
      </c>
      <c r="P52" t="n">
        <v>73.76000000000001</v>
      </c>
      <c r="Q52" t="n">
        <v>202.81</v>
      </c>
      <c r="R52" t="n">
        <v>20.3</v>
      </c>
      <c r="S52" t="n">
        <v>13.89</v>
      </c>
      <c r="T52" t="n">
        <v>1525.2</v>
      </c>
      <c r="U52" t="n">
        <v>0.68</v>
      </c>
      <c r="V52" t="n">
        <v>0.76</v>
      </c>
      <c r="W52" t="n">
        <v>0.65</v>
      </c>
      <c r="X52" t="n">
        <v>0.09</v>
      </c>
      <c r="Y52" t="n">
        <v>1</v>
      </c>
      <c r="Z52" t="n">
        <v>10</v>
      </c>
      <c r="AA52" t="n">
        <v>113.2275756603454</v>
      </c>
      <c r="AB52" t="n">
        <v>154.9229642665093</v>
      </c>
      <c r="AC52" t="n">
        <v>140.1373339927021</v>
      </c>
      <c r="AD52" t="n">
        <v>113227.5756603454</v>
      </c>
      <c r="AE52" t="n">
        <v>154922.9642665093</v>
      </c>
      <c r="AF52" t="n">
        <v>4.019870366719961e-06</v>
      </c>
      <c r="AG52" t="n">
        <v>11</v>
      </c>
      <c r="AH52" t="n">
        <v>140137.333992702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12.4074</v>
      </c>
      <c r="E53" t="n">
        <v>8.06</v>
      </c>
      <c r="F53" t="n">
        <v>5.12</v>
      </c>
      <c r="G53" t="n">
        <v>61.48</v>
      </c>
      <c r="H53" t="n">
        <v>0.96</v>
      </c>
      <c r="I53" t="n">
        <v>5</v>
      </c>
      <c r="J53" t="n">
        <v>255.17</v>
      </c>
      <c r="K53" t="n">
        <v>57.72</v>
      </c>
      <c r="L53" t="n">
        <v>13.75</v>
      </c>
      <c r="M53" t="n">
        <v>3</v>
      </c>
      <c r="N53" t="n">
        <v>63.7</v>
      </c>
      <c r="O53" t="n">
        <v>31705.54</v>
      </c>
      <c r="P53" t="n">
        <v>73.72</v>
      </c>
      <c r="Q53" t="n">
        <v>202.81</v>
      </c>
      <c r="R53" t="n">
        <v>20.23</v>
      </c>
      <c r="S53" t="n">
        <v>13.89</v>
      </c>
      <c r="T53" t="n">
        <v>1490.42</v>
      </c>
      <c r="U53" t="n">
        <v>0.6899999999999999</v>
      </c>
      <c r="V53" t="n">
        <v>0.76</v>
      </c>
      <c r="W53" t="n">
        <v>0.65</v>
      </c>
      <c r="X53" t="n">
        <v>0.09</v>
      </c>
      <c r="Y53" t="n">
        <v>1</v>
      </c>
      <c r="Z53" t="n">
        <v>10</v>
      </c>
      <c r="AA53" t="n">
        <v>113.2100314252374</v>
      </c>
      <c r="AB53" t="n">
        <v>154.8989594700375</v>
      </c>
      <c r="AC53" t="n">
        <v>140.1156201803146</v>
      </c>
      <c r="AD53" t="n">
        <v>113210.0314252375</v>
      </c>
      <c r="AE53" t="n">
        <v>154898.9594700375</v>
      </c>
      <c r="AF53" t="n">
        <v>4.019870366719961e-06</v>
      </c>
      <c r="AG53" t="n">
        <v>11</v>
      </c>
      <c r="AH53" t="n">
        <v>140115.6201803146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12.4134</v>
      </c>
      <c r="E54" t="n">
        <v>8.06</v>
      </c>
      <c r="F54" t="n">
        <v>5.12</v>
      </c>
      <c r="G54" t="n">
        <v>61.43</v>
      </c>
      <c r="H54" t="n">
        <v>0.97</v>
      </c>
      <c r="I54" t="n">
        <v>5</v>
      </c>
      <c r="J54" t="n">
        <v>255.63</v>
      </c>
      <c r="K54" t="n">
        <v>57.72</v>
      </c>
      <c r="L54" t="n">
        <v>14</v>
      </c>
      <c r="M54" t="n">
        <v>3</v>
      </c>
      <c r="N54" t="n">
        <v>63.91</v>
      </c>
      <c r="O54" t="n">
        <v>31761.8</v>
      </c>
      <c r="P54" t="n">
        <v>73.51000000000001</v>
      </c>
      <c r="Q54" t="n">
        <v>202.81</v>
      </c>
      <c r="R54" t="n">
        <v>20.18</v>
      </c>
      <c r="S54" t="n">
        <v>13.89</v>
      </c>
      <c r="T54" t="n">
        <v>1464.52</v>
      </c>
      <c r="U54" t="n">
        <v>0.6899999999999999</v>
      </c>
      <c r="V54" t="n">
        <v>0.76</v>
      </c>
      <c r="W54" t="n">
        <v>0.64</v>
      </c>
      <c r="X54" t="n">
        <v>0.08</v>
      </c>
      <c r="Y54" t="n">
        <v>1</v>
      </c>
      <c r="Z54" t="n">
        <v>10</v>
      </c>
      <c r="AA54" t="n">
        <v>113.1006821897219</v>
      </c>
      <c r="AB54" t="n">
        <v>154.7493430218575</v>
      </c>
      <c r="AC54" t="n">
        <v>139.9802829159608</v>
      </c>
      <c r="AD54" t="n">
        <v>113100.6821897219</v>
      </c>
      <c r="AE54" t="n">
        <v>154749.3430218575</v>
      </c>
      <c r="AF54" t="n">
        <v>4.021814305192188e-06</v>
      </c>
      <c r="AG54" t="n">
        <v>11</v>
      </c>
      <c r="AH54" t="n">
        <v>139980.2829159608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12.4172</v>
      </c>
      <c r="E55" t="n">
        <v>8.050000000000001</v>
      </c>
      <c r="F55" t="n">
        <v>5.12</v>
      </c>
      <c r="G55" t="n">
        <v>61.4</v>
      </c>
      <c r="H55" t="n">
        <v>0.99</v>
      </c>
      <c r="I55" t="n">
        <v>5</v>
      </c>
      <c r="J55" t="n">
        <v>256.09</v>
      </c>
      <c r="K55" t="n">
        <v>57.72</v>
      </c>
      <c r="L55" t="n">
        <v>14.25</v>
      </c>
      <c r="M55" t="n">
        <v>3</v>
      </c>
      <c r="N55" t="n">
        <v>64.11</v>
      </c>
      <c r="O55" t="n">
        <v>31818.13</v>
      </c>
      <c r="P55" t="n">
        <v>73.43000000000001</v>
      </c>
      <c r="Q55" t="n">
        <v>202.81</v>
      </c>
      <c r="R55" t="n">
        <v>20.15</v>
      </c>
      <c r="S55" t="n">
        <v>13.89</v>
      </c>
      <c r="T55" t="n">
        <v>1451.55</v>
      </c>
      <c r="U55" t="n">
        <v>0.6899999999999999</v>
      </c>
      <c r="V55" t="n">
        <v>0.76</v>
      </c>
      <c r="W55" t="n">
        <v>0.64</v>
      </c>
      <c r="X55" t="n">
        <v>0.08</v>
      </c>
      <c r="Y55" t="n">
        <v>1</v>
      </c>
      <c r="Z55" t="n">
        <v>10</v>
      </c>
      <c r="AA55" t="n">
        <v>113.0547100965272</v>
      </c>
      <c r="AB55" t="n">
        <v>154.6864419758029</v>
      </c>
      <c r="AC55" t="n">
        <v>139.9233850574595</v>
      </c>
      <c r="AD55" t="n">
        <v>113054.7100965272</v>
      </c>
      <c r="AE55" t="n">
        <v>154686.4419758029</v>
      </c>
      <c r="AF55" t="n">
        <v>4.023045466224599e-06</v>
      </c>
      <c r="AG55" t="n">
        <v>11</v>
      </c>
      <c r="AH55" t="n">
        <v>139923.3850574595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12.4121</v>
      </c>
      <c r="E56" t="n">
        <v>8.06</v>
      </c>
      <c r="F56" t="n">
        <v>5.12</v>
      </c>
      <c r="G56" t="n">
        <v>61.44</v>
      </c>
      <c r="H56" t="n">
        <v>1.01</v>
      </c>
      <c r="I56" t="n">
        <v>5</v>
      </c>
      <c r="J56" t="n">
        <v>256.54</v>
      </c>
      <c r="K56" t="n">
        <v>57.72</v>
      </c>
      <c r="L56" t="n">
        <v>14.5</v>
      </c>
      <c r="M56" t="n">
        <v>3</v>
      </c>
      <c r="N56" t="n">
        <v>64.31999999999999</v>
      </c>
      <c r="O56" t="n">
        <v>31874.54</v>
      </c>
      <c r="P56" t="n">
        <v>73.73</v>
      </c>
      <c r="Q56" t="n">
        <v>202.81</v>
      </c>
      <c r="R56" t="n">
        <v>20.15</v>
      </c>
      <c r="S56" t="n">
        <v>13.89</v>
      </c>
      <c r="T56" t="n">
        <v>1451.61</v>
      </c>
      <c r="U56" t="n">
        <v>0.6899999999999999</v>
      </c>
      <c r="V56" t="n">
        <v>0.76</v>
      </c>
      <c r="W56" t="n">
        <v>0.65</v>
      </c>
      <c r="X56" t="n">
        <v>0.08</v>
      </c>
      <c r="Y56" t="n">
        <v>1</v>
      </c>
      <c r="Z56" t="n">
        <v>10</v>
      </c>
      <c r="AA56" t="n">
        <v>113.2008732967299</v>
      </c>
      <c r="AB56" t="n">
        <v>154.8864289145854</v>
      </c>
      <c r="AC56" t="n">
        <v>140.1042855234881</v>
      </c>
      <c r="AD56" t="n">
        <v>113200.8732967299</v>
      </c>
      <c r="AE56" t="n">
        <v>154886.4289145854</v>
      </c>
      <c r="AF56" t="n">
        <v>4.021393118523205e-06</v>
      </c>
      <c r="AG56" t="n">
        <v>11</v>
      </c>
      <c r="AH56" t="n">
        <v>140104.2855234881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12.3988</v>
      </c>
      <c r="E57" t="n">
        <v>8.07</v>
      </c>
      <c r="F57" t="n">
        <v>5.13</v>
      </c>
      <c r="G57" t="n">
        <v>61.54</v>
      </c>
      <c r="H57" t="n">
        <v>1.02</v>
      </c>
      <c r="I57" t="n">
        <v>5</v>
      </c>
      <c r="J57" t="n">
        <v>257</v>
      </c>
      <c r="K57" t="n">
        <v>57.72</v>
      </c>
      <c r="L57" t="n">
        <v>14.75</v>
      </c>
      <c r="M57" t="n">
        <v>3</v>
      </c>
      <c r="N57" t="n">
        <v>64.53</v>
      </c>
      <c r="O57" t="n">
        <v>31931.15</v>
      </c>
      <c r="P57" t="n">
        <v>73.76000000000001</v>
      </c>
      <c r="Q57" t="n">
        <v>202.81</v>
      </c>
      <c r="R57" t="n">
        <v>20.42</v>
      </c>
      <c r="S57" t="n">
        <v>13.89</v>
      </c>
      <c r="T57" t="n">
        <v>1583.14</v>
      </c>
      <c r="U57" t="n">
        <v>0.68</v>
      </c>
      <c r="V57" t="n">
        <v>0.75</v>
      </c>
      <c r="W57" t="n">
        <v>0.65</v>
      </c>
      <c r="X57" t="n">
        <v>0.09</v>
      </c>
      <c r="Y57" t="n">
        <v>1</v>
      </c>
      <c r="Z57" t="n">
        <v>10</v>
      </c>
      <c r="AA57" t="n">
        <v>113.2590983315714</v>
      </c>
      <c r="AB57" t="n">
        <v>154.9660949759628</v>
      </c>
      <c r="AC57" t="n">
        <v>140.1763483677796</v>
      </c>
      <c r="AD57" t="n">
        <v>113259.0983315714</v>
      </c>
      <c r="AE57" t="n">
        <v>154966.0949759628</v>
      </c>
      <c r="AF57" t="n">
        <v>4.017084054909767e-06</v>
      </c>
      <c r="AG57" t="n">
        <v>11</v>
      </c>
      <c r="AH57" t="n">
        <v>140176.3483677796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12.4078</v>
      </c>
      <c r="E58" t="n">
        <v>8.06</v>
      </c>
      <c r="F58" t="n">
        <v>5.12</v>
      </c>
      <c r="G58" t="n">
        <v>61.47</v>
      </c>
      <c r="H58" t="n">
        <v>1.04</v>
      </c>
      <c r="I58" t="n">
        <v>5</v>
      </c>
      <c r="J58" t="n">
        <v>257.46</v>
      </c>
      <c r="K58" t="n">
        <v>57.72</v>
      </c>
      <c r="L58" t="n">
        <v>15</v>
      </c>
      <c r="M58" t="n">
        <v>3</v>
      </c>
      <c r="N58" t="n">
        <v>64.73999999999999</v>
      </c>
      <c r="O58" t="n">
        <v>31987.71</v>
      </c>
      <c r="P58" t="n">
        <v>73.45999999999999</v>
      </c>
      <c r="Q58" t="n">
        <v>202.81</v>
      </c>
      <c r="R58" t="n">
        <v>20.34</v>
      </c>
      <c r="S58" t="n">
        <v>13.89</v>
      </c>
      <c r="T58" t="n">
        <v>1543.6</v>
      </c>
      <c r="U58" t="n">
        <v>0.68</v>
      </c>
      <c r="V58" t="n">
        <v>0.76</v>
      </c>
      <c r="W58" t="n">
        <v>0.64</v>
      </c>
      <c r="X58" t="n">
        <v>0.08</v>
      </c>
      <c r="Y58" t="n">
        <v>1</v>
      </c>
      <c r="Z58" t="n">
        <v>10</v>
      </c>
      <c r="AA58" t="n">
        <v>113.0948446184856</v>
      </c>
      <c r="AB58" t="n">
        <v>154.7413557993566</v>
      </c>
      <c r="AC58" t="n">
        <v>139.9730579827652</v>
      </c>
      <c r="AD58" t="n">
        <v>113094.8446184856</v>
      </c>
      <c r="AE58" t="n">
        <v>154741.3557993566</v>
      </c>
      <c r="AF58" t="n">
        <v>4.019999962618109e-06</v>
      </c>
      <c r="AG58" t="n">
        <v>11</v>
      </c>
      <c r="AH58" t="n">
        <v>139973.0579827652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12.4035</v>
      </c>
      <c r="E59" t="n">
        <v>8.06</v>
      </c>
      <c r="F59" t="n">
        <v>5.13</v>
      </c>
      <c r="G59" t="n">
        <v>61.51</v>
      </c>
      <c r="H59" t="n">
        <v>1.05</v>
      </c>
      <c r="I59" t="n">
        <v>5</v>
      </c>
      <c r="J59" t="n">
        <v>257.92</v>
      </c>
      <c r="K59" t="n">
        <v>57.72</v>
      </c>
      <c r="L59" t="n">
        <v>15.25</v>
      </c>
      <c r="M59" t="n">
        <v>3</v>
      </c>
      <c r="N59" t="n">
        <v>64.95</v>
      </c>
      <c r="O59" t="n">
        <v>32044.35</v>
      </c>
      <c r="P59" t="n">
        <v>73.3</v>
      </c>
      <c r="Q59" t="n">
        <v>202.81</v>
      </c>
      <c r="R59" t="n">
        <v>20.3</v>
      </c>
      <c r="S59" t="n">
        <v>13.89</v>
      </c>
      <c r="T59" t="n">
        <v>1525.91</v>
      </c>
      <c r="U59" t="n">
        <v>0.68</v>
      </c>
      <c r="V59" t="n">
        <v>0.75</v>
      </c>
      <c r="W59" t="n">
        <v>0.65</v>
      </c>
      <c r="X59" t="n">
        <v>0.09</v>
      </c>
      <c r="Y59" t="n">
        <v>1</v>
      </c>
      <c r="Z59" t="n">
        <v>10</v>
      </c>
      <c r="AA59" t="n">
        <v>113.0437056804827</v>
      </c>
      <c r="AB59" t="n">
        <v>154.6713852482902</v>
      </c>
      <c r="AC59" t="n">
        <v>139.9097653228883</v>
      </c>
      <c r="AD59" t="n">
        <v>113043.7056804827</v>
      </c>
      <c r="AE59" t="n">
        <v>154671.3852482902</v>
      </c>
      <c r="AF59" t="n">
        <v>4.018606806713012e-06</v>
      </c>
      <c r="AG59" t="n">
        <v>11</v>
      </c>
      <c r="AH59" t="n">
        <v>139909.7653228883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12.4164</v>
      </c>
      <c r="E60" t="n">
        <v>8.050000000000001</v>
      </c>
      <c r="F60" t="n">
        <v>5.12</v>
      </c>
      <c r="G60" t="n">
        <v>61.41</v>
      </c>
      <c r="H60" t="n">
        <v>1.07</v>
      </c>
      <c r="I60" t="n">
        <v>5</v>
      </c>
      <c r="J60" t="n">
        <v>258.38</v>
      </c>
      <c r="K60" t="n">
        <v>57.72</v>
      </c>
      <c r="L60" t="n">
        <v>15.5</v>
      </c>
      <c r="M60" t="n">
        <v>3</v>
      </c>
      <c r="N60" t="n">
        <v>65.16</v>
      </c>
      <c r="O60" t="n">
        <v>32101.07</v>
      </c>
      <c r="P60" t="n">
        <v>72.97</v>
      </c>
      <c r="Q60" t="n">
        <v>202.81</v>
      </c>
      <c r="R60" t="n">
        <v>20.17</v>
      </c>
      <c r="S60" t="n">
        <v>13.89</v>
      </c>
      <c r="T60" t="n">
        <v>1457.74</v>
      </c>
      <c r="U60" t="n">
        <v>0.6899999999999999</v>
      </c>
      <c r="V60" t="n">
        <v>0.76</v>
      </c>
      <c r="W60" t="n">
        <v>0.64</v>
      </c>
      <c r="X60" t="n">
        <v>0.08</v>
      </c>
      <c r="Y60" t="n">
        <v>1</v>
      </c>
      <c r="Z60" t="n">
        <v>10</v>
      </c>
      <c r="AA60" t="n">
        <v>112.8553919422271</v>
      </c>
      <c r="AB60" t="n">
        <v>154.4137260837932</v>
      </c>
      <c r="AC60" t="n">
        <v>139.6766967874239</v>
      </c>
      <c r="AD60" t="n">
        <v>112855.3919422271</v>
      </c>
      <c r="AE60" t="n">
        <v>154413.7260837932</v>
      </c>
      <c r="AF60" t="n">
        <v>4.022786274428302e-06</v>
      </c>
      <c r="AG60" t="n">
        <v>11</v>
      </c>
      <c r="AH60" t="n">
        <v>139676.6967874239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12.4168</v>
      </c>
      <c r="E61" t="n">
        <v>8.050000000000001</v>
      </c>
      <c r="F61" t="n">
        <v>5.12</v>
      </c>
      <c r="G61" t="n">
        <v>61.4</v>
      </c>
      <c r="H61" t="n">
        <v>1.08</v>
      </c>
      <c r="I61" t="n">
        <v>5</v>
      </c>
      <c r="J61" t="n">
        <v>258.84</v>
      </c>
      <c r="K61" t="n">
        <v>57.72</v>
      </c>
      <c r="L61" t="n">
        <v>15.75</v>
      </c>
      <c r="M61" t="n">
        <v>3</v>
      </c>
      <c r="N61" t="n">
        <v>65.37</v>
      </c>
      <c r="O61" t="n">
        <v>32157.87</v>
      </c>
      <c r="P61" t="n">
        <v>72.58</v>
      </c>
      <c r="Q61" t="n">
        <v>202.81</v>
      </c>
      <c r="R61" t="n">
        <v>20.08</v>
      </c>
      <c r="S61" t="n">
        <v>13.89</v>
      </c>
      <c r="T61" t="n">
        <v>1413.22</v>
      </c>
      <c r="U61" t="n">
        <v>0.6899999999999999</v>
      </c>
      <c r="V61" t="n">
        <v>0.76</v>
      </c>
      <c r="W61" t="n">
        <v>0.64</v>
      </c>
      <c r="X61" t="n">
        <v>0.08</v>
      </c>
      <c r="Y61" t="n">
        <v>1</v>
      </c>
      <c r="Z61" t="n">
        <v>10</v>
      </c>
      <c r="AA61" t="n">
        <v>112.6833244515107</v>
      </c>
      <c r="AB61" t="n">
        <v>154.1782957519133</v>
      </c>
      <c r="AC61" t="n">
        <v>139.46373559599</v>
      </c>
      <c r="AD61" t="n">
        <v>112683.3244515107</v>
      </c>
      <c r="AE61" t="n">
        <v>154178.2957519133</v>
      </c>
      <c r="AF61" t="n">
        <v>4.022915870326451e-06</v>
      </c>
      <c r="AG61" t="n">
        <v>11</v>
      </c>
      <c r="AH61" t="n">
        <v>139463.73559599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12.4228</v>
      </c>
      <c r="E62" t="n">
        <v>8.050000000000001</v>
      </c>
      <c r="F62" t="n">
        <v>5.11</v>
      </c>
      <c r="G62" t="n">
        <v>61.36</v>
      </c>
      <c r="H62" t="n">
        <v>1.1</v>
      </c>
      <c r="I62" t="n">
        <v>5</v>
      </c>
      <c r="J62" t="n">
        <v>259.3</v>
      </c>
      <c r="K62" t="n">
        <v>57.72</v>
      </c>
      <c r="L62" t="n">
        <v>16</v>
      </c>
      <c r="M62" t="n">
        <v>3</v>
      </c>
      <c r="N62" t="n">
        <v>65.58</v>
      </c>
      <c r="O62" t="n">
        <v>32214.75</v>
      </c>
      <c r="P62" t="n">
        <v>72.08</v>
      </c>
      <c r="Q62" t="n">
        <v>202.83</v>
      </c>
      <c r="R62" t="n">
        <v>19.94</v>
      </c>
      <c r="S62" t="n">
        <v>13.89</v>
      </c>
      <c r="T62" t="n">
        <v>1346.94</v>
      </c>
      <c r="U62" t="n">
        <v>0.7</v>
      </c>
      <c r="V62" t="n">
        <v>0.76</v>
      </c>
      <c r="W62" t="n">
        <v>0.64</v>
      </c>
      <c r="X62" t="n">
        <v>0.07000000000000001</v>
      </c>
      <c r="Y62" t="n">
        <v>1</v>
      </c>
      <c r="Z62" t="n">
        <v>10</v>
      </c>
      <c r="AA62" t="n">
        <v>112.4405832949217</v>
      </c>
      <c r="AB62" t="n">
        <v>153.8461665924844</v>
      </c>
      <c r="AC62" t="n">
        <v>139.1633043773907</v>
      </c>
      <c r="AD62" t="n">
        <v>112440.5832949217</v>
      </c>
      <c r="AE62" t="n">
        <v>153846.1665924844</v>
      </c>
      <c r="AF62" t="n">
        <v>4.024859808798678e-06</v>
      </c>
      <c r="AG62" t="n">
        <v>11</v>
      </c>
      <c r="AH62" t="n">
        <v>139163.3043773907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12.4232</v>
      </c>
      <c r="E63" t="n">
        <v>8.050000000000001</v>
      </c>
      <c r="F63" t="n">
        <v>5.11</v>
      </c>
      <c r="G63" t="n">
        <v>61.35</v>
      </c>
      <c r="H63" t="n">
        <v>1.11</v>
      </c>
      <c r="I63" t="n">
        <v>5</v>
      </c>
      <c r="J63" t="n">
        <v>259.76</v>
      </c>
      <c r="K63" t="n">
        <v>57.72</v>
      </c>
      <c r="L63" t="n">
        <v>16.25</v>
      </c>
      <c r="M63" t="n">
        <v>3</v>
      </c>
      <c r="N63" t="n">
        <v>65.79000000000001</v>
      </c>
      <c r="O63" t="n">
        <v>32271.71</v>
      </c>
      <c r="P63" t="n">
        <v>71.81999999999999</v>
      </c>
      <c r="Q63" t="n">
        <v>202.81</v>
      </c>
      <c r="R63" t="n">
        <v>19.92</v>
      </c>
      <c r="S63" t="n">
        <v>13.89</v>
      </c>
      <c r="T63" t="n">
        <v>1332.49</v>
      </c>
      <c r="U63" t="n">
        <v>0.7</v>
      </c>
      <c r="V63" t="n">
        <v>0.76</v>
      </c>
      <c r="W63" t="n">
        <v>0.65</v>
      </c>
      <c r="X63" t="n">
        <v>0.07000000000000001</v>
      </c>
      <c r="Y63" t="n">
        <v>1</v>
      </c>
      <c r="Z63" t="n">
        <v>10</v>
      </c>
      <c r="AA63" t="n">
        <v>112.3255640501569</v>
      </c>
      <c r="AB63" t="n">
        <v>153.6887921875062</v>
      </c>
      <c r="AC63" t="n">
        <v>139.0209495647472</v>
      </c>
      <c r="AD63" t="n">
        <v>112325.5640501569</v>
      </c>
      <c r="AE63" t="n">
        <v>153688.7921875062</v>
      </c>
      <c r="AF63" t="n">
        <v>4.024989404696827e-06</v>
      </c>
      <c r="AG63" t="n">
        <v>11</v>
      </c>
      <c r="AH63" t="n">
        <v>139020.9495647473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12.4129</v>
      </c>
      <c r="E64" t="n">
        <v>8.06</v>
      </c>
      <c r="F64" t="n">
        <v>5.12</v>
      </c>
      <c r="G64" t="n">
        <v>61.43</v>
      </c>
      <c r="H64" t="n">
        <v>1.13</v>
      </c>
      <c r="I64" t="n">
        <v>5</v>
      </c>
      <c r="J64" t="n">
        <v>260.23</v>
      </c>
      <c r="K64" t="n">
        <v>57.72</v>
      </c>
      <c r="L64" t="n">
        <v>16.5</v>
      </c>
      <c r="M64" t="n">
        <v>3</v>
      </c>
      <c r="N64" t="n">
        <v>66</v>
      </c>
      <c r="O64" t="n">
        <v>32328.74</v>
      </c>
      <c r="P64" t="n">
        <v>71.83</v>
      </c>
      <c r="Q64" t="n">
        <v>202.81</v>
      </c>
      <c r="R64" t="n">
        <v>20.24</v>
      </c>
      <c r="S64" t="n">
        <v>13.89</v>
      </c>
      <c r="T64" t="n">
        <v>1496.55</v>
      </c>
      <c r="U64" t="n">
        <v>0.6899999999999999</v>
      </c>
      <c r="V64" t="n">
        <v>0.76</v>
      </c>
      <c r="W64" t="n">
        <v>0.64</v>
      </c>
      <c r="X64" t="n">
        <v>0.08</v>
      </c>
      <c r="Y64" t="n">
        <v>1</v>
      </c>
      <c r="Z64" t="n">
        <v>10</v>
      </c>
      <c r="AA64" t="n">
        <v>112.3655870044428</v>
      </c>
      <c r="AB64" t="n">
        <v>153.7435533592483</v>
      </c>
      <c r="AC64" t="n">
        <v>139.0704844071161</v>
      </c>
      <c r="AD64" t="n">
        <v>112365.5870044428</v>
      </c>
      <c r="AE64" t="n">
        <v>153743.5533592483</v>
      </c>
      <c r="AF64" t="n">
        <v>4.021652310319503e-06</v>
      </c>
      <c r="AG64" t="n">
        <v>11</v>
      </c>
      <c r="AH64" t="n">
        <v>139070.4844071161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12.4215</v>
      </c>
      <c r="E65" t="n">
        <v>8.050000000000001</v>
      </c>
      <c r="F65" t="n">
        <v>5.11</v>
      </c>
      <c r="G65" t="n">
        <v>61.37</v>
      </c>
      <c r="H65" t="n">
        <v>1.14</v>
      </c>
      <c r="I65" t="n">
        <v>5</v>
      </c>
      <c r="J65" t="n">
        <v>260.69</v>
      </c>
      <c r="K65" t="n">
        <v>57.72</v>
      </c>
      <c r="L65" t="n">
        <v>16.75</v>
      </c>
      <c r="M65" t="n">
        <v>3</v>
      </c>
      <c r="N65" t="n">
        <v>66.20999999999999</v>
      </c>
      <c r="O65" t="n">
        <v>32385.86</v>
      </c>
      <c r="P65" t="n">
        <v>71.56999999999999</v>
      </c>
      <c r="Q65" t="n">
        <v>202.81</v>
      </c>
      <c r="R65" t="n">
        <v>20.04</v>
      </c>
      <c r="S65" t="n">
        <v>13.89</v>
      </c>
      <c r="T65" t="n">
        <v>1393.96</v>
      </c>
      <c r="U65" t="n">
        <v>0.6899999999999999</v>
      </c>
      <c r="V65" t="n">
        <v>0.76</v>
      </c>
      <c r="W65" t="n">
        <v>0.64</v>
      </c>
      <c r="X65" t="n">
        <v>0.08</v>
      </c>
      <c r="Y65" t="n">
        <v>1</v>
      </c>
      <c r="Z65" t="n">
        <v>10</v>
      </c>
      <c r="AA65" t="n">
        <v>112.2208106552929</v>
      </c>
      <c r="AB65" t="n">
        <v>153.5454639712598</v>
      </c>
      <c r="AC65" t="n">
        <v>138.8913003922969</v>
      </c>
      <c r="AD65" t="n">
        <v>112220.8106552929</v>
      </c>
      <c r="AE65" t="n">
        <v>153545.4639712598</v>
      </c>
      <c r="AF65" t="n">
        <v>4.024438622129696e-06</v>
      </c>
      <c r="AG65" t="n">
        <v>11</v>
      </c>
      <c r="AH65" t="n">
        <v>138891.3003922969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12.5235</v>
      </c>
      <c r="E66" t="n">
        <v>7.98</v>
      </c>
      <c r="F66" t="n">
        <v>5.09</v>
      </c>
      <c r="G66" t="n">
        <v>76.41</v>
      </c>
      <c r="H66" t="n">
        <v>1.16</v>
      </c>
      <c r="I66" t="n">
        <v>4</v>
      </c>
      <c r="J66" t="n">
        <v>261.15</v>
      </c>
      <c r="K66" t="n">
        <v>57.72</v>
      </c>
      <c r="L66" t="n">
        <v>17</v>
      </c>
      <c r="M66" t="n">
        <v>2</v>
      </c>
      <c r="N66" t="n">
        <v>66.43000000000001</v>
      </c>
      <c r="O66" t="n">
        <v>32443.05</v>
      </c>
      <c r="P66" t="n">
        <v>70.98</v>
      </c>
      <c r="Q66" t="n">
        <v>202.81</v>
      </c>
      <c r="R66" t="n">
        <v>19.31</v>
      </c>
      <c r="S66" t="n">
        <v>13.89</v>
      </c>
      <c r="T66" t="n">
        <v>1034.91</v>
      </c>
      <c r="U66" t="n">
        <v>0.72</v>
      </c>
      <c r="V66" t="n">
        <v>0.76</v>
      </c>
      <c r="W66" t="n">
        <v>0.64</v>
      </c>
      <c r="X66" t="n">
        <v>0.06</v>
      </c>
      <c r="Y66" t="n">
        <v>1</v>
      </c>
      <c r="Z66" t="n">
        <v>10</v>
      </c>
      <c r="AA66" t="n">
        <v>111.6679273439854</v>
      </c>
      <c r="AB66" t="n">
        <v>152.788984633239</v>
      </c>
      <c r="AC66" t="n">
        <v>138.2070183805712</v>
      </c>
      <c r="AD66" t="n">
        <v>111667.9273439854</v>
      </c>
      <c r="AE66" t="n">
        <v>152788.984633239</v>
      </c>
      <c r="AF66" t="n">
        <v>4.057485576157569e-06</v>
      </c>
      <c r="AG66" t="n">
        <v>11</v>
      </c>
      <c r="AH66" t="n">
        <v>138207.0183805712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12.5204</v>
      </c>
      <c r="E67" t="n">
        <v>7.99</v>
      </c>
      <c r="F67" t="n">
        <v>5.1</v>
      </c>
      <c r="G67" t="n">
        <v>76.44</v>
      </c>
      <c r="H67" t="n">
        <v>1.17</v>
      </c>
      <c r="I67" t="n">
        <v>4</v>
      </c>
      <c r="J67" t="n">
        <v>261.62</v>
      </c>
      <c r="K67" t="n">
        <v>57.72</v>
      </c>
      <c r="L67" t="n">
        <v>17.25</v>
      </c>
      <c r="M67" t="n">
        <v>2</v>
      </c>
      <c r="N67" t="n">
        <v>66.64</v>
      </c>
      <c r="O67" t="n">
        <v>32500.33</v>
      </c>
      <c r="P67" t="n">
        <v>70.97</v>
      </c>
      <c r="Q67" t="n">
        <v>202.81</v>
      </c>
      <c r="R67" t="n">
        <v>19.4</v>
      </c>
      <c r="S67" t="n">
        <v>13.89</v>
      </c>
      <c r="T67" t="n">
        <v>1078.71</v>
      </c>
      <c r="U67" t="n">
        <v>0.72</v>
      </c>
      <c r="V67" t="n">
        <v>0.76</v>
      </c>
      <c r="W67" t="n">
        <v>0.64</v>
      </c>
      <c r="X67" t="n">
        <v>0.06</v>
      </c>
      <c r="Y67" t="n">
        <v>1</v>
      </c>
      <c r="Z67" t="n">
        <v>10</v>
      </c>
      <c r="AA67" t="n">
        <v>111.6786929623301</v>
      </c>
      <c r="AB67" t="n">
        <v>152.8037146272038</v>
      </c>
      <c r="AC67" t="n">
        <v>138.2203425645857</v>
      </c>
      <c r="AD67" t="n">
        <v>111678.6929623301</v>
      </c>
      <c r="AE67" t="n">
        <v>152803.7146272038</v>
      </c>
      <c r="AF67" t="n">
        <v>4.056481207946919e-06</v>
      </c>
      <c r="AG67" t="n">
        <v>11</v>
      </c>
      <c r="AH67" t="n">
        <v>138220.3425645857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12.5165</v>
      </c>
      <c r="E68" t="n">
        <v>7.99</v>
      </c>
      <c r="F68" t="n">
        <v>5.1</v>
      </c>
      <c r="G68" t="n">
        <v>76.47</v>
      </c>
      <c r="H68" t="n">
        <v>1.19</v>
      </c>
      <c r="I68" t="n">
        <v>4</v>
      </c>
      <c r="J68" t="n">
        <v>262.08</v>
      </c>
      <c r="K68" t="n">
        <v>57.72</v>
      </c>
      <c r="L68" t="n">
        <v>17.5</v>
      </c>
      <c r="M68" t="n">
        <v>2</v>
      </c>
      <c r="N68" t="n">
        <v>66.86</v>
      </c>
      <c r="O68" t="n">
        <v>32557.69</v>
      </c>
      <c r="P68" t="n">
        <v>71.14</v>
      </c>
      <c r="Q68" t="n">
        <v>202.81</v>
      </c>
      <c r="R68" t="n">
        <v>19.59</v>
      </c>
      <c r="S68" t="n">
        <v>13.89</v>
      </c>
      <c r="T68" t="n">
        <v>1175.36</v>
      </c>
      <c r="U68" t="n">
        <v>0.71</v>
      </c>
      <c r="V68" t="n">
        <v>0.76</v>
      </c>
      <c r="W68" t="n">
        <v>0.64</v>
      </c>
      <c r="X68" t="n">
        <v>0.06</v>
      </c>
      <c r="Y68" t="n">
        <v>1</v>
      </c>
      <c r="Z68" t="n">
        <v>10</v>
      </c>
      <c r="AA68" t="n">
        <v>111.7632725702145</v>
      </c>
      <c r="AB68" t="n">
        <v>152.9194401781001</v>
      </c>
      <c r="AC68" t="n">
        <v>138.3250234313263</v>
      </c>
      <c r="AD68" t="n">
        <v>111763.2725702145</v>
      </c>
      <c r="AE68" t="n">
        <v>152919.4401781001</v>
      </c>
      <c r="AF68" t="n">
        <v>4.05521764793997e-06</v>
      </c>
      <c r="AG68" t="n">
        <v>11</v>
      </c>
      <c r="AH68" t="n">
        <v>138325.0234313263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12.5239</v>
      </c>
      <c r="E69" t="n">
        <v>7.98</v>
      </c>
      <c r="F69" t="n">
        <v>5.09</v>
      </c>
      <c r="G69" t="n">
        <v>76.40000000000001</v>
      </c>
      <c r="H69" t="n">
        <v>1.2</v>
      </c>
      <c r="I69" t="n">
        <v>4</v>
      </c>
      <c r="J69" t="n">
        <v>262.55</v>
      </c>
      <c r="K69" t="n">
        <v>57.72</v>
      </c>
      <c r="L69" t="n">
        <v>17.75</v>
      </c>
      <c r="M69" t="n">
        <v>2</v>
      </c>
      <c r="N69" t="n">
        <v>67.06999999999999</v>
      </c>
      <c r="O69" t="n">
        <v>32615.12</v>
      </c>
      <c r="P69" t="n">
        <v>71.36</v>
      </c>
      <c r="Q69" t="n">
        <v>202.81</v>
      </c>
      <c r="R69" t="n">
        <v>19.41</v>
      </c>
      <c r="S69" t="n">
        <v>13.89</v>
      </c>
      <c r="T69" t="n">
        <v>1084.78</v>
      </c>
      <c r="U69" t="n">
        <v>0.72</v>
      </c>
      <c r="V69" t="n">
        <v>0.76</v>
      </c>
      <c r="W69" t="n">
        <v>0.64</v>
      </c>
      <c r="X69" t="n">
        <v>0.06</v>
      </c>
      <c r="Y69" t="n">
        <v>1</v>
      </c>
      <c r="Z69" t="n">
        <v>10</v>
      </c>
      <c r="AA69" t="n">
        <v>111.8319541618034</v>
      </c>
      <c r="AB69" t="n">
        <v>153.01341336173</v>
      </c>
      <c r="AC69" t="n">
        <v>138.4100279462028</v>
      </c>
      <c r="AD69" t="n">
        <v>111831.9541618034</v>
      </c>
      <c r="AE69" t="n">
        <v>153013.41336173</v>
      </c>
      <c r="AF69" t="n">
        <v>4.057615172055717e-06</v>
      </c>
      <c r="AG69" t="n">
        <v>11</v>
      </c>
      <c r="AH69" t="n">
        <v>138410.0279462028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12.513</v>
      </c>
      <c r="E70" t="n">
        <v>7.99</v>
      </c>
      <c r="F70" t="n">
        <v>5.1</v>
      </c>
      <c r="G70" t="n">
        <v>76.51000000000001</v>
      </c>
      <c r="H70" t="n">
        <v>1.22</v>
      </c>
      <c r="I70" t="n">
        <v>4</v>
      </c>
      <c r="J70" t="n">
        <v>263.01</v>
      </c>
      <c r="K70" t="n">
        <v>57.72</v>
      </c>
      <c r="L70" t="n">
        <v>18</v>
      </c>
      <c r="M70" t="n">
        <v>2</v>
      </c>
      <c r="N70" t="n">
        <v>67.29000000000001</v>
      </c>
      <c r="O70" t="n">
        <v>32672.64</v>
      </c>
      <c r="P70" t="n">
        <v>71.5</v>
      </c>
      <c r="Q70" t="n">
        <v>202.81</v>
      </c>
      <c r="R70" t="n">
        <v>19.6</v>
      </c>
      <c r="S70" t="n">
        <v>13.89</v>
      </c>
      <c r="T70" t="n">
        <v>1181.8</v>
      </c>
      <c r="U70" t="n">
        <v>0.71</v>
      </c>
      <c r="V70" t="n">
        <v>0.76</v>
      </c>
      <c r="W70" t="n">
        <v>0.64</v>
      </c>
      <c r="X70" t="n">
        <v>0.06</v>
      </c>
      <c r="Y70" t="n">
        <v>1</v>
      </c>
      <c r="Z70" t="n">
        <v>10</v>
      </c>
      <c r="AA70" t="n">
        <v>111.9294370168231</v>
      </c>
      <c r="AB70" t="n">
        <v>153.1467937046079</v>
      </c>
      <c r="AC70" t="n">
        <v>138.5306786563569</v>
      </c>
      <c r="AD70" t="n">
        <v>111929.4370168231</v>
      </c>
      <c r="AE70" t="n">
        <v>153146.7937046079</v>
      </c>
      <c r="AF70" t="n">
        <v>4.05408368383117e-06</v>
      </c>
      <c r="AG70" t="n">
        <v>11</v>
      </c>
      <c r="AH70" t="n">
        <v>138530.6786563569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12.5178</v>
      </c>
      <c r="E71" t="n">
        <v>7.99</v>
      </c>
      <c r="F71" t="n">
        <v>5.1</v>
      </c>
      <c r="G71" t="n">
        <v>76.45999999999999</v>
      </c>
      <c r="H71" t="n">
        <v>1.23</v>
      </c>
      <c r="I71" t="n">
        <v>4</v>
      </c>
      <c r="J71" t="n">
        <v>263.48</v>
      </c>
      <c r="K71" t="n">
        <v>57.72</v>
      </c>
      <c r="L71" t="n">
        <v>18.25</v>
      </c>
      <c r="M71" t="n">
        <v>2</v>
      </c>
      <c r="N71" t="n">
        <v>67.51000000000001</v>
      </c>
      <c r="O71" t="n">
        <v>32730.24</v>
      </c>
      <c r="P71" t="n">
        <v>71.52</v>
      </c>
      <c r="Q71" t="n">
        <v>202.82</v>
      </c>
      <c r="R71" t="n">
        <v>19.54</v>
      </c>
      <c r="S71" t="n">
        <v>13.89</v>
      </c>
      <c r="T71" t="n">
        <v>1147.87</v>
      </c>
      <c r="U71" t="n">
        <v>0.71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111.9249089386967</v>
      </c>
      <c r="AB71" t="n">
        <v>153.1405981883507</v>
      </c>
      <c r="AC71" t="n">
        <v>138.5250744314758</v>
      </c>
      <c r="AD71" t="n">
        <v>111924.9089386967</v>
      </c>
      <c r="AE71" t="n">
        <v>153140.5981883507</v>
      </c>
      <c r="AF71" t="n">
        <v>4.055638834608952e-06</v>
      </c>
      <c r="AG71" t="n">
        <v>11</v>
      </c>
      <c r="AH71" t="n">
        <v>138525.0744314758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12.513</v>
      </c>
      <c r="E72" t="n">
        <v>7.99</v>
      </c>
      <c r="F72" t="n">
        <v>5.1</v>
      </c>
      <c r="G72" t="n">
        <v>76.51000000000001</v>
      </c>
      <c r="H72" t="n">
        <v>1.25</v>
      </c>
      <c r="I72" t="n">
        <v>4</v>
      </c>
      <c r="J72" t="n">
        <v>263.95</v>
      </c>
      <c r="K72" t="n">
        <v>57.72</v>
      </c>
      <c r="L72" t="n">
        <v>18.5</v>
      </c>
      <c r="M72" t="n">
        <v>2</v>
      </c>
      <c r="N72" t="n">
        <v>67.72</v>
      </c>
      <c r="O72" t="n">
        <v>32787.92</v>
      </c>
      <c r="P72" t="n">
        <v>71.53</v>
      </c>
      <c r="Q72" t="n">
        <v>202.81</v>
      </c>
      <c r="R72" t="n">
        <v>19.62</v>
      </c>
      <c r="S72" t="n">
        <v>13.89</v>
      </c>
      <c r="T72" t="n">
        <v>1187.5</v>
      </c>
      <c r="U72" t="n">
        <v>0.71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111.942484148367</v>
      </c>
      <c r="AB72" t="n">
        <v>153.1646453655851</v>
      </c>
      <c r="AC72" t="n">
        <v>138.5468265798654</v>
      </c>
      <c r="AD72" t="n">
        <v>111942.484148367</v>
      </c>
      <c r="AE72" t="n">
        <v>153164.6453655851</v>
      </c>
      <c r="AF72" t="n">
        <v>4.05408368383117e-06</v>
      </c>
      <c r="AG72" t="n">
        <v>11</v>
      </c>
      <c r="AH72" t="n">
        <v>138546.8265798654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12.5126</v>
      </c>
      <c r="E73" t="n">
        <v>7.99</v>
      </c>
      <c r="F73" t="n">
        <v>5.1</v>
      </c>
      <c r="G73" t="n">
        <v>76.51000000000001</v>
      </c>
      <c r="H73" t="n">
        <v>1.26</v>
      </c>
      <c r="I73" t="n">
        <v>4</v>
      </c>
      <c r="J73" t="n">
        <v>264.42</v>
      </c>
      <c r="K73" t="n">
        <v>57.72</v>
      </c>
      <c r="L73" t="n">
        <v>18.75</v>
      </c>
      <c r="M73" t="n">
        <v>2</v>
      </c>
      <c r="N73" t="n">
        <v>67.94</v>
      </c>
      <c r="O73" t="n">
        <v>32845.69</v>
      </c>
      <c r="P73" t="n">
        <v>71.34</v>
      </c>
      <c r="Q73" t="n">
        <v>202.81</v>
      </c>
      <c r="R73" t="n">
        <v>19.66</v>
      </c>
      <c r="S73" t="n">
        <v>13.89</v>
      </c>
      <c r="T73" t="n">
        <v>1208.11</v>
      </c>
      <c r="U73" t="n">
        <v>0.71</v>
      </c>
      <c r="V73" t="n">
        <v>0.76</v>
      </c>
      <c r="W73" t="n">
        <v>0.64</v>
      </c>
      <c r="X73" t="n">
        <v>0.06</v>
      </c>
      <c r="Y73" t="n">
        <v>1</v>
      </c>
      <c r="Z73" t="n">
        <v>10</v>
      </c>
      <c r="AA73" t="n">
        <v>111.8609524512595</v>
      </c>
      <c r="AB73" t="n">
        <v>153.053090100678</v>
      </c>
      <c r="AC73" t="n">
        <v>138.4459179928723</v>
      </c>
      <c r="AD73" t="n">
        <v>111860.9524512595</v>
      </c>
      <c r="AE73" t="n">
        <v>153053.0901006781</v>
      </c>
      <c r="AF73" t="n">
        <v>4.053954087933023e-06</v>
      </c>
      <c r="AG73" t="n">
        <v>11</v>
      </c>
      <c r="AH73" t="n">
        <v>138445.9179928723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12.523</v>
      </c>
      <c r="E74" t="n">
        <v>7.99</v>
      </c>
      <c r="F74" t="n">
        <v>5.09</v>
      </c>
      <c r="G74" t="n">
        <v>76.41</v>
      </c>
      <c r="H74" t="n">
        <v>1.28</v>
      </c>
      <c r="I74" t="n">
        <v>4</v>
      </c>
      <c r="J74" t="n">
        <v>264.89</v>
      </c>
      <c r="K74" t="n">
        <v>57.72</v>
      </c>
      <c r="L74" t="n">
        <v>19</v>
      </c>
      <c r="M74" t="n">
        <v>2</v>
      </c>
      <c r="N74" t="n">
        <v>68.16</v>
      </c>
      <c r="O74" t="n">
        <v>32903.54</v>
      </c>
      <c r="P74" t="n">
        <v>71.31</v>
      </c>
      <c r="Q74" t="n">
        <v>202.81</v>
      </c>
      <c r="R74" t="n">
        <v>19.38</v>
      </c>
      <c r="S74" t="n">
        <v>13.89</v>
      </c>
      <c r="T74" t="n">
        <v>1067.42</v>
      </c>
      <c r="U74" t="n">
        <v>0.72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111.8126975521474</v>
      </c>
      <c r="AB74" t="n">
        <v>152.987065618857</v>
      </c>
      <c r="AC74" t="n">
        <v>138.3861947949303</v>
      </c>
      <c r="AD74" t="n">
        <v>111812.6975521474</v>
      </c>
      <c r="AE74" t="n">
        <v>152987.065618857</v>
      </c>
      <c r="AF74" t="n">
        <v>4.057323581284883e-06</v>
      </c>
      <c r="AG74" t="n">
        <v>11</v>
      </c>
      <c r="AH74" t="n">
        <v>138386.1947949303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12.5174</v>
      </c>
      <c r="E75" t="n">
        <v>7.99</v>
      </c>
      <c r="F75" t="n">
        <v>5.1</v>
      </c>
      <c r="G75" t="n">
        <v>76.47</v>
      </c>
      <c r="H75" t="n">
        <v>1.29</v>
      </c>
      <c r="I75" t="n">
        <v>4</v>
      </c>
      <c r="J75" t="n">
        <v>265.36</v>
      </c>
      <c r="K75" t="n">
        <v>57.72</v>
      </c>
      <c r="L75" t="n">
        <v>19.25</v>
      </c>
      <c r="M75" t="n">
        <v>2</v>
      </c>
      <c r="N75" t="n">
        <v>68.38</v>
      </c>
      <c r="O75" t="n">
        <v>32961.47</v>
      </c>
      <c r="P75" t="n">
        <v>71.25</v>
      </c>
      <c r="Q75" t="n">
        <v>202.84</v>
      </c>
      <c r="R75" t="n">
        <v>19.5</v>
      </c>
      <c r="S75" t="n">
        <v>13.89</v>
      </c>
      <c r="T75" t="n">
        <v>1127.89</v>
      </c>
      <c r="U75" t="n">
        <v>0.71</v>
      </c>
      <c r="V75" t="n">
        <v>0.76</v>
      </c>
      <c r="W75" t="n">
        <v>0.64</v>
      </c>
      <c r="X75" t="n">
        <v>0.06</v>
      </c>
      <c r="Y75" t="n">
        <v>1</v>
      </c>
      <c r="Z75" t="n">
        <v>10</v>
      </c>
      <c r="AA75" t="n">
        <v>111.8086278237154</v>
      </c>
      <c r="AB75" t="n">
        <v>152.9814972368726</v>
      </c>
      <c r="AC75" t="n">
        <v>138.3811578515071</v>
      </c>
      <c r="AD75" t="n">
        <v>111808.6278237154</v>
      </c>
      <c r="AE75" t="n">
        <v>152981.4972368726</v>
      </c>
      <c r="AF75" t="n">
        <v>4.055509238710804e-06</v>
      </c>
      <c r="AG75" t="n">
        <v>11</v>
      </c>
      <c r="AH75" t="n">
        <v>138381.1578515071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12.5156</v>
      </c>
      <c r="E76" t="n">
        <v>7.99</v>
      </c>
      <c r="F76" t="n">
        <v>5.1</v>
      </c>
      <c r="G76" t="n">
        <v>76.48</v>
      </c>
      <c r="H76" t="n">
        <v>1.31</v>
      </c>
      <c r="I76" t="n">
        <v>4</v>
      </c>
      <c r="J76" t="n">
        <v>265.83</v>
      </c>
      <c r="K76" t="n">
        <v>57.72</v>
      </c>
      <c r="L76" t="n">
        <v>19.5</v>
      </c>
      <c r="M76" t="n">
        <v>2</v>
      </c>
      <c r="N76" t="n">
        <v>68.59999999999999</v>
      </c>
      <c r="O76" t="n">
        <v>33019.48</v>
      </c>
      <c r="P76" t="n">
        <v>71.05</v>
      </c>
      <c r="Q76" t="n">
        <v>202.81</v>
      </c>
      <c r="R76" t="n">
        <v>19.46</v>
      </c>
      <c r="S76" t="n">
        <v>13.89</v>
      </c>
      <c r="T76" t="n">
        <v>1110.93</v>
      </c>
      <c r="U76" t="n">
        <v>0.71</v>
      </c>
      <c r="V76" t="n">
        <v>0.76</v>
      </c>
      <c r="W76" t="n">
        <v>0.65</v>
      </c>
      <c r="X76" t="n">
        <v>0.06</v>
      </c>
      <c r="Y76" t="n">
        <v>1</v>
      </c>
      <c r="Z76" t="n">
        <v>10</v>
      </c>
      <c r="AA76" t="n">
        <v>111.7266070744466</v>
      </c>
      <c r="AB76" t="n">
        <v>152.869272829223</v>
      </c>
      <c r="AC76" t="n">
        <v>138.2796439838157</v>
      </c>
      <c r="AD76" t="n">
        <v>111726.6070744466</v>
      </c>
      <c r="AE76" t="n">
        <v>152869.272829223</v>
      </c>
      <c r="AF76" t="n">
        <v>4.054926057169135e-06</v>
      </c>
      <c r="AG76" t="n">
        <v>11</v>
      </c>
      <c r="AH76" t="n">
        <v>138279.6439838157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12.5178</v>
      </c>
      <c r="E77" t="n">
        <v>7.99</v>
      </c>
      <c r="F77" t="n">
        <v>5.1</v>
      </c>
      <c r="G77" t="n">
        <v>76.45999999999999</v>
      </c>
      <c r="H77" t="n">
        <v>1.32</v>
      </c>
      <c r="I77" t="n">
        <v>4</v>
      </c>
      <c r="J77" t="n">
        <v>266.3</v>
      </c>
      <c r="K77" t="n">
        <v>57.72</v>
      </c>
      <c r="L77" t="n">
        <v>19.75</v>
      </c>
      <c r="M77" t="n">
        <v>2</v>
      </c>
      <c r="N77" t="n">
        <v>68.81999999999999</v>
      </c>
      <c r="O77" t="n">
        <v>33077.58</v>
      </c>
      <c r="P77" t="n">
        <v>70.79000000000001</v>
      </c>
      <c r="Q77" t="n">
        <v>202.81</v>
      </c>
      <c r="R77" t="n">
        <v>19.5</v>
      </c>
      <c r="S77" t="n">
        <v>13.89</v>
      </c>
      <c r="T77" t="n">
        <v>1129.88</v>
      </c>
      <c r="U77" t="n">
        <v>0.71</v>
      </c>
      <c r="V77" t="n">
        <v>0.76</v>
      </c>
      <c r="W77" t="n">
        <v>0.64</v>
      </c>
      <c r="X77" t="n">
        <v>0.06</v>
      </c>
      <c r="Y77" t="n">
        <v>1</v>
      </c>
      <c r="Z77" t="n">
        <v>10</v>
      </c>
      <c r="AA77" t="n">
        <v>111.607550476836</v>
      </c>
      <c r="AB77" t="n">
        <v>152.7063743399659</v>
      </c>
      <c r="AC77" t="n">
        <v>138.1322922977438</v>
      </c>
      <c r="AD77" t="n">
        <v>111607.550476836</v>
      </c>
      <c r="AE77" t="n">
        <v>152706.3743399659</v>
      </c>
      <c r="AF77" t="n">
        <v>4.055638834608952e-06</v>
      </c>
      <c r="AG77" t="n">
        <v>11</v>
      </c>
      <c r="AH77" t="n">
        <v>138132.2922977438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12.5257</v>
      </c>
      <c r="E78" t="n">
        <v>7.98</v>
      </c>
      <c r="F78" t="n">
        <v>5.09</v>
      </c>
      <c r="G78" t="n">
        <v>76.39</v>
      </c>
      <c r="H78" t="n">
        <v>1.33</v>
      </c>
      <c r="I78" t="n">
        <v>4</v>
      </c>
      <c r="J78" t="n">
        <v>266.77</v>
      </c>
      <c r="K78" t="n">
        <v>57.72</v>
      </c>
      <c r="L78" t="n">
        <v>20</v>
      </c>
      <c r="M78" t="n">
        <v>2</v>
      </c>
      <c r="N78" t="n">
        <v>69.05</v>
      </c>
      <c r="O78" t="n">
        <v>33135.76</v>
      </c>
      <c r="P78" t="n">
        <v>70.55</v>
      </c>
      <c r="Q78" t="n">
        <v>202.81</v>
      </c>
      <c r="R78" t="n">
        <v>19.34</v>
      </c>
      <c r="S78" t="n">
        <v>13.89</v>
      </c>
      <c r="T78" t="n">
        <v>1052.18</v>
      </c>
      <c r="U78" t="n">
        <v>0.72</v>
      </c>
      <c r="V78" t="n">
        <v>0.76</v>
      </c>
      <c r="W78" t="n">
        <v>0.64</v>
      </c>
      <c r="X78" t="n">
        <v>0.05</v>
      </c>
      <c r="Y78" t="n">
        <v>1</v>
      </c>
      <c r="Z78" t="n">
        <v>10</v>
      </c>
      <c r="AA78" t="n">
        <v>111.4750973593502</v>
      </c>
      <c r="AB78" t="n">
        <v>152.5251461412027</v>
      </c>
      <c r="AC78" t="n">
        <v>137.9683602639151</v>
      </c>
      <c r="AD78" t="n">
        <v>111475.0973593502</v>
      </c>
      <c r="AE78" t="n">
        <v>152525.1461412027</v>
      </c>
      <c r="AF78" t="n">
        <v>4.058198353597386e-06</v>
      </c>
      <c r="AG78" t="n">
        <v>11</v>
      </c>
      <c r="AH78" t="n">
        <v>137968.3602639151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12.5248</v>
      </c>
      <c r="E79" t="n">
        <v>7.98</v>
      </c>
      <c r="F79" t="n">
        <v>5.09</v>
      </c>
      <c r="G79" t="n">
        <v>76.40000000000001</v>
      </c>
      <c r="H79" t="n">
        <v>1.35</v>
      </c>
      <c r="I79" t="n">
        <v>4</v>
      </c>
      <c r="J79" t="n">
        <v>267.24</v>
      </c>
      <c r="K79" t="n">
        <v>57.72</v>
      </c>
      <c r="L79" t="n">
        <v>20.25</v>
      </c>
      <c r="M79" t="n">
        <v>2</v>
      </c>
      <c r="N79" t="n">
        <v>69.27</v>
      </c>
      <c r="O79" t="n">
        <v>33194.02</v>
      </c>
      <c r="P79" t="n">
        <v>70.37</v>
      </c>
      <c r="Q79" t="n">
        <v>202.81</v>
      </c>
      <c r="R79" t="n">
        <v>19.37</v>
      </c>
      <c r="S79" t="n">
        <v>13.89</v>
      </c>
      <c r="T79" t="n">
        <v>1065.38</v>
      </c>
      <c r="U79" t="n">
        <v>0.72</v>
      </c>
      <c r="V79" t="n">
        <v>0.76</v>
      </c>
      <c r="W79" t="n">
        <v>0.64</v>
      </c>
      <c r="X79" t="n">
        <v>0.06</v>
      </c>
      <c r="Y79" t="n">
        <v>1</v>
      </c>
      <c r="Z79" t="n">
        <v>10</v>
      </c>
      <c r="AA79" t="n">
        <v>111.3993335701042</v>
      </c>
      <c r="AB79" t="n">
        <v>152.4214827822939</v>
      </c>
      <c r="AC79" t="n">
        <v>137.8745903904881</v>
      </c>
      <c r="AD79" t="n">
        <v>111399.3335701042</v>
      </c>
      <c r="AE79" t="n">
        <v>152421.4827822939</v>
      </c>
      <c r="AF79" t="n">
        <v>4.057906762826552e-06</v>
      </c>
      <c r="AG79" t="n">
        <v>11</v>
      </c>
      <c r="AH79" t="n">
        <v>137874.5903904881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12.5287</v>
      </c>
      <c r="E80" t="n">
        <v>7.98</v>
      </c>
      <c r="F80" t="n">
        <v>5.09</v>
      </c>
      <c r="G80" t="n">
        <v>76.36</v>
      </c>
      <c r="H80" t="n">
        <v>1.36</v>
      </c>
      <c r="I80" t="n">
        <v>4</v>
      </c>
      <c r="J80" t="n">
        <v>267.71</v>
      </c>
      <c r="K80" t="n">
        <v>57.72</v>
      </c>
      <c r="L80" t="n">
        <v>20.5</v>
      </c>
      <c r="M80" t="n">
        <v>2</v>
      </c>
      <c r="N80" t="n">
        <v>69.48999999999999</v>
      </c>
      <c r="O80" t="n">
        <v>33252.37</v>
      </c>
      <c r="P80" t="n">
        <v>70.11</v>
      </c>
      <c r="Q80" t="n">
        <v>202.81</v>
      </c>
      <c r="R80" t="n">
        <v>19.27</v>
      </c>
      <c r="S80" t="n">
        <v>13.89</v>
      </c>
      <c r="T80" t="n">
        <v>1014.94</v>
      </c>
      <c r="U80" t="n">
        <v>0.72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111.2758309376298</v>
      </c>
      <c r="AB80" t="n">
        <v>152.252501031991</v>
      </c>
      <c r="AC80" t="n">
        <v>137.7217360212667</v>
      </c>
      <c r="AD80" t="n">
        <v>111275.8309376298</v>
      </c>
      <c r="AE80" t="n">
        <v>152252.501031991</v>
      </c>
      <c r="AF80" t="n">
        <v>4.0591703228335e-06</v>
      </c>
      <c r="AG80" t="n">
        <v>11</v>
      </c>
      <c r="AH80" t="n">
        <v>137721.7360212666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12.5174</v>
      </c>
      <c r="E81" t="n">
        <v>7.99</v>
      </c>
      <c r="F81" t="n">
        <v>5.1</v>
      </c>
      <c r="G81" t="n">
        <v>76.47</v>
      </c>
      <c r="H81" t="n">
        <v>1.38</v>
      </c>
      <c r="I81" t="n">
        <v>4</v>
      </c>
      <c r="J81" t="n">
        <v>268.19</v>
      </c>
      <c r="K81" t="n">
        <v>57.72</v>
      </c>
      <c r="L81" t="n">
        <v>20.75</v>
      </c>
      <c r="M81" t="n">
        <v>2</v>
      </c>
      <c r="N81" t="n">
        <v>69.70999999999999</v>
      </c>
      <c r="O81" t="n">
        <v>33310.81</v>
      </c>
      <c r="P81" t="n">
        <v>69.98999999999999</v>
      </c>
      <c r="Q81" t="n">
        <v>202.81</v>
      </c>
      <c r="R81" t="n">
        <v>19.45</v>
      </c>
      <c r="S81" t="n">
        <v>13.89</v>
      </c>
      <c r="T81" t="n">
        <v>1105.21</v>
      </c>
      <c r="U81" t="n">
        <v>0.71</v>
      </c>
      <c r="V81" t="n">
        <v>0.76</v>
      </c>
      <c r="W81" t="n">
        <v>0.65</v>
      </c>
      <c r="X81" t="n">
        <v>0.06</v>
      </c>
      <c r="Y81" t="n">
        <v>1</v>
      </c>
      <c r="Z81" t="n">
        <v>10</v>
      </c>
      <c r="AA81" t="n">
        <v>111.2608409195366</v>
      </c>
      <c r="AB81" t="n">
        <v>152.2319910279229</v>
      </c>
      <c r="AC81" t="n">
        <v>137.7031834632008</v>
      </c>
      <c r="AD81" t="n">
        <v>111260.8409195366</v>
      </c>
      <c r="AE81" t="n">
        <v>152231.9910279229</v>
      </c>
      <c r="AF81" t="n">
        <v>4.055509238710804e-06</v>
      </c>
      <c r="AG81" t="n">
        <v>11</v>
      </c>
      <c r="AH81" t="n">
        <v>137703.1834632008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12.5261</v>
      </c>
      <c r="E82" t="n">
        <v>7.98</v>
      </c>
      <c r="F82" t="n">
        <v>5.09</v>
      </c>
      <c r="G82" t="n">
        <v>76.38</v>
      </c>
      <c r="H82" t="n">
        <v>1.39</v>
      </c>
      <c r="I82" t="n">
        <v>4</v>
      </c>
      <c r="J82" t="n">
        <v>268.66</v>
      </c>
      <c r="K82" t="n">
        <v>57.72</v>
      </c>
      <c r="L82" t="n">
        <v>21</v>
      </c>
      <c r="M82" t="n">
        <v>2</v>
      </c>
      <c r="N82" t="n">
        <v>69.94</v>
      </c>
      <c r="O82" t="n">
        <v>33369.33</v>
      </c>
      <c r="P82" t="n">
        <v>69.59</v>
      </c>
      <c r="Q82" t="n">
        <v>202.81</v>
      </c>
      <c r="R82" t="n">
        <v>19.33</v>
      </c>
      <c r="S82" t="n">
        <v>13.89</v>
      </c>
      <c r="T82" t="n">
        <v>1045.64</v>
      </c>
      <c r="U82" t="n">
        <v>0.72</v>
      </c>
      <c r="V82" t="n">
        <v>0.76</v>
      </c>
      <c r="W82" t="n">
        <v>0.64</v>
      </c>
      <c r="X82" t="n">
        <v>0.05</v>
      </c>
      <c r="Y82" t="n">
        <v>1</v>
      </c>
      <c r="Z82" t="n">
        <v>10</v>
      </c>
      <c r="AA82" t="n">
        <v>111.0569391230229</v>
      </c>
      <c r="AB82" t="n">
        <v>151.9530035944206</v>
      </c>
      <c r="AC82" t="n">
        <v>137.4508221987905</v>
      </c>
      <c r="AD82" t="n">
        <v>111056.9391230229</v>
      </c>
      <c r="AE82" t="n">
        <v>151953.0035944206</v>
      </c>
      <c r="AF82" t="n">
        <v>4.058327949495535e-06</v>
      </c>
      <c r="AG82" t="n">
        <v>11</v>
      </c>
      <c r="AH82" t="n">
        <v>137450.8221987906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12.537</v>
      </c>
      <c r="E83" t="n">
        <v>7.98</v>
      </c>
      <c r="F83" t="n">
        <v>5.09</v>
      </c>
      <c r="G83" t="n">
        <v>76.28</v>
      </c>
      <c r="H83" t="n">
        <v>1.41</v>
      </c>
      <c r="I83" t="n">
        <v>4</v>
      </c>
      <c r="J83" t="n">
        <v>269.14</v>
      </c>
      <c r="K83" t="n">
        <v>57.72</v>
      </c>
      <c r="L83" t="n">
        <v>21.25</v>
      </c>
      <c r="M83" t="n">
        <v>2</v>
      </c>
      <c r="N83" t="n">
        <v>70.16</v>
      </c>
      <c r="O83" t="n">
        <v>33427.94</v>
      </c>
      <c r="P83" t="n">
        <v>69.03</v>
      </c>
      <c r="Q83" t="n">
        <v>202.81</v>
      </c>
      <c r="R83" t="n">
        <v>19.06</v>
      </c>
      <c r="S83" t="n">
        <v>13.89</v>
      </c>
      <c r="T83" t="n">
        <v>911.98</v>
      </c>
      <c r="U83" t="n">
        <v>0.73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110.7846366103235</v>
      </c>
      <c r="AB83" t="n">
        <v>151.5804272834065</v>
      </c>
      <c r="AC83" t="n">
        <v>137.1138040479854</v>
      </c>
      <c r="AD83" t="n">
        <v>110784.6366103235</v>
      </c>
      <c r="AE83" t="n">
        <v>151580.4272834065</v>
      </c>
      <c r="AF83" t="n">
        <v>4.061859437720082e-06</v>
      </c>
      <c r="AG83" t="n">
        <v>11</v>
      </c>
      <c r="AH83" t="n">
        <v>137113.8040479854</v>
      </c>
    </row>
    <row r="84">
      <c r="A84" t="n">
        <v>82</v>
      </c>
      <c r="B84" t="n">
        <v>120</v>
      </c>
      <c r="C84" t="inlineStr">
        <is>
          <t xml:space="preserve">CONCLUIDO	</t>
        </is>
      </c>
      <c r="D84" t="n">
        <v>12.5326</v>
      </c>
      <c r="E84" t="n">
        <v>7.98</v>
      </c>
      <c r="F84" t="n">
        <v>5.09</v>
      </c>
      <c r="G84" t="n">
        <v>76.31999999999999</v>
      </c>
      <c r="H84" t="n">
        <v>1.42</v>
      </c>
      <c r="I84" t="n">
        <v>4</v>
      </c>
      <c r="J84" t="n">
        <v>269.61</v>
      </c>
      <c r="K84" t="n">
        <v>57.72</v>
      </c>
      <c r="L84" t="n">
        <v>21.5</v>
      </c>
      <c r="M84" t="n">
        <v>2</v>
      </c>
      <c r="N84" t="n">
        <v>70.39</v>
      </c>
      <c r="O84" t="n">
        <v>33486.63</v>
      </c>
      <c r="P84" t="n">
        <v>68.93000000000001</v>
      </c>
      <c r="Q84" t="n">
        <v>202.81</v>
      </c>
      <c r="R84" t="n">
        <v>19.18</v>
      </c>
      <c r="S84" t="n">
        <v>13.89</v>
      </c>
      <c r="T84" t="n">
        <v>968.23</v>
      </c>
      <c r="U84" t="n">
        <v>0.72</v>
      </c>
      <c r="V84" t="n">
        <v>0.76</v>
      </c>
      <c r="W84" t="n">
        <v>0.64</v>
      </c>
      <c r="X84" t="n">
        <v>0.05</v>
      </c>
      <c r="Y84" t="n">
        <v>1</v>
      </c>
      <c r="Z84" t="n">
        <v>10</v>
      </c>
      <c r="AA84" t="n">
        <v>110.7529188800507</v>
      </c>
      <c r="AB84" t="n">
        <v>151.5370296855597</v>
      </c>
      <c r="AC84" t="n">
        <v>137.0745482559682</v>
      </c>
      <c r="AD84" t="n">
        <v>110752.9188800507</v>
      </c>
      <c r="AE84" t="n">
        <v>151537.0296855597</v>
      </c>
      <c r="AF84" t="n">
        <v>4.060433882840448e-06</v>
      </c>
      <c r="AG84" t="n">
        <v>11</v>
      </c>
      <c r="AH84" t="n">
        <v>137074.5482559682</v>
      </c>
    </row>
    <row r="85">
      <c r="A85" t="n">
        <v>83</v>
      </c>
      <c r="B85" t="n">
        <v>120</v>
      </c>
      <c r="C85" t="inlineStr">
        <is>
          <t xml:space="preserve">CONCLUIDO	</t>
        </is>
      </c>
      <c r="D85" t="n">
        <v>12.5339</v>
      </c>
      <c r="E85" t="n">
        <v>7.98</v>
      </c>
      <c r="F85" t="n">
        <v>5.09</v>
      </c>
      <c r="G85" t="n">
        <v>76.31</v>
      </c>
      <c r="H85" t="n">
        <v>1.43</v>
      </c>
      <c r="I85" t="n">
        <v>4</v>
      </c>
      <c r="J85" t="n">
        <v>270.09</v>
      </c>
      <c r="K85" t="n">
        <v>57.72</v>
      </c>
      <c r="L85" t="n">
        <v>21.75</v>
      </c>
      <c r="M85" t="n">
        <v>2</v>
      </c>
      <c r="N85" t="n">
        <v>70.62</v>
      </c>
      <c r="O85" t="n">
        <v>33545.41</v>
      </c>
      <c r="P85" t="n">
        <v>68.7</v>
      </c>
      <c r="Q85" t="n">
        <v>202.81</v>
      </c>
      <c r="R85" t="n">
        <v>19.18</v>
      </c>
      <c r="S85" t="n">
        <v>13.89</v>
      </c>
      <c r="T85" t="n">
        <v>967.59</v>
      </c>
      <c r="U85" t="n">
        <v>0.72</v>
      </c>
      <c r="V85" t="n">
        <v>0.76</v>
      </c>
      <c r="W85" t="n">
        <v>0.64</v>
      </c>
      <c r="X85" t="n">
        <v>0.05</v>
      </c>
      <c r="Y85" t="n">
        <v>1</v>
      </c>
      <c r="Z85" t="n">
        <v>10</v>
      </c>
      <c r="AA85" t="n">
        <v>110.6496031098067</v>
      </c>
      <c r="AB85" t="n">
        <v>151.3956684907419</v>
      </c>
      <c r="AC85" t="n">
        <v>136.9466783751821</v>
      </c>
      <c r="AD85" t="n">
        <v>110649.6031098067</v>
      </c>
      <c r="AE85" t="n">
        <v>151395.6684907419</v>
      </c>
      <c r="AF85" t="n">
        <v>4.060855069509431e-06</v>
      </c>
      <c r="AG85" t="n">
        <v>11</v>
      </c>
      <c r="AH85" t="n">
        <v>136946.6783751821</v>
      </c>
    </row>
    <row r="86">
      <c r="A86" t="n">
        <v>84</v>
      </c>
      <c r="B86" t="n">
        <v>120</v>
      </c>
      <c r="C86" t="inlineStr">
        <is>
          <t xml:space="preserve">CONCLUIDO	</t>
        </is>
      </c>
      <c r="D86" t="n">
        <v>12.5309</v>
      </c>
      <c r="E86" t="n">
        <v>7.98</v>
      </c>
      <c r="F86" t="n">
        <v>5.09</v>
      </c>
      <c r="G86" t="n">
        <v>76.34</v>
      </c>
      <c r="H86" t="n">
        <v>1.45</v>
      </c>
      <c r="I86" t="n">
        <v>4</v>
      </c>
      <c r="J86" t="n">
        <v>270.57</v>
      </c>
      <c r="K86" t="n">
        <v>57.72</v>
      </c>
      <c r="L86" t="n">
        <v>22</v>
      </c>
      <c r="M86" t="n">
        <v>2</v>
      </c>
      <c r="N86" t="n">
        <v>70.84</v>
      </c>
      <c r="O86" t="n">
        <v>33604.28</v>
      </c>
      <c r="P86" t="n">
        <v>68.48</v>
      </c>
      <c r="Q86" t="n">
        <v>202.83</v>
      </c>
      <c r="R86" t="n">
        <v>19.19</v>
      </c>
      <c r="S86" t="n">
        <v>13.89</v>
      </c>
      <c r="T86" t="n">
        <v>977.08</v>
      </c>
      <c r="U86" t="n">
        <v>0.72</v>
      </c>
      <c r="V86" t="n">
        <v>0.76</v>
      </c>
      <c r="W86" t="n">
        <v>0.64</v>
      </c>
      <c r="X86" t="n">
        <v>0.05</v>
      </c>
      <c r="Y86" t="n">
        <v>1</v>
      </c>
      <c r="Z86" t="n">
        <v>10</v>
      </c>
      <c r="AA86" t="n">
        <v>110.562010046329</v>
      </c>
      <c r="AB86" t="n">
        <v>151.2758197969585</v>
      </c>
      <c r="AC86" t="n">
        <v>136.8382678725246</v>
      </c>
      <c r="AD86" t="n">
        <v>110562.010046329</v>
      </c>
      <c r="AE86" t="n">
        <v>151275.8197969585</v>
      </c>
      <c r="AF86" t="n">
        <v>4.059883100273317e-06</v>
      </c>
      <c r="AG86" t="n">
        <v>11</v>
      </c>
      <c r="AH86" t="n">
        <v>136838.2678725246</v>
      </c>
    </row>
    <row r="87">
      <c r="A87" t="n">
        <v>85</v>
      </c>
      <c r="B87" t="n">
        <v>120</v>
      </c>
      <c r="C87" t="inlineStr">
        <is>
          <t xml:space="preserve">CONCLUIDO	</t>
        </is>
      </c>
      <c r="D87" t="n">
        <v>12.537</v>
      </c>
      <c r="E87" t="n">
        <v>7.98</v>
      </c>
      <c r="F87" t="n">
        <v>5.09</v>
      </c>
      <c r="G87" t="n">
        <v>76.28</v>
      </c>
      <c r="H87" t="n">
        <v>1.46</v>
      </c>
      <c r="I87" t="n">
        <v>4</v>
      </c>
      <c r="J87" t="n">
        <v>271.05</v>
      </c>
      <c r="K87" t="n">
        <v>57.72</v>
      </c>
      <c r="L87" t="n">
        <v>22.25</v>
      </c>
      <c r="M87" t="n">
        <v>2</v>
      </c>
      <c r="N87" t="n">
        <v>71.06999999999999</v>
      </c>
      <c r="O87" t="n">
        <v>33663.24</v>
      </c>
      <c r="P87" t="n">
        <v>68.09999999999999</v>
      </c>
      <c r="Q87" t="n">
        <v>202.81</v>
      </c>
      <c r="R87" t="n">
        <v>19.11</v>
      </c>
      <c r="S87" t="n">
        <v>13.89</v>
      </c>
      <c r="T87" t="n">
        <v>934.74</v>
      </c>
      <c r="U87" t="n">
        <v>0.73</v>
      </c>
      <c r="V87" t="n">
        <v>0.76</v>
      </c>
      <c r="W87" t="n">
        <v>0.64</v>
      </c>
      <c r="X87" t="n">
        <v>0.05</v>
      </c>
      <c r="Y87" t="n">
        <v>1</v>
      </c>
      <c r="Z87" t="n">
        <v>10</v>
      </c>
      <c r="AA87" t="n">
        <v>110.3809498058829</v>
      </c>
      <c r="AB87" t="n">
        <v>151.0280851881663</v>
      </c>
      <c r="AC87" t="n">
        <v>136.6141767070977</v>
      </c>
      <c r="AD87" t="n">
        <v>110380.9498058829</v>
      </c>
      <c r="AE87" t="n">
        <v>151028.0851881663</v>
      </c>
      <c r="AF87" t="n">
        <v>4.061859437720082e-06</v>
      </c>
      <c r="AG87" t="n">
        <v>11</v>
      </c>
      <c r="AH87" t="n">
        <v>136614.1767070977</v>
      </c>
    </row>
    <row r="88">
      <c r="A88" t="n">
        <v>86</v>
      </c>
      <c r="B88" t="n">
        <v>120</v>
      </c>
      <c r="C88" t="inlineStr">
        <is>
          <t xml:space="preserve">CONCLUIDO	</t>
        </is>
      </c>
      <c r="D88" t="n">
        <v>12.5335</v>
      </c>
      <c r="E88" t="n">
        <v>7.98</v>
      </c>
      <c r="F88" t="n">
        <v>5.09</v>
      </c>
      <c r="G88" t="n">
        <v>76.31</v>
      </c>
      <c r="H88" t="n">
        <v>1.47</v>
      </c>
      <c r="I88" t="n">
        <v>4</v>
      </c>
      <c r="J88" t="n">
        <v>271.52</v>
      </c>
      <c r="K88" t="n">
        <v>57.72</v>
      </c>
      <c r="L88" t="n">
        <v>22.5</v>
      </c>
      <c r="M88" t="n">
        <v>2</v>
      </c>
      <c r="N88" t="n">
        <v>71.3</v>
      </c>
      <c r="O88" t="n">
        <v>33722.28</v>
      </c>
      <c r="P88" t="n">
        <v>67.95999999999999</v>
      </c>
      <c r="Q88" t="n">
        <v>202.81</v>
      </c>
      <c r="R88" t="n">
        <v>19.1</v>
      </c>
      <c r="S88" t="n">
        <v>13.89</v>
      </c>
      <c r="T88" t="n">
        <v>927.6900000000001</v>
      </c>
      <c r="U88" t="n">
        <v>0.73</v>
      </c>
      <c r="V88" t="n">
        <v>0.76</v>
      </c>
      <c r="W88" t="n">
        <v>0.64</v>
      </c>
      <c r="X88" t="n">
        <v>0.05</v>
      </c>
      <c r="Y88" t="n">
        <v>1</v>
      </c>
      <c r="Z88" t="n">
        <v>10</v>
      </c>
      <c r="AA88" t="n">
        <v>110.3293599313275</v>
      </c>
      <c r="AB88" t="n">
        <v>150.9574976458149</v>
      </c>
      <c r="AC88" t="n">
        <v>136.5503259407181</v>
      </c>
      <c r="AD88" t="n">
        <v>110329.3599313275</v>
      </c>
      <c r="AE88" t="n">
        <v>150957.4976458149</v>
      </c>
      <c r="AF88" t="n">
        <v>4.060725473611282e-06</v>
      </c>
      <c r="AG88" t="n">
        <v>11</v>
      </c>
      <c r="AH88" t="n">
        <v>136550.3259407181</v>
      </c>
    </row>
    <row r="89">
      <c r="A89" t="n">
        <v>87</v>
      </c>
      <c r="B89" t="n">
        <v>120</v>
      </c>
      <c r="C89" t="inlineStr">
        <is>
          <t xml:space="preserve">CONCLUIDO	</t>
        </is>
      </c>
      <c r="D89" t="n">
        <v>12.5357</v>
      </c>
      <c r="E89" t="n">
        <v>7.98</v>
      </c>
      <c r="F89" t="n">
        <v>5.09</v>
      </c>
      <c r="G89" t="n">
        <v>76.29000000000001</v>
      </c>
      <c r="H89" t="n">
        <v>1.49</v>
      </c>
      <c r="I89" t="n">
        <v>4</v>
      </c>
      <c r="J89" t="n">
        <v>272</v>
      </c>
      <c r="K89" t="n">
        <v>57.72</v>
      </c>
      <c r="L89" t="n">
        <v>22.75</v>
      </c>
      <c r="M89" t="n">
        <v>2</v>
      </c>
      <c r="N89" t="n">
        <v>71.53</v>
      </c>
      <c r="O89" t="n">
        <v>33781.41</v>
      </c>
      <c r="P89" t="n">
        <v>67.56</v>
      </c>
      <c r="Q89" t="n">
        <v>202.81</v>
      </c>
      <c r="R89" t="n">
        <v>19.01</v>
      </c>
      <c r="S89" t="n">
        <v>13.89</v>
      </c>
      <c r="T89" t="n">
        <v>882.83</v>
      </c>
      <c r="U89" t="n">
        <v>0.73</v>
      </c>
      <c r="V89" t="n">
        <v>0.76</v>
      </c>
      <c r="W89" t="n">
        <v>0.65</v>
      </c>
      <c r="X89" t="n">
        <v>0.05</v>
      </c>
      <c r="Y89" t="n">
        <v>1</v>
      </c>
      <c r="Z89" t="n">
        <v>10</v>
      </c>
      <c r="AA89" t="n">
        <v>110.1499421937278</v>
      </c>
      <c r="AB89" t="n">
        <v>150.7120103818792</v>
      </c>
      <c r="AC89" t="n">
        <v>136.3282676367088</v>
      </c>
      <c r="AD89" t="n">
        <v>110149.9421937278</v>
      </c>
      <c r="AE89" t="n">
        <v>150712.0103818792</v>
      </c>
      <c r="AF89" t="n">
        <v>4.061438251051099e-06</v>
      </c>
      <c r="AG89" t="n">
        <v>11</v>
      </c>
      <c r="AH89" t="n">
        <v>136328.2676367088</v>
      </c>
    </row>
    <row r="90">
      <c r="A90" t="n">
        <v>88</v>
      </c>
      <c r="B90" t="n">
        <v>120</v>
      </c>
      <c r="C90" t="inlineStr">
        <is>
          <t xml:space="preserve">CONCLUIDO	</t>
        </is>
      </c>
      <c r="D90" t="n">
        <v>12.5401</v>
      </c>
      <c r="E90" t="n">
        <v>7.97</v>
      </c>
      <c r="F90" t="n">
        <v>5.08</v>
      </c>
      <c r="G90" t="n">
        <v>76.25</v>
      </c>
      <c r="H90" t="n">
        <v>1.5</v>
      </c>
      <c r="I90" t="n">
        <v>4</v>
      </c>
      <c r="J90" t="n">
        <v>272.49</v>
      </c>
      <c r="K90" t="n">
        <v>57.72</v>
      </c>
      <c r="L90" t="n">
        <v>23</v>
      </c>
      <c r="M90" t="n">
        <v>2</v>
      </c>
      <c r="N90" t="n">
        <v>71.76000000000001</v>
      </c>
      <c r="O90" t="n">
        <v>33840.76</v>
      </c>
      <c r="P90" t="n">
        <v>67.05</v>
      </c>
      <c r="Q90" t="n">
        <v>202.81</v>
      </c>
      <c r="R90" t="n">
        <v>19.03</v>
      </c>
      <c r="S90" t="n">
        <v>13.89</v>
      </c>
      <c r="T90" t="n">
        <v>894.38</v>
      </c>
      <c r="U90" t="n">
        <v>0.73</v>
      </c>
      <c r="V90" t="n">
        <v>0.76</v>
      </c>
      <c r="W90" t="n">
        <v>0.64</v>
      </c>
      <c r="X90" t="n">
        <v>0.04</v>
      </c>
      <c r="Y90" t="n">
        <v>1</v>
      </c>
      <c r="Z90" t="n">
        <v>10</v>
      </c>
      <c r="AA90" t="n">
        <v>109.91051685092</v>
      </c>
      <c r="AB90" t="n">
        <v>150.384418065149</v>
      </c>
      <c r="AC90" t="n">
        <v>136.0319402709086</v>
      </c>
      <c r="AD90" t="n">
        <v>109910.51685092</v>
      </c>
      <c r="AE90" t="n">
        <v>150384.418065149</v>
      </c>
      <c r="AF90" t="n">
        <v>4.062863805930733e-06</v>
      </c>
      <c r="AG90" t="n">
        <v>11</v>
      </c>
      <c r="AH90" t="n">
        <v>136031.9402709086</v>
      </c>
    </row>
    <row r="91">
      <c r="A91" t="n">
        <v>89</v>
      </c>
      <c r="B91" t="n">
        <v>120</v>
      </c>
      <c r="C91" t="inlineStr">
        <is>
          <t xml:space="preserve">CONCLUIDO	</t>
        </is>
      </c>
      <c r="D91" t="n">
        <v>12.5361</v>
      </c>
      <c r="E91" t="n">
        <v>7.98</v>
      </c>
      <c r="F91" t="n">
        <v>5.09</v>
      </c>
      <c r="G91" t="n">
        <v>76.29000000000001</v>
      </c>
      <c r="H91" t="n">
        <v>1.52</v>
      </c>
      <c r="I91" t="n">
        <v>4</v>
      </c>
      <c r="J91" t="n">
        <v>272.97</v>
      </c>
      <c r="K91" t="n">
        <v>57.72</v>
      </c>
      <c r="L91" t="n">
        <v>23.25</v>
      </c>
      <c r="M91" t="n">
        <v>2</v>
      </c>
      <c r="N91" t="n">
        <v>71.98999999999999</v>
      </c>
      <c r="O91" t="n">
        <v>33900.07</v>
      </c>
      <c r="P91" t="n">
        <v>66.48999999999999</v>
      </c>
      <c r="Q91" t="n">
        <v>202.81</v>
      </c>
      <c r="R91" t="n">
        <v>19.06</v>
      </c>
      <c r="S91" t="n">
        <v>13.89</v>
      </c>
      <c r="T91" t="n">
        <v>908.05</v>
      </c>
      <c r="U91" t="n">
        <v>0.73</v>
      </c>
      <c r="V91" t="n">
        <v>0.76</v>
      </c>
      <c r="W91" t="n">
        <v>0.64</v>
      </c>
      <c r="X91" t="n">
        <v>0.05</v>
      </c>
      <c r="Y91" t="n">
        <v>1</v>
      </c>
      <c r="Z91" t="n">
        <v>10</v>
      </c>
      <c r="AA91" t="n">
        <v>109.6844084739617</v>
      </c>
      <c r="AB91" t="n">
        <v>150.0750466085973</v>
      </c>
      <c r="AC91" t="n">
        <v>135.7520947919645</v>
      </c>
      <c r="AD91" t="n">
        <v>109684.4084739617</v>
      </c>
      <c r="AE91" t="n">
        <v>150075.0466085974</v>
      </c>
      <c r="AF91" t="n">
        <v>4.061567846949248e-06</v>
      </c>
      <c r="AG91" t="n">
        <v>11</v>
      </c>
      <c r="AH91" t="n">
        <v>135752.0947919645</v>
      </c>
    </row>
    <row r="92">
      <c r="A92" t="n">
        <v>90</v>
      </c>
      <c r="B92" t="n">
        <v>120</v>
      </c>
      <c r="C92" t="inlineStr">
        <is>
          <t xml:space="preserve">CONCLUIDO	</t>
        </is>
      </c>
      <c r="D92" t="n">
        <v>12.6431</v>
      </c>
      <c r="E92" t="n">
        <v>7.91</v>
      </c>
      <c r="F92" t="n">
        <v>5.06</v>
      </c>
      <c r="G92" t="n">
        <v>101.28</v>
      </c>
      <c r="H92" t="n">
        <v>1.53</v>
      </c>
      <c r="I92" t="n">
        <v>3</v>
      </c>
      <c r="J92" t="n">
        <v>273.45</v>
      </c>
      <c r="K92" t="n">
        <v>57.72</v>
      </c>
      <c r="L92" t="n">
        <v>23.5</v>
      </c>
      <c r="M92" t="n">
        <v>1</v>
      </c>
      <c r="N92" t="n">
        <v>72.22</v>
      </c>
      <c r="O92" t="n">
        <v>33959.47</v>
      </c>
      <c r="P92" t="n">
        <v>65.69</v>
      </c>
      <c r="Q92" t="n">
        <v>202.81</v>
      </c>
      <c r="R92" t="n">
        <v>18.4</v>
      </c>
      <c r="S92" t="n">
        <v>13.89</v>
      </c>
      <c r="T92" t="n">
        <v>584.97</v>
      </c>
      <c r="U92" t="n">
        <v>0.75</v>
      </c>
      <c r="V92" t="n">
        <v>0.76</v>
      </c>
      <c r="W92" t="n">
        <v>0.64</v>
      </c>
      <c r="X92" t="n">
        <v>0.03</v>
      </c>
      <c r="Y92" t="n">
        <v>1</v>
      </c>
      <c r="Z92" t="n">
        <v>10</v>
      </c>
      <c r="AA92" t="n">
        <v>109.0475040734673</v>
      </c>
      <c r="AB92" t="n">
        <v>149.2036059096023</v>
      </c>
      <c r="AC92" t="n">
        <v>134.9638231702066</v>
      </c>
      <c r="AD92" t="n">
        <v>109047.5040734673</v>
      </c>
      <c r="AE92" t="n">
        <v>149203.6059096023</v>
      </c>
      <c r="AF92" t="n">
        <v>4.096234749703978e-06</v>
      </c>
      <c r="AG92" t="n">
        <v>11</v>
      </c>
      <c r="AH92" t="n">
        <v>134963.8231702065</v>
      </c>
    </row>
    <row r="93">
      <c r="A93" t="n">
        <v>91</v>
      </c>
      <c r="B93" t="n">
        <v>120</v>
      </c>
      <c r="C93" t="inlineStr">
        <is>
          <t xml:space="preserve">CONCLUIDO	</t>
        </is>
      </c>
      <c r="D93" t="n">
        <v>12.6338</v>
      </c>
      <c r="E93" t="n">
        <v>7.92</v>
      </c>
      <c r="F93" t="n">
        <v>5.07</v>
      </c>
      <c r="G93" t="n">
        <v>101.39</v>
      </c>
      <c r="H93" t="n">
        <v>1.54</v>
      </c>
      <c r="I93" t="n">
        <v>3</v>
      </c>
      <c r="J93" t="n">
        <v>273.93</v>
      </c>
      <c r="K93" t="n">
        <v>57.72</v>
      </c>
      <c r="L93" t="n">
        <v>23.75</v>
      </c>
      <c r="M93" t="n">
        <v>1</v>
      </c>
      <c r="N93" t="n">
        <v>72.45999999999999</v>
      </c>
      <c r="O93" t="n">
        <v>34018.96</v>
      </c>
      <c r="P93" t="n">
        <v>65.83</v>
      </c>
      <c r="Q93" t="n">
        <v>202.83</v>
      </c>
      <c r="R93" t="n">
        <v>18.6</v>
      </c>
      <c r="S93" t="n">
        <v>13.89</v>
      </c>
      <c r="T93" t="n">
        <v>687.16</v>
      </c>
      <c r="U93" t="n">
        <v>0.75</v>
      </c>
      <c r="V93" t="n">
        <v>0.76</v>
      </c>
      <c r="W93" t="n">
        <v>0.64</v>
      </c>
      <c r="X93" t="n">
        <v>0.03</v>
      </c>
      <c r="Y93" t="n">
        <v>1</v>
      </c>
      <c r="Z93" t="n">
        <v>10</v>
      </c>
      <c r="AA93" t="n">
        <v>109.1376503452967</v>
      </c>
      <c r="AB93" t="n">
        <v>149.326948015692</v>
      </c>
      <c r="AC93" t="n">
        <v>135.0753936788028</v>
      </c>
      <c r="AD93" t="n">
        <v>109137.6503452967</v>
      </c>
      <c r="AE93" t="n">
        <v>149326.948015692</v>
      </c>
      <c r="AF93" t="n">
        <v>4.093221645072025e-06</v>
      </c>
      <c r="AG93" t="n">
        <v>11</v>
      </c>
      <c r="AH93" t="n">
        <v>135075.3936788028</v>
      </c>
    </row>
    <row r="94">
      <c r="A94" t="n">
        <v>92</v>
      </c>
      <c r="B94" t="n">
        <v>120</v>
      </c>
      <c r="C94" t="inlineStr">
        <is>
          <t xml:space="preserve">CONCLUIDO	</t>
        </is>
      </c>
      <c r="D94" t="n">
        <v>12.6302</v>
      </c>
      <c r="E94" t="n">
        <v>7.92</v>
      </c>
      <c r="F94" t="n">
        <v>5.07</v>
      </c>
      <c r="G94" t="n">
        <v>101.44</v>
      </c>
      <c r="H94" t="n">
        <v>1.56</v>
      </c>
      <c r="I94" t="n">
        <v>3</v>
      </c>
      <c r="J94" t="n">
        <v>274.41</v>
      </c>
      <c r="K94" t="n">
        <v>57.72</v>
      </c>
      <c r="L94" t="n">
        <v>24</v>
      </c>
      <c r="M94" t="n">
        <v>1</v>
      </c>
      <c r="N94" t="n">
        <v>72.69</v>
      </c>
      <c r="O94" t="n">
        <v>34078.55</v>
      </c>
      <c r="P94" t="n">
        <v>65.92</v>
      </c>
      <c r="Q94" t="n">
        <v>202.81</v>
      </c>
      <c r="R94" t="n">
        <v>18.64</v>
      </c>
      <c r="S94" t="n">
        <v>13.89</v>
      </c>
      <c r="T94" t="n">
        <v>706.55</v>
      </c>
      <c r="U94" t="n">
        <v>0.75</v>
      </c>
      <c r="V94" t="n">
        <v>0.76</v>
      </c>
      <c r="W94" t="n">
        <v>0.64</v>
      </c>
      <c r="X94" t="n">
        <v>0.03</v>
      </c>
      <c r="Y94" t="n">
        <v>1</v>
      </c>
      <c r="Z94" t="n">
        <v>10</v>
      </c>
      <c r="AA94" t="n">
        <v>109.1854616546814</v>
      </c>
      <c r="AB94" t="n">
        <v>149.3923655584782</v>
      </c>
      <c r="AC94" t="n">
        <v>135.1345678631197</v>
      </c>
      <c r="AD94" t="n">
        <v>109185.4616546814</v>
      </c>
      <c r="AE94" t="n">
        <v>149392.3655584783</v>
      </c>
      <c r="AF94" t="n">
        <v>4.092055281988687e-06</v>
      </c>
      <c r="AG94" t="n">
        <v>11</v>
      </c>
      <c r="AH94" t="n">
        <v>135134.5678631197</v>
      </c>
    </row>
    <row r="95">
      <c r="A95" t="n">
        <v>93</v>
      </c>
      <c r="B95" t="n">
        <v>120</v>
      </c>
      <c r="C95" t="inlineStr">
        <is>
          <t xml:space="preserve">CONCLUIDO	</t>
        </is>
      </c>
      <c r="D95" t="n">
        <v>12.6351</v>
      </c>
      <c r="E95" t="n">
        <v>7.91</v>
      </c>
      <c r="F95" t="n">
        <v>5.07</v>
      </c>
      <c r="G95" t="n">
        <v>101.38</v>
      </c>
      <c r="H95" t="n">
        <v>1.57</v>
      </c>
      <c r="I95" t="n">
        <v>3</v>
      </c>
      <c r="J95" t="n">
        <v>274.9</v>
      </c>
      <c r="K95" t="n">
        <v>57.72</v>
      </c>
      <c r="L95" t="n">
        <v>24.25</v>
      </c>
      <c r="M95" t="n">
        <v>1</v>
      </c>
      <c r="N95" t="n">
        <v>72.92</v>
      </c>
      <c r="O95" t="n">
        <v>34138.22</v>
      </c>
      <c r="P95" t="n">
        <v>66.06999999999999</v>
      </c>
      <c r="Q95" t="n">
        <v>202.81</v>
      </c>
      <c r="R95" t="n">
        <v>18.56</v>
      </c>
      <c r="S95" t="n">
        <v>13.89</v>
      </c>
      <c r="T95" t="n">
        <v>665.7</v>
      </c>
      <c r="U95" t="n">
        <v>0.75</v>
      </c>
      <c r="V95" t="n">
        <v>0.76</v>
      </c>
      <c r="W95" t="n">
        <v>0.64</v>
      </c>
      <c r="X95" t="n">
        <v>0.03</v>
      </c>
      <c r="Y95" t="n">
        <v>1</v>
      </c>
      <c r="Z95" t="n">
        <v>10</v>
      </c>
      <c r="AA95" t="n">
        <v>109.237758048671</v>
      </c>
      <c r="AB95" t="n">
        <v>149.4639197918889</v>
      </c>
      <c r="AC95" t="n">
        <v>135.1992930609206</v>
      </c>
      <c r="AD95" t="n">
        <v>109237.758048671</v>
      </c>
      <c r="AE95" t="n">
        <v>149463.9197918889</v>
      </c>
      <c r="AF95" t="n">
        <v>4.093642831741007e-06</v>
      </c>
      <c r="AG95" t="n">
        <v>11</v>
      </c>
      <c r="AH95" t="n">
        <v>135199.2930609206</v>
      </c>
    </row>
    <row r="96">
      <c r="A96" t="n">
        <v>94</v>
      </c>
      <c r="B96" t="n">
        <v>120</v>
      </c>
      <c r="C96" t="inlineStr">
        <is>
          <t xml:space="preserve">CONCLUIDO	</t>
        </is>
      </c>
      <c r="D96" t="n">
        <v>12.6369</v>
      </c>
      <c r="E96" t="n">
        <v>7.91</v>
      </c>
      <c r="F96" t="n">
        <v>5.07</v>
      </c>
      <c r="G96" t="n">
        <v>101.36</v>
      </c>
      <c r="H96" t="n">
        <v>1.58</v>
      </c>
      <c r="I96" t="n">
        <v>3</v>
      </c>
      <c r="J96" t="n">
        <v>275.38</v>
      </c>
      <c r="K96" t="n">
        <v>57.72</v>
      </c>
      <c r="L96" t="n">
        <v>24.5</v>
      </c>
      <c r="M96" t="n">
        <v>1</v>
      </c>
      <c r="N96" t="n">
        <v>73.16</v>
      </c>
      <c r="O96" t="n">
        <v>34197.98</v>
      </c>
      <c r="P96" t="n">
        <v>66.06999999999999</v>
      </c>
      <c r="Q96" t="n">
        <v>202.81</v>
      </c>
      <c r="R96" t="n">
        <v>18.51</v>
      </c>
      <c r="S96" t="n">
        <v>13.89</v>
      </c>
      <c r="T96" t="n">
        <v>637.88</v>
      </c>
      <c r="U96" t="n">
        <v>0.75</v>
      </c>
      <c r="V96" t="n">
        <v>0.76</v>
      </c>
      <c r="W96" t="n">
        <v>0.64</v>
      </c>
      <c r="X96" t="n">
        <v>0.03</v>
      </c>
      <c r="Y96" t="n">
        <v>1</v>
      </c>
      <c r="Z96" t="n">
        <v>10</v>
      </c>
      <c r="AA96" t="n">
        <v>109.2332296233255</v>
      </c>
      <c r="AB96" t="n">
        <v>149.4577238005511</v>
      </c>
      <c r="AC96" t="n">
        <v>135.1936884063</v>
      </c>
      <c r="AD96" t="n">
        <v>109233.2296233255</v>
      </c>
      <c r="AE96" t="n">
        <v>149457.7238005511</v>
      </c>
      <c r="AF96" t="n">
        <v>4.094226013282676e-06</v>
      </c>
      <c r="AG96" t="n">
        <v>11</v>
      </c>
      <c r="AH96" t="n">
        <v>135193.6884063</v>
      </c>
    </row>
    <row r="97">
      <c r="A97" t="n">
        <v>95</v>
      </c>
      <c r="B97" t="n">
        <v>120</v>
      </c>
      <c r="C97" t="inlineStr">
        <is>
          <t xml:space="preserve">CONCLUIDO	</t>
        </is>
      </c>
      <c r="D97" t="n">
        <v>12.6396</v>
      </c>
      <c r="E97" t="n">
        <v>7.91</v>
      </c>
      <c r="F97" t="n">
        <v>5.07</v>
      </c>
      <c r="G97" t="n">
        <v>101.32</v>
      </c>
      <c r="H97" t="n">
        <v>1.6</v>
      </c>
      <c r="I97" t="n">
        <v>3</v>
      </c>
      <c r="J97" t="n">
        <v>275.87</v>
      </c>
      <c r="K97" t="n">
        <v>57.72</v>
      </c>
      <c r="L97" t="n">
        <v>24.75</v>
      </c>
      <c r="M97" t="n">
        <v>1</v>
      </c>
      <c r="N97" t="n">
        <v>73.39</v>
      </c>
      <c r="O97" t="n">
        <v>34257.84</v>
      </c>
      <c r="P97" t="n">
        <v>66.06</v>
      </c>
      <c r="Q97" t="n">
        <v>202.81</v>
      </c>
      <c r="R97" t="n">
        <v>18.47</v>
      </c>
      <c r="S97" t="n">
        <v>13.89</v>
      </c>
      <c r="T97" t="n">
        <v>619.8</v>
      </c>
      <c r="U97" t="n">
        <v>0.75</v>
      </c>
      <c r="V97" t="n">
        <v>0.76</v>
      </c>
      <c r="W97" t="n">
        <v>0.64</v>
      </c>
      <c r="X97" t="n">
        <v>0.03</v>
      </c>
      <c r="Y97" t="n">
        <v>1</v>
      </c>
      <c r="Z97" t="n">
        <v>10</v>
      </c>
      <c r="AA97" t="n">
        <v>109.2221339204319</v>
      </c>
      <c r="AB97" t="n">
        <v>149.4425421703442</v>
      </c>
      <c r="AC97" t="n">
        <v>135.1799556895725</v>
      </c>
      <c r="AD97" t="n">
        <v>109222.1339204319</v>
      </c>
      <c r="AE97" t="n">
        <v>149442.5421703442</v>
      </c>
      <c r="AF97" t="n">
        <v>4.095100785595178e-06</v>
      </c>
      <c r="AG97" t="n">
        <v>11</v>
      </c>
      <c r="AH97" t="n">
        <v>135179.9556895725</v>
      </c>
    </row>
    <row r="98">
      <c r="A98" t="n">
        <v>96</v>
      </c>
      <c r="B98" t="n">
        <v>120</v>
      </c>
      <c r="C98" t="inlineStr">
        <is>
          <t xml:space="preserve">CONCLUIDO	</t>
        </is>
      </c>
      <c r="D98" t="n">
        <v>12.6369</v>
      </c>
      <c r="E98" t="n">
        <v>7.91</v>
      </c>
      <c r="F98" t="n">
        <v>5.07</v>
      </c>
      <c r="G98" t="n">
        <v>101.36</v>
      </c>
      <c r="H98" t="n">
        <v>1.61</v>
      </c>
      <c r="I98" t="n">
        <v>3</v>
      </c>
      <c r="J98" t="n">
        <v>276.35</v>
      </c>
      <c r="K98" t="n">
        <v>57.72</v>
      </c>
      <c r="L98" t="n">
        <v>25</v>
      </c>
      <c r="M98" t="n">
        <v>1</v>
      </c>
      <c r="N98" t="n">
        <v>73.63</v>
      </c>
      <c r="O98" t="n">
        <v>34317.79</v>
      </c>
      <c r="P98" t="n">
        <v>66.2</v>
      </c>
      <c r="Q98" t="n">
        <v>202.81</v>
      </c>
      <c r="R98" t="n">
        <v>18.53</v>
      </c>
      <c r="S98" t="n">
        <v>13.89</v>
      </c>
      <c r="T98" t="n">
        <v>652.3099999999999</v>
      </c>
      <c r="U98" t="n">
        <v>0.75</v>
      </c>
      <c r="V98" t="n">
        <v>0.76</v>
      </c>
      <c r="W98" t="n">
        <v>0.64</v>
      </c>
      <c r="X98" t="n">
        <v>0.03</v>
      </c>
      <c r="Y98" t="n">
        <v>1</v>
      </c>
      <c r="Z98" t="n">
        <v>10</v>
      </c>
      <c r="AA98" t="n">
        <v>109.2892128639703</v>
      </c>
      <c r="AB98" t="n">
        <v>149.5343225402076</v>
      </c>
      <c r="AC98" t="n">
        <v>135.2629766697507</v>
      </c>
      <c r="AD98" t="n">
        <v>109289.2128639703</v>
      </c>
      <c r="AE98" t="n">
        <v>149534.3225402076</v>
      </c>
      <c r="AF98" t="n">
        <v>4.094226013282676e-06</v>
      </c>
      <c r="AG98" t="n">
        <v>11</v>
      </c>
      <c r="AH98" t="n">
        <v>135262.9766697507</v>
      </c>
    </row>
    <row r="99">
      <c r="A99" t="n">
        <v>97</v>
      </c>
      <c r="B99" t="n">
        <v>120</v>
      </c>
      <c r="C99" t="inlineStr">
        <is>
          <t xml:space="preserve">CONCLUIDO	</t>
        </is>
      </c>
      <c r="D99" t="n">
        <v>12.6387</v>
      </c>
      <c r="E99" t="n">
        <v>7.91</v>
      </c>
      <c r="F99" t="n">
        <v>5.07</v>
      </c>
      <c r="G99" t="n">
        <v>101.33</v>
      </c>
      <c r="H99" t="n">
        <v>1.62</v>
      </c>
      <c r="I99" t="n">
        <v>3</v>
      </c>
      <c r="J99" t="n">
        <v>276.84</v>
      </c>
      <c r="K99" t="n">
        <v>57.72</v>
      </c>
      <c r="L99" t="n">
        <v>25.25</v>
      </c>
      <c r="M99" t="n">
        <v>1</v>
      </c>
      <c r="N99" t="n">
        <v>73.87</v>
      </c>
      <c r="O99" t="n">
        <v>34377.83</v>
      </c>
      <c r="P99" t="n">
        <v>66.31999999999999</v>
      </c>
      <c r="Q99" t="n">
        <v>202.94</v>
      </c>
      <c r="R99" t="n">
        <v>18.5</v>
      </c>
      <c r="S99" t="n">
        <v>13.89</v>
      </c>
      <c r="T99" t="n">
        <v>633.98</v>
      </c>
      <c r="U99" t="n">
        <v>0.75</v>
      </c>
      <c r="V99" t="n">
        <v>0.76</v>
      </c>
      <c r="W99" t="n">
        <v>0.64</v>
      </c>
      <c r="X99" t="n">
        <v>0.03</v>
      </c>
      <c r="Y99" t="n">
        <v>1</v>
      </c>
      <c r="Z99" t="n">
        <v>10</v>
      </c>
      <c r="AA99" t="n">
        <v>109.3363472331</v>
      </c>
      <c r="AB99" t="n">
        <v>149.5988138634724</v>
      </c>
      <c r="AC99" t="n">
        <v>135.3213130316373</v>
      </c>
      <c r="AD99" t="n">
        <v>109336.3472331</v>
      </c>
      <c r="AE99" t="n">
        <v>149598.8138634724</v>
      </c>
      <c r="AF99" t="n">
        <v>4.094809194824344e-06</v>
      </c>
      <c r="AG99" t="n">
        <v>11</v>
      </c>
      <c r="AH99" t="n">
        <v>135321.3130316373</v>
      </c>
    </row>
    <row r="100">
      <c r="A100" t="n">
        <v>98</v>
      </c>
      <c r="B100" t="n">
        <v>120</v>
      </c>
      <c r="C100" t="inlineStr">
        <is>
          <t xml:space="preserve">CONCLUIDO	</t>
        </is>
      </c>
      <c r="D100" t="n">
        <v>12.6325</v>
      </c>
      <c r="E100" t="n">
        <v>7.92</v>
      </c>
      <c r="F100" t="n">
        <v>5.07</v>
      </c>
      <c r="G100" t="n">
        <v>101.41</v>
      </c>
      <c r="H100" t="n">
        <v>1.64</v>
      </c>
      <c r="I100" t="n">
        <v>3</v>
      </c>
      <c r="J100" t="n">
        <v>277.33</v>
      </c>
      <c r="K100" t="n">
        <v>57.72</v>
      </c>
      <c r="L100" t="n">
        <v>25.5</v>
      </c>
      <c r="M100" t="n">
        <v>1</v>
      </c>
      <c r="N100" t="n">
        <v>74.09999999999999</v>
      </c>
      <c r="O100" t="n">
        <v>34437.96</v>
      </c>
      <c r="P100" t="n">
        <v>66.66</v>
      </c>
      <c r="Q100" t="n">
        <v>202.81</v>
      </c>
      <c r="R100" t="n">
        <v>18.58</v>
      </c>
      <c r="S100" t="n">
        <v>13.89</v>
      </c>
      <c r="T100" t="n">
        <v>676.36</v>
      </c>
      <c r="U100" t="n">
        <v>0.75</v>
      </c>
      <c r="V100" t="n">
        <v>0.76</v>
      </c>
      <c r="W100" t="n">
        <v>0.64</v>
      </c>
      <c r="X100" t="n">
        <v>0.03</v>
      </c>
      <c r="Y100" t="n">
        <v>1</v>
      </c>
      <c r="Z100" t="n">
        <v>10</v>
      </c>
      <c r="AA100" t="n">
        <v>109.4984676675797</v>
      </c>
      <c r="AB100" t="n">
        <v>149.8206341941763</v>
      </c>
      <c r="AC100" t="n">
        <v>135.5219631413056</v>
      </c>
      <c r="AD100" t="n">
        <v>109498.4676675797</v>
      </c>
      <c r="AE100" t="n">
        <v>149820.6341941762</v>
      </c>
      <c r="AF100" t="n">
        <v>4.092800458403042e-06</v>
      </c>
      <c r="AG100" t="n">
        <v>11</v>
      </c>
      <c r="AH100" t="n">
        <v>135521.9631413056</v>
      </c>
    </row>
    <row r="101">
      <c r="A101" t="n">
        <v>99</v>
      </c>
      <c r="B101" t="n">
        <v>120</v>
      </c>
      <c r="C101" t="inlineStr">
        <is>
          <t xml:space="preserve">CONCLUIDO	</t>
        </is>
      </c>
      <c r="D101" t="n">
        <v>12.6316</v>
      </c>
      <c r="E101" t="n">
        <v>7.92</v>
      </c>
      <c r="F101" t="n">
        <v>5.07</v>
      </c>
      <c r="G101" t="n">
        <v>101.42</v>
      </c>
      <c r="H101" t="n">
        <v>1.65</v>
      </c>
      <c r="I101" t="n">
        <v>3</v>
      </c>
      <c r="J101" t="n">
        <v>277.82</v>
      </c>
      <c r="K101" t="n">
        <v>57.72</v>
      </c>
      <c r="L101" t="n">
        <v>25.75</v>
      </c>
      <c r="M101" t="n">
        <v>1</v>
      </c>
      <c r="N101" t="n">
        <v>74.34</v>
      </c>
      <c r="O101" t="n">
        <v>34498.19</v>
      </c>
      <c r="P101" t="n">
        <v>66.67</v>
      </c>
      <c r="Q101" t="n">
        <v>202.81</v>
      </c>
      <c r="R101" t="n">
        <v>18.66</v>
      </c>
      <c r="S101" t="n">
        <v>13.89</v>
      </c>
      <c r="T101" t="n">
        <v>712.64</v>
      </c>
      <c r="U101" t="n">
        <v>0.74</v>
      </c>
      <c r="V101" t="n">
        <v>0.76</v>
      </c>
      <c r="W101" t="n">
        <v>0.64</v>
      </c>
      <c r="X101" t="n">
        <v>0.03</v>
      </c>
      <c r="Y101" t="n">
        <v>1</v>
      </c>
      <c r="Z101" t="n">
        <v>10</v>
      </c>
      <c r="AA101" t="n">
        <v>109.5050596158247</v>
      </c>
      <c r="AB101" t="n">
        <v>149.8296535885812</v>
      </c>
      <c r="AC101" t="n">
        <v>135.5301217373673</v>
      </c>
      <c r="AD101" t="n">
        <v>109505.0596158247</v>
      </c>
      <c r="AE101" t="n">
        <v>149829.6535885812</v>
      </c>
      <c r="AF101" t="n">
        <v>4.092508867632208e-06</v>
      </c>
      <c r="AG101" t="n">
        <v>11</v>
      </c>
      <c r="AH101" t="n">
        <v>135530.1217373673</v>
      </c>
    </row>
    <row r="102">
      <c r="A102" t="n">
        <v>100</v>
      </c>
      <c r="B102" t="n">
        <v>120</v>
      </c>
      <c r="C102" t="inlineStr">
        <is>
          <t xml:space="preserve">CONCLUIDO	</t>
        </is>
      </c>
      <c r="D102" t="n">
        <v>12.6347</v>
      </c>
      <c r="E102" t="n">
        <v>7.91</v>
      </c>
      <c r="F102" t="n">
        <v>5.07</v>
      </c>
      <c r="G102" t="n">
        <v>101.38</v>
      </c>
      <c r="H102" t="n">
        <v>1.66</v>
      </c>
      <c r="I102" t="n">
        <v>3</v>
      </c>
      <c r="J102" t="n">
        <v>278.31</v>
      </c>
      <c r="K102" t="n">
        <v>57.72</v>
      </c>
      <c r="L102" t="n">
        <v>26</v>
      </c>
      <c r="M102" t="n">
        <v>1</v>
      </c>
      <c r="N102" t="n">
        <v>74.58</v>
      </c>
      <c r="O102" t="n">
        <v>34558.51</v>
      </c>
      <c r="P102" t="n">
        <v>66.51000000000001</v>
      </c>
      <c r="Q102" t="n">
        <v>202.81</v>
      </c>
      <c r="R102" t="n">
        <v>18.53</v>
      </c>
      <c r="S102" t="n">
        <v>13.89</v>
      </c>
      <c r="T102" t="n">
        <v>650.2</v>
      </c>
      <c r="U102" t="n">
        <v>0.75</v>
      </c>
      <c r="V102" t="n">
        <v>0.76</v>
      </c>
      <c r="W102" t="n">
        <v>0.64</v>
      </c>
      <c r="X102" t="n">
        <v>0.03</v>
      </c>
      <c r="Y102" t="n">
        <v>1</v>
      </c>
      <c r="Z102" t="n">
        <v>10</v>
      </c>
      <c r="AA102" t="n">
        <v>109.4282792714556</v>
      </c>
      <c r="AB102" t="n">
        <v>149.7245993341058</v>
      </c>
      <c r="AC102" t="n">
        <v>135.4350937134945</v>
      </c>
      <c r="AD102" t="n">
        <v>109428.2792714556</v>
      </c>
      <c r="AE102" t="n">
        <v>149724.5993341058</v>
      </c>
      <c r="AF102" t="n">
        <v>4.093513235842859e-06</v>
      </c>
      <c r="AG102" t="n">
        <v>11</v>
      </c>
      <c r="AH102" t="n">
        <v>135435.0937134945</v>
      </c>
    </row>
    <row r="103">
      <c r="A103" t="n">
        <v>101</v>
      </c>
      <c r="B103" t="n">
        <v>120</v>
      </c>
      <c r="C103" t="inlineStr">
        <is>
          <t xml:space="preserve">CONCLUIDO	</t>
        </is>
      </c>
      <c r="D103" t="n">
        <v>12.6338</v>
      </c>
      <c r="E103" t="n">
        <v>7.92</v>
      </c>
      <c r="F103" t="n">
        <v>5.07</v>
      </c>
      <c r="G103" t="n">
        <v>101.39</v>
      </c>
      <c r="H103" t="n">
        <v>1.68</v>
      </c>
      <c r="I103" t="n">
        <v>3</v>
      </c>
      <c r="J103" t="n">
        <v>278.79</v>
      </c>
      <c r="K103" t="n">
        <v>57.72</v>
      </c>
      <c r="L103" t="n">
        <v>26.25</v>
      </c>
      <c r="M103" t="n">
        <v>0</v>
      </c>
      <c r="N103" t="n">
        <v>74.81999999999999</v>
      </c>
      <c r="O103" t="n">
        <v>34618.92</v>
      </c>
      <c r="P103" t="n">
        <v>66.62</v>
      </c>
      <c r="Q103" t="n">
        <v>202.81</v>
      </c>
      <c r="R103" t="n">
        <v>18.57</v>
      </c>
      <c r="S103" t="n">
        <v>13.89</v>
      </c>
      <c r="T103" t="n">
        <v>671.65</v>
      </c>
      <c r="U103" t="n">
        <v>0.75</v>
      </c>
      <c r="V103" t="n">
        <v>0.76</v>
      </c>
      <c r="W103" t="n">
        <v>0.64</v>
      </c>
      <c r="X103" t="n">
        <v>0.03</v>
      </c>
      <c r="Y103" t="n">
        <v>1</v>
      </c>
      <c r="Z103" t="n">
        <v>10</v>
      </c>
      <c r="AA103" t="n">
        <v>109.477939669799</v>
      </c>
      <c r="AB103" t="n">
        <v>149.7925468819813</v>
      </c>
      <c r="AC103" t="n">
        <v>135.4965564427657</v>
      </c>
      <c r="AD103" t="n">
        <v>109477.939669799</v>
      </c>
      <c r="AE103" t="n">
        <v>149792.5468819813</v>
      </c>
      <c r="AF103" t="n">
        <v>4.093221645072025e-06</v>
      </c>
      <c r="AG103" t="n">
        <v>11</v>
      </c>
      <c r="AH103" t="n">
        <v>135496.5564427657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5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6.8405</v>
      </c>
      <c r="E2" t="n">
        <v>14.62</v>
      </c>
      <c r="F2" t="n">
        <v>6.87</v>
      </c>
      <c r="G2" t="n">
        <v>4.63</v>
      </c>
      <c r="H2" t="n">
        <v>0.06</v>
      </c>
      <c r="I2" t="n">
        <v>89</v>
      </c>
      <c r="J2" t="n">
        <v>285.18</v>
      </c>
      <c r="K2" t="n">
        <v>61.2</v>
      </c>
      <c r="L2" t="n">
        <v>1</v>
      </c>
      <c r="M2" t="n">
        <v>87</v>
      </c>
      <c r="N2" t="n">
        <v>77.98</v>
      </c>
      <c r="O2" t="n">
        <v>35406.83</v>
      </c>
      <c r="P2" t="n">
        <v>121.98</v>
      </c>
      <c r="Q2" t="n">
        <v>202.89</v>
      </c>
      <c r="R2" t="n">
        <v>74.65000000000001</v>
      </c>
      <c r="S2" t="n">
        <v>13.89</v>
      </c>
      <c r="T2" t="n">
        <v>28278.15</v>
      </c>
      <c r="U2" t="n">
        <v>0.19</v>
      </c>
      <c r="V2" t="n">
        <v>0.5600000000000001</v>
      </c>
      <c r="W2" t="n">
        <v>0.79</v>
      </c>
      <c r="X2" t="n">
        <v>1.83</v>
      </c>
      <c r="Y2" t="n">
        <v>1</v>
      </c>
      <c r="Z2" t="n">
        <v>10</v>
      </c>
      <c r="AA2" t="n">
        <v>246.7729893549986</v>
      </c>
      <c r="AB2" t="n">
        <v>337.6456908912855</v>
      </c>
      <c r="AC2" t="n">
        <v>305.4212600414253</v>
      </c>
      <c r="AD2" t="n">
        <v>246772.9893549986</v>
      </c>
      <c r="AE2" t="n">
        <v>337645.6908912855</v>
      </c>
      <c r="AF2" t="n">
        <v>2.190271013552964e-06</v>
      </c>
      <c r="AG2" t="n">
        <v>20</v>
      </c>
      <c r="AH2" t="n">
        <v>305421.2600414254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7.7729</v>
      </c>
      <c r="E3" t="n">
        <v>12.87</v>
      </c>
      <c r="F3" t="n">
        <v>6.36</v>
      </c>
      <c r="G3" t="n">
        <v>5.78</v>
      </c>
      <c r="H3" t="n">
        <v>0.08</v>
      </c>
      <c r="I3" t="n">
        <v>66</v>
      </c>
      <c r="J3" t="n">
        <v>285.68</v>
      </c>
      <c r="K3" t="n">
        <v>61.2</v>
      </c>
      <c r="L3" t="n">
        <v>1.25</v>
      </c>
      <c r="M3" t="n">
        <v>64</v>
      </c>
      <c r="N3" t="n">
        <v>78.23999999999999</v>
      </c>
      <c r="O3" t="n">
        <v>35468.6</v>
      </c>
      <c r="P3" t="n">
        <v>112.75</v>
      </c>
      <c r="Q3" t="n">
        <v>202.82</v>
      </c>
      <c r="R3" t="n">
        <v>58.72</v>
      </c>
      <c r="S3" t="n">
        <v>13.89</v>
      </c>
      <c r="T3" t="n">
        <v>20428.57</v>
      </c>
      <c r="U3" t="n">
        <v>0.24</v>
      </c>
      <c r="V3" t="n">
        <v>0.61</v>
      </c>
      <c r="W3" t="n">
        <v>0.75</v>
      </c>
      <c r="X3" t="n">
        <v>1.32</v>
      </c>
      <c r="Y3" t="n">
        <v>1</v>
      </c>
      <c r="Z3" t="n">
        <v>10</v>
      </c>
      <c r="AA3" t="n">
        <v>206.1119156377222</v>
      </c>
      <c r="AB3" t="n">
        <v>282.0114159913664</v>
      </c>
      <c r="AC3" t="n">
        <v>255.0966422547415</v>
      </c>
      <c r="AD3" t="n">
        <v>206111.9156377222</v>
      </c>
      <c r="AE3" t="n">
        <v>282011.4159913664</v>
      </c>
      <c r="AF3" t="n">
        <v>2.48881771233767e-06</v>
      </c>
      <c r="AG3" t="n">
        <v>17</v>
      </c>
      <c r="AH3" t="n">
        <v>255096.6422547415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8.395899999999999</v>
      </c>
      <c r="E4" t="n">
        <v>11.91</v>
      </c>
      <c r="F4" t="n">
        <v>6.11</v>
      </c>
      <c r="G4" t="n">
        <v>6.91</v>
      </c>
      <c r="H4" t="n">
        <v>0.09</v>
      </c>
      <c r="I4" t="n">
        <v>53</v>
      </c>
      <c r="J4" t="n">
        <v>286.19</v>
      </c>
      <c r="K4" t="n">
        <v>61.2</v>
      </c>
      <c r="L4" t="n">
        <v>1.5</v>
      </c>
      <c r="M4" t="n">
        <v>51</v>
      </c>
      <c r="N4" t="n">
        <v>78.48999999999999</v>
      </c>
      <c r="O4" t="n">
        <v>35530.47</v>
      </c>
      <c r="P4" t="n">
        <v>108.11</v>
      </c>
      <c r="Q4" t="n">
        <v>202.82</v>
      </c>
      <c r="R4" t="n">
        <v>50.71</v>
      </c>
      <c r="S4" t="n">
        <v>13.89</v>
      </c>
      <c r="T4" t="n">
        <v>16490.68</v>
      </c>
      <c r="U4" t="n">
        <v>0.27</v>
      </c>
      <c r="V4" t="n">
        <v>0.63</v>
      </c>
      <c r="W4" t="n">
        <v>0.73</v>
      </c>
      <c r="X4" t="n">
        <v>1.07</v>
      </c>
      <c r="Y4" t="n">
        <v>1</v>
      </c>
      <c r="Z4" t="n">
        <v>10</v>
      </c>
      <c r="AA4" t="n">
        <v>189.4721370189465</v>
      </c>
      <c r="AB4" t="n">
        <v>259.2441367899461</v>
      </c>
      <c r="AC4" t="n">
        <v>234.5022402262205</v>
      </c>
      <c r="AD4" t="n">
        <v>189472.1370189466</v>
      </c>
      <c r="AE4" t="n">
        <v>259244.1367899461</v>
      </c>
      <c r="AF4" t="n">
        <v>2.688297113177301e-06</v>
      </c>
      <c r="AG4" t="n">
        <v>16</v>
      </c>
      <c r="AH4" t="n">
        <v>234502.2402262205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8.8935</v>
      </c>
      <c r="E5" t="n">
        <v>11.24</v>
      </c>
      <c r="F5" t="n">
        <v>5.92</v>
      </c>
      <c r="G5" t="n">
        <v>8.08</v>
      </c>
      <c r="H5" t="n">
        <v>0.11</v>
      </c>
      <c r="I5" t="n">
        <v>44</v>
      </c>
      <c r="J5" t="n">
        <v>286.69</v>
      </c>
      <c r="K5" t="n">
        <v>61.2</v>
      </c>
      <c r="L5" t="n">
        <v>1.75</v>
      </c>
      <c r="M5" t="n">
        <v>42</v>
      </c>
      <c r="N5" t="n">
        <v>78.73999999999999</v>
      </c>
      <c r="O5" t="n">
        <v>35592.57</v>
      </c>
      <c r="P5" t="n">
        <v>104.85</v>
      </c>
      <c r="Q5" t="n">
        <v>202.87</v>
      </c>
      <c r="R5" t="n">
        <v>45.27</v>
      </c>
      <c r="S5" t="n">
        <v>13.89</v>
      </c>
      <c r="T5" t="n">
        <v>13816.68</v>
      </c>
      <c r="U5" t="n">
        <v>0.31</v>
      </c>
      <c r="V5" t="n">
        <v>0.65</v>
      </c>
      <c r="W5" t="n">
        <v>0.71</v>
      </c>
      <c r="X5" t="n">
        <v>0.88</v>
      </c>
      <c r="Y5" t="n">
        <v>1</v>
      </c>
      <c r="Z5" t="n">
        <v>10</v>
      </c>
      <c r="AA5" t="n">
        <v>176.036717705921</v>
      </c>
      <c r="AB5" t="n">
        <v>240.8612033570064</v>
      </c>
      <c r="AC5" t="n">
        <v>217.8737481595055</v>
      </c>
      <c r="AD5" t="n">
        <v>176036.717705921</v>
      </c>
      <c r="AE5" t="n">
        <v>240861.2033570064</v>
      </c>
      <c r="AF5" t="n">
        <v>2.847624480525295e-06</v>
      </c>
      <c r="AG5" t="n">
        <v>15</v>
      </c>
      <c r="AH5" t="n">
        <v>217873.7481595055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9.266400000000001</v>
      </c>
      <c r="E6" t="n">
        <v>10.79</v>
      </c>
      <c r="F6" t="n">
        <v>5.79</v>
      </c>
      <c r="G6" t="n">
        <v>9.15</v>
      </c>
      <c r="H6" t="n">
        <v>0.12</v>
      </c>
      <c r="I6" t="n">
        <v>38</v>
      </c>
      <c r="J6" t="n">
        <v>287.19</v>
      </c>
      <c r="K6" t="n">
        <v>61.2</v>
      </c>
      <c r="L6" t="n">
        <v>2</v>
      </c>
      <c r="M6" t="n">
        <v>36</v>
      </c>
      <c r="N6" t="n">
        <v>78.98999999999999</v>
      </c>
      <c r="O6" t="n">
        <v>35654.65</v>
      </c>
      <c r="P6" t="n">
        <v>102.46</v>
      </c>
      <c r="Q6" t="n">
        <v>202.84</v>
      </c>
      <c r="R6" t="n">
        <v>41.21</v>
      </c>
      <c r="S6" t="n">
        <v>13.89</v>
      </c>
      <c r="T6" t="n">
        <v>11815.25</v>
      </c>
      <c r="U6" t="n">
        <v>0.34</v>
      </c>
      <c r="V6" t="n">
        <v>0.67</v>
      </c>
      <c r="W6" t="n">
        <v>0.7</v>
      </c>
      <c r="X6" t="n">
        <v>0.76</v>
      </c>
      <c r="Y6" t="n">
        <v>1</v>
      </c>
      <c r="Z6" t="n">
        <v>10</v>
      </c>
      <c r="AA6" t="n">
        <v>171.685077149119</v>
      </c>
      <c r="AB6" t="n">
        <v>234.9070967663608</v>
      </c>
      <c r="AC6" t="n">
        <v>212.4878931452282</v>
      </c>
      <c r="AD6" t="n">
        <v>171685.077149119</v>
      </c>
      <c r="AE6" t="n">
        <v>234907.0967663608</v>
      </c>
      <c r="AF6" t="n">
        <v>2.9670239485399e-06</v>
      </c>
      <c r="AG6" t="n">
        <v>15</v>
      </c>
      <c r="AH6" t="n">
        <v>212487.8931452282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9.6023</v>
      </c>
      <c r="E7" t="n">
        <v>10.41</v>
      </c>
      <c r="F7" t="n">
        <v>5.69</v>
      </c>
      <c r="G7" t="n">
        <v>10.34</v>
      </c>
      <c r="H7" t="n">
        <v>0.14</v>
      </c>
      <c r="I7" t="n">
        <v>33</v>
      </c>
      <c r="J7" t="n">
        <v>287.7</v>
      </c>
      <c r="K7" t="n">
        <v>61.2</v>
      </c>
      <c r="L7" t="n">
        <v>2.25</v>
      </c>
      <c r="M7" t="n">
        <v>31</v>
      </c>
      <c r="N7" t="n">
        <v>79.25</v>
      </c>
      <c r="O7" t="n">
        <v>35716.83</v>
      </c>
      <c r="P7" t="n">
        <v>100.39</v>
      </c>
      <c r="Q7" t="n">
        <v>202.82</v>
      </c>
      <c r="R7" t="n">
        <v>37.81</v>
      </c>
      <c r="S7" t="n">
        <v>13.89</v>
      </c>
      <c r="T7" t="n">
        <v>10137.96</v>
      </c>
      <c r="U7" t="n">
        <v>0.37</v>
      </c>
      <c r="V7" t="n">
        <v>0.68</v>
      </c>
      <c r="W7" t="n">
        <v>0.6899999999999999</v>
      </c>
      <c r="X7" t="n">
        <v>0.65</v>
      </c>
      <c r="Y7" t="n">
        <v>1</v>
      </c>
      <c r="Z7" t="n">
        <v>10</v>
      </c>
      <c r="AA7" t="n">
        <v>161.1545309179152</v>
      </c>
      <c r="AB7" t="n">
        <v>220.4987388379233</v>
      </c>
      <c r="AC7" t="n">
        <v>199.4546486752188</v>
      </c>
      <c r="AD7" t="n">
        <v>161154.5309179152</v>
      </c>
      <c r="AE7" t="n">
        <v>220498.7388379233</v>
      </c>
      <c r="AF7" t="n">
        <v>3.074576325332888e-06</v>
      </c>
      <c r="AG7" t="n">
        <v>14</v>
      </c>
      <c r="AH7" t="n">
        <v>199454.6486752188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9.805300000000001</v>
      </c>
      <c r="E8" t="n">
        <v>10.2</v>
      </c>
      <c r="F8" t="n">
        <v>5.63</v>
      </c>
      <c r="G8" t="n">
        <v>11.27</v>
      </c>
      <c r="H8" t="n">
        <v>0.15</v>
      </c>
      <c r="I8" t="n">
        <v>30</v>
      </c>
      <c r="J8" t="n">
        <v>288.2</v>
      </c>
      <c r="K8" t="n">
        <v>61.2</v>
      </c>
      <c r="L8" t="n">
        <v>2.5</v>
      </c>
      <c r="M8" t="n">
        <v>28</v>
      </c>
      <c r="N8" t="n">
        <v>79.5</v>
      </c>
      <c r="O8" t="n">
        <v>35779.11</v>
      </c>
      <c r="P8" t="n">
        <v>99.41</v>
      </c>
      <c r="Q8" t="n">
        <v>202.85</v>
      </c>
      <c r="R8" t="n">
        <v>35.81</v>
      </c>
      <c r="S8" t="n">
        <v>13.89</v>
      </c>
      <c r="T8" t="n">
        <v>9156.799999999999</v>
      </c>
      <c r="U8" t="n">
        <v>0.39</v>
      </c>
      <c r="V8" t="n">
        <v>0.6899999999999999</v>
      </c>
      <c r="W8" t="n">
        <v>0.6899999999999999</v>
      </c>
      <c r="X8" t="n">
        <v>0.59</v>
      </c>
      <c r="Y8" t="n">
        <v>1</v>
      </c>
      <c r="Z8" t="n">
        <v>10</v>
      </c>
      <c r="AA8" t="n">
        <v>159.2677766142612</v>
      </c>
      <c r="AB8" t="n">
        <v>217.91719836194</v>
      </c>
      <c r="AC8" t="n">
        <v>197.1194867990477</v>
      </c>
      <c r="AD8" t="n">
        <v>159267.7766142612</v>
      </c>
      <c r="AE8" t="n">
        <v>217917.19836194</v>
      </c>
      <c r="AF8" t="n">
        <v>3.139575231224454e-06</v>
      </c>
      <c r="AG8" t="n">
        <v>14</v>
      </c>
      <c r="AH8" t="n">
        <v>197119.4867990477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10.0248</v>
      </c>
      <c r="E9" t="n">
        <v>9.98</v>
      </c>
      <c r="F9" t="n">
        <v>5.57</v>
      </c>
      <c r="G9" t="n">
        <v>12.38</v>
      </c>
      <c r="H9" t="n">
        <v>0.17</v>
      </c>
      <c r="I9" t="n">
        <v>27</v>
      </c>
      <c r="J9" t="n">
        <v>288.71</v>
      </c>
      <c r="K9" t="n">
        <v>61.2</v>
      </c>
      <c r="L9" t="n">
        <v>2.75</v>
      </c>
      <c r="M9" t="n">
        <v>25</v>
      </c>
      <c r="N9" t="n">
        <v>79.76000000000001</v>
      </c>
      <c r="O9" t="n">
        <v>35841.5</v>
      </c>
      <c r="P9" t="n">
        <v>98.22</v>
      </c>
      <c r="Q9" t="n">
        <v>202.89</v>
      </c>
      <c r="R9" t="n">
        <v>34.04</v>
      </c>
      <c r="S9" t="n">
        <v>13.89</v>
      </c>
      <c r="T9" t="n">
        <v>8286.280000000001</v>
      </c>
      <c r="U9" t="n">
        <v>0.41</v>
      </c>
      <c r="V9" t="n">
        <v>0.6899999999999999</v>
      </c>
      <c r="W9" t="n">
        <v>0.6899999999999999</v>
      </c>
      <c r="X9" t="n">
        <v>0.53</v>
      </c>
      <c r="Y9" t="n">
        <v>1</v>
      </c>
      <c r="Z9" t="n">
        <v>10</v>
      </c>
      <c r="AA9" t="n">
        <v>150.2842845059467</v>
      </c>
      <c r="AB9" t="n">
        <v>205.6255881356495</v>
      </c>
      <c r="AC9" t="n">
        <v>186.0009706013672</v>
      </c>
      <c r="AD9" t="n">
        <v>150284.2845059467</v>
      </c>
      <c r="AE9" t="n">
        <v>205625.5881356495</v>
      </c>
      <c r="AF9" t="n">
        <v>3.20985729941755e-06</v>
      </c>
      <c r="AG9" t="n">
        <v>13</v>
      </c>
      <c r="AH9" t="n">
        <v>186000.9706013672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10.1986</v>
      </c>
      <c r="E10" t="n">
        <v>9.81</v>
      </c>
      <c r="F10" t="n">
        <v>5.51</v>
      </c>
      <c r="G10" t="n">
        <v>13.22</v>
      </c>
      <c r="H10" t="n">
        <v>0.18</v>
      </c>
      <c r="I10" t="n">
        <v>25</v>
      </c>
      <c r="J10" t="n">
        <v>289.21</v>
      </c>
      <c r="K10" t="n">
        <v>61.2</v>
      </c>
      <c r="L10" t="n">
        <v>3</v>
      </c>
      <c r="M10" t="n">
        <v>23</v>
      </c>
      <c r="N10" t="n">
        <v>80.02</v>
      </c>
      <c r="O10" t="n">
        <v>35903.99</v>
      </c>
      <c r="P10" t="n">
        <v>97.03</v>
      </c>
      <c r="Q10" t="n">
        <v>202.83</v>
      </c>
      <c r="R10" t="n">
        <v>32.23</v>
      </c>
      <c r="S10" t="n">
        <v>13.89</v>
      </c>
      <c r="T10" t="n">
        <v>7392.09</v>
      </c>
      <c r="U10" t="n">
        <v>0.43</v>
      </c>
      <c r="V10" t="n">
        <v>0.7</v>
      </c>
      <c r="W10" t="n">
        <v>0.68</v>
      </c>
      <c r="X10" t="n">
        <v>0.47</v>
      </c>
      <c r="Y10" t="n">
        <v>1</v>
      </c>
      <c r="Z10" t="n">
        <v>10</v>
      </c>
      <c r="AA10" t="n">
        <v>148.6029395374999</v>
      </c>
      <c r="AB10" t="n">
        <v>203.3250977741169</v>
      </c>
      <c r="AC10" t="n">
        <v>183.92003581118</v>
      </c>
      <c r="AD10" t="n">
        <v>148602.9395374999</v>
      </c>
      <c r="AE10" t="n">
        <v>203325.0977741169</v>
      </c>
      <c r="AF10" t="n">
        <v>3.265506608993679e-06</v>
      </c>
      <c r="AG10" t="n">
        <v>13</v>
      </c>
      <c r="AH10" t="n">
        <v>183920.03581118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10.3193</v>
      </c>
      <c r="E11" t="n">
        <v>9.69</v>
      </c>
      <c r="F11" t="n">
        <v>5.5</v>
      </c>
      <c r="G11" t="n">
        <v>14.35</v>
      </c>
      <c r="H11" t="n">
        <v>0.2</v>
      </c>
      <c r="I11" t="n">
        <v>23</v>
      </c>
      <c r="J11" t="n">
        <v>289.72</v>
      </c>
      <c r="K11" t="n">
        <v>61.2</v>
      </c>
      <c r="L11" t="n">
        <v>3.25</v>
      </c>
      <c r="M11" t="n">
        <v>21</v>
      </c>
      <c r="N11" t="n">
        <v>80.27</v>
      </c>
      <c r="O11" t="n">
        <v>35966.59</v>
      </c>
      <c r="P11" t="n">
        <v>96.84</v>
      </c>
      <c r="Q11" t="n">
        <v>202.83</v>
      </c>
      <c r="R11" t="n">
        <v>31.94</v>
      </c>
      <c r="S11" t="n">
        <v>13.89</v>
      </c>
      <c r="T11" t="n">
        <v>7256.32</v>
      </c>
      <c r="U11" t="n">
        <v>0.43</v>
      </c>
      <c r="V11" t="n">
        <v>0.7</v>
      </c>
      <c r="W11" t="n">
        <v>0.68</v>
      </c>
      <c r="X11" t="n">
        <v>0.46</v>
      </c>
      <c r="Y11" t="n">
        <v>1</v>
      </c>
      <c r="Z11" t="n">
        <v>10</v>
      </c>
      <c r="AA11" t="n">
        <v>147.8317653866464</v>
      </c>
      <c r="AB11" t="n">
        <v>202.2699432791172</v>
      </c>
      <c r="AC11" t="n">
        <v>182.9655837802641</v>
      </c>
      <c r="AD11" t="n">
        <v>147831.7653866464</v>
      </c>
      <c r="AE11" t="n">
        <v>202269.9432791172</v>
      </c>
      <c r="AF11" t="n">
        <v>3.304153741708516e-06</v>
      </c>
      <c r="AG11" t="n">
        <v>13</v>
      </c>
      <c r="AH11" t="n">
        <v>182965.5837802641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10.4981</v>
      </c>
      <c r="E12" t="n">
        <v>9.529999999999999</v>
      </c>
      <c r="F12" t="n">
        <v>5.44</v>
      </c>
      <c r="G12" t="n">
        <v>15.56</v>
      </c>
      <c r="H12" t="n">
        <v>0.21</v>
      </c>
      <c r="I12" t="n">
        <v>21</v>
      </c>
      <c r="J12" t="n">
        <v>290.23</v>
      </c>
      <c r="K12" t="n">
        <v>61.2</v>
      </c>
      <c r="L12" t="n">
        <v>3.5</v>
      </c>
      <c r="M12" t="n">
        <v>19</v>
      </c>
      <c r="N12" t="n">
        <v>80.53</v>
      </c>
      <c r="O12" t="n">
        <v>36029.29</v>
      </c>
      <c r="P12" t="n">
        <v>95.75</v>
      </c>
      <c r="Q12" t="n">
        <v>202.84</v>
      </c>
      <c r="R12" t="n">
        <v>30.3</v>
      </c>
      <c r="S12" t="n">
        <v>13.89</v>
      </c>
      <c r="T12" t="n">
        <v>6445.86</v>
      </c>
      <c r="U12" t="n">
        <v>0.46</v>
      </c>
      <c r="V12" t="n">
        <v>0.71</v>
      </c>
      <c r="W12" t="n">
        <v>0.67</v>
      </c>
      <c r="X12" t="n">
        <v>0.41</v>
      </c>
      <c r="Y12" t="n">
        <v>1</v>
      </c>
      <c r="Z12" t="n">
        <v>10</v>
      </c>
      <c r="AA12" t="n">
        <v>146.2642268940018</v>
      </c>
      <c r="AB12" t="n">
        <v>200.1251679585644</v>
      </c>
      <c r="AC12" t="n">
        <v>181.0255028060931</v>
      </c>
      <c r="AD12" t="n">
        <v>146264.2268940018</v>
      </c>
      <c r="AE12" t="n">
        <v>200125.1679585644</v>
      </c>
      <c r="AF12" t="n">
        <v>3.361404009557835e-06</v>
      </c>
      <c r="AG12" t="n">
        <v>13</v>
      </c>
      <c r="AH12" t="n">
        <v>181025.5028060931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10.5857</v>
      </c>
      <c r="E13" t="n">
        <v>9.449999999999999</v>
      </c>
      <c r="F13" t="n">
        <v>5.42</v>
      </c>
      <c r="G13" t="n">
        <v>16.26</v>
      </c>
      <c r="H13" t="n">
        <v>0.23</v>
      </c>
      <c r="I13" t="n">
        <v>20</v>
      </c>
      <c r="J13" t="n">
        <v>290.74</v>
      </c>
      <c r="K13" t="n">
        <v>61.2</v>
      </c>
      <c r="L13" t="n">
        <v>3.75</v>
      </c>
      <c r="M13" t="n">
        <v>18</v>
      </c>
      <c r="N13" t="n">
        <v>80.79000000000001</v>
      </c>
      <c r="O13" t="n">
        <v>36092.1</v>
      </c>
      <c r="P13" t="n">
        <v>95.23</v>
      </c>
      <c r="Q13" t="n">
        <v>202.84</v>
      </c>
      <c r="R13" t="n">
        <v>29.43</v>
      </c>
      <c r="S13" t="n">
        <v>13.89</v>
      </c>
      <c r="T13" t="n">
        <v>6016.47</v>
      </c>
      <c r="U13" t="n">
        <v>0.47</v>
      </c>
      <c r="V13" t="n">
        <v>0.71</v>
      </c>
      <c r="W13" t="n">
        <v>0.67</v>
      </c>
      <c r="X13" t="n">
        <v>0.38</v>
      </c>
      <c r="Y13" t="n">
        <v>1</v>
      </c>
      <c r="Z13" t="n">
        <v>10</v>
      </c>
      <c r="AA13" t="n">
        <v>145.5307396803563</v>
      </c>
      <c r="AB13" t="n">
        <v>199.121578393683</v>
      </c>
      <c r="AC13" t="n">
        <v>180.1176944207369</v>
      </c>
      <c r="AD13" t="n">
        <v>145530.7396803563</v>
      </c>
      <c r="AE13" t="n">
        <v>199121.578393683</v>
      </c>
      <c r="AF13" t="n">
        <v>3.389452798504146e-06</v>
      </c>
      <c r="AG13" t="n">
        <v>13</v>
      </c>
      <c r="AH13" t="n">
        <v>180117.6944207369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10.7717</v>
      </c>
      <c r="E14" t="n">
        <v>9.279999999999999</v>
      </c>
      <c r="F14" t="n">
        <v>5.36</v>
      </c>
      <c r="G14" t="n">
        <v>17.88</v>
      </c>
      <c r="H14" t="n">
        <v>0.24</v>
      </c>
      <c r="I14" t="n">
        <v>18</v>
      </c>
      <c r="J14" t="n">
        <v>291.25</v>
      </c>
      <c r="K14" t="n">
        <v>61.2</v>
      </c>
      <c r="L14" t="n">
        <v>4</v>
      </c>
      <c r="M14" t="n">
        <v>16</v>
      </c>
      <c r="N14" t="n">
        <v>81.05</v>
      </c>
      <c r="O14" t="n">
        <v>36155.02</v>
      </c>
      <c r="P14" t="n">
        <v>94.22</v>
      </c>
      <c r="Q14" t="n">
        <v>202.83</v>
      </c>
      <c r="R14" t="n">
        <v>27.78</v>
      </c>
      <c r="S14" t="n">
        <v>13.89</v>
      </c>
      <c r="T14" t="n">
        <v>5200.27</v>
      </c>
      <c r="U14" t="n">
        <v>0.5</v>
      </c>
      <c r="V14" t="n">
        <v>0.72</v>
      </c>
      <c r="W14" t="n">
        <v>0.66</v>
      </c>
      <c r="X14" t="n">
        <v>0.33</v>
      </c>
      <c r="Y14" t="n">
        <v>1</v>
      </c>
      <c r="Z14" t="n">
        <v>10</v>
      </c>
      <c r="AA14" t="n">
        <v>144.0458343079496</v>
      </c>
      <c r="AB14" t="n">
        <v>197.0898653537555</v>
      </c>
      <c r="AC14" t="n">
        <v>178.2798852218123</v>
      </c>
      <c r="AD14" t="n">
        <v>144045.8343079496</v>
      </c>
      <c r="AE14" t="n">
        <v>197089.8653537555</v>
      </c>
      <c r="AF14" t="n">
        <v>3.449008446266861e-06</v>
      </c>
      <c r="AG14" t="n">
        <v>13</v>
      </c>
      <c r="AH14" t="n">
        <v>178279.8852218123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10.8496</v>
      </c>
      <c r="E15" t="n">
        <v>9.220000000000001</v>
      </c>
      <c r="F15" t="n">
        <v>5.35</v>
      </c>
      <c r="G15" t="n">
        <v>18.89</v>
      </c>
      <c r="H15" t="n">
        <v>0.26</v>
      </c>
      <c r="I15" t="n">
        <v>17</v>
      </c>
      <c r="J15" t="n">
        <v>291.76</v>
      </c>
      <c r="K15" t="n">
        <v>61.2</v>
      </c>
      <c r="L15" t="n">
        <v>4.25</v>
      </c>
      <c r="M15" t="n">
        <v>15</v>
      </c>
      <c r="N15" t="n">
        <v>81.31</v>
      </c>
      <c r="O15" t="n">
        <v>36218.04</v>
      </c>
      <c r="P15" t="n">
        <v>93.73</v>
      </c>
      <c r="Q15" t="n">
        <v>202.82</v>
      </c>
      <c r="R15" t="n">
        <v>27.34</v>
      </c>
      <c r="S15" t="n">
        <v>13.89</v>
      </c>
      <c r="T15" t="n">
        <v>4986.18</v>
      </c>
      <c r="U15" t="n">
        <v>0.51</v>
      </c>
      <c r="V15" t="n">
        <v>0.72</v>
      </c>
      <c r="W15" t="n">
        <v>0.66</v>
      </c>
      <c r="X15" t="n">
        <v>0.31</v>
      </c>
      <c r="Y15" t="n">
        <v>1</v>
      </c>
      <c r="Z15" t="n">
        <v>10</v>
      </c>
      <c r="AA15" t="n">
        <v>143.4179641827479</v>
      </c>
      <c r="AB15" t="n">
        <v>196.23078574878</v>
      </c>
      <c r="AC15" t="n">
        <v>177.5027949686095</v>
      </c>
      <c r="AD15" t="n">
        <v>143417.9641827478</v>
      </c>
      <c r="AE15" t="n">
        <v>196230.78574878</v>
      </c>
      <c r="AF15" t="n">
        <v>3.473951376163181e-06</v>
      </c>
      <c r="AG15" t="n">
        <v>13</v>
      </c>
      <c r="AH15" t="n">
        <v>177502.7949686096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10.9293</v>
      </c>
      <c r="E16" t="n">
        <v>9.15</v>
      </c>
      <c r="F16" t="n">
        <v>5.34</v>
      </c>
      <c r="G16" t="n">
        <v>20.02</v>
      </c>
      <c r="H16" t="n">
        <v>0.27</v>
      </c>
      <c r="I16" t="n">
        <v>16</v>
      </c>
      <c r="J16" t="n">
        <v>292.27</v>
      </c>
      <c r="K16" t="n">
        <v>61.2</v>
      </c>
      <c r="L16" t="n">
        <v>4.5</v>
      </c>
      <c r="M16" t="n">
        <v>14</v>
      </c>
      <c r="N16" t="n">
        <v>81.56999999999999</v>
      </c>
      <c r="O16" t="n">
        <v>36281.16</v>
      </c>
      <c r="P16" t="n">
        <v>93.45999999999999</v>
      </c>
      <c r="Q16" t="n">
        <v>202.83</v>
      </c>
      <c r="R16" t="n">
        <v>26.86</v>
      </c>
      <c r="S16" t="n">
        <v>13.89</v>
      </c>
      <c r="T16" t="n">
        <v>4747.42</v>
      </c>
      <c r="U16" t="n">
        <v>0.52</v>
      </c>
      <c r="V16" t="n">
        <v>0.72</v>
      </c>
      <c r="W16" t="n">
        <v>0.67</v>
      </c>
      <c r="X16" t="n">
        <v>0.3</v>
      </c>
      <c r="Y16" t="n">
        <v>1</v>
      </c>
      <c r="Z16" t="n">
        <v>10</v>
      </c>
      <c r="AA16" t="n">
        <v>135.9372505069511</v>
      </c>
      <c r="AB16" t="n">
        <v>185.9953432717647</v>
      </c>
      <c r="AC16" t="n">
        <v>168.2442087560637</v>
      </c>
      <c r="AD16" t="n">
        <v>135937.2505069511</v>
      </c>
      <c r="AE16" t="n">
        <v>185995.3432717648</v>
      </c>
      <c r="AF16" t="n">
        <v>3.499470651037849e-06</v>
      </c>
      <c r="AG16" t="n">
        <v>12</v>
      </c>
      <c r="AH16" t="n">
        <v>168244.2087560637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10.9111</v>
      </c>
      <c r="E17" t="n">
        <v>9.16</v>
      </c>
      <c r="F17" t="n">
        <v>5.35</v>
      </c>
      <c r="G17" t="n">
        <v>20.08</v>
      </c>
      <c r="H17" t="n">
        <v>0.29</v>
      </c>
      <c r="I17" t="n">
        <v>16</v>
      </c>
      <c r="J17" t="n">
        <v>292.79</v>
      </c>
      <c r="K17" t="n">
        <v>61.2</v>
      </c>
      <c r="L17" t="n">
        <v>4.75</v>
      </c>
      <c r="M17" t="n">
        <v>14</v>
      </c>
      <c r="N17" t="n">
        <v>81.84</v>
      </c>
      <c r="O17" t="n">
        <v>36344.4</v>
      </c>
      <c r="P17" t="n">
        <v>93.7</v>
      </c>
      <c r="Q17" t="n">
        <v>202.82</v>
      </c>
      <c r="R17" t="n">
        <v>27.45</v>
      </c>
      <c r="S17" t="n">
        <v>13.89</v>
      </c>
      <c r="T17" t="n">
        <v>5044.6</v>
      </c>
      <c r="U17" t="n">
        <v>0.51</v>
      </c>
      <c r="V17" t="n">
        <v>0.72</v>
      </c>
      <c r="W17" t="n">
        <v>0.67</v>
      </c>
      <c r="X17" t="n">
        <v>0.32</v>
      </c>
      <c r="Y17" t="n">
        <v>1</v>
      </c>
      <c r="Z17" t="n">
        <v>10</v>
      </c>
      <c r="AA17" t="n">
        <v>136.1501088295562</v>
      </c>
      <c r="AB17" t="n">
        <v>186.2865854193992</v>
      </c>
      <c r="AC17" t="n">
        <v>168.5076551618889</v>
      </c>
      <c r="AD17" t="n">
        <v>136150.1088295562</v>
      </c>
      <c r="AE17" t="n">
        <v>186286.5854193993</v>
      </c>
      <c r="AF17" t="n">
        <v>3.493643162923433e-06</v>
      </c>
      <c r="AG17" t="n">
        <v>12</v>
      </c>
      <c r="AH17" t="n">
        <v>168507.6551618889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11.0078</v>
      </c>
      <c r="E18" t="n">
        <v>9.08</v>
      </c>
      <c r="F18" t="n">
        <v>5.33</v>
      </c>
      <c r="G18" t="n">
        <v>21.31</v>
      </c>
      <c r="H18" t="n">
        <v>0.3</v>
      </c>
      <c r="I18" t="n">
        <v>15</v>
      </c>
      <c r="J18" t="n">
        <v>293.3</v>
      </c>
      <c r="K18" t="n">
        <v>61.2</v>
      </c>
      <c r="L18" t="n">
        <v>5</v>
      </c>
      <c r="M18" t="n">
        <v>13</v>
      </c>
      <c r="N18" t="n">
        <v>82.09999999999999</v>
      </c>
      <c r="O18" t="n">
        <v>36407.75</v>
      </c>
      <c r="P18" t="n">
        <v>93.16</v>
      </c>
      <c r="Q18" t="n">
        <v>202.83</v>
      </c>
      <c r="R18" t="n">
        <v>26.77</v>
      </c>
      <c r="S18" t="n">
        <v>13.89</v>
      </c>
      <c r="T18" t="n">
        <v>4712.08</v>
      </c>
      <c r="U18" t="n">
        <v>0.52</v>
      </c>
      <c r="V18" t="n">
        <v>0.73</v>
      </c>
      <c r="W18" t="n">
        <v>0.66</v>
      </c>
      <c r="X18" t="n">
        <v>0.29</v>
      </c>
      <c r="Y18" t="n">
        <v>1</v>
      </c>
      <c r="Z18" t="n">
        <v>10</v>
      </c>
      <c r="AA18" t="n">
        <v>135.4176665894921</v>
      </c>
      <c r="AB18" t="n">
        <v>185.284425633473</v>
      </c>
      <c r="AC18" t="n">
        <v>167.601140099391</v>
      </c>
      <c r="AD18" t="n">
        <v>135417.6665894921</v>
      </c>
      <c r="AE18" t="n">
        <v>185284.425633473</v>
      </c>
      <c r="AF18" t="n">
        <v>3.524605695926952e-06</v>
      </c>
      <c r="AG18" t="n">
        <v>12</v>
      </c>
      <c r="AH18" t="n">
        <v>167601.1400993911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11.107</v>
      </c>
      <c r="E19" t="n">
        <v>9</v>
      </c>
      <c r="F19" t="n">
        <v>5.3</v>
      </c>
      <c r="G19" t="n">
        <v>22.71</v>
      </c>
      <c r="H19" t="n">
        <v>0.32</v>
      </c>
      <c r="I19" t="n">
        <v>14</v>
      </c>
      <c r="J19" t="n">
        <v>293.81</v>
      </c>
      <c r="K19" t="n">
        <v>61.2</v>
      </c>
      <c r="L19" t="n">
        <v>5.25</v>
      </c>
      <c r="M19" t="n">
        <v>12</v>
      </c>
      <c r="N19" t="n">
        <v>82.36</v>
      </c>
      <c r="O19" t="n">
        <v>36471.2</v>
      </c>
      <c r="P19" t="n">
        <v>92.61</v>
      </c>
      <c r="Q19" t="n">
        <v>202.82</v>
      </c>
      <c r="R19" t="n">
        <v>25.76</v>
      </c>
      <c r="S19" t="n">
        <v>13.89</v>
      </c>
      <c r="T19" t="n">
        <v>4209.81</v>
      </c>
      <c r="U19" t="n">
        <v>0.54</v>
      </c>
      <c r="V19" t="n">
        <v>0.73</v>
      </c>
      <c r="W19" t="n">
        <v>0.66</v>
      </c>
      <c r="X19" t="n">
        <v>0.26</v>
      </c>
      <c r="Y19" t="n">
        <v>1</v>
      </c>
      <c r="Z19" t="n">
        <v>10</v>
      </c>
      <c r="AA19" t="n">
        <v>134.6738217221805</v>
      </c>
      <c r="AB19" t="n">
        <v>184.2666642698984</v>
      </c>
      <c r="AC19" t="n">
        <v>166.6805124519186</v>
      </c>
      <c r="AD19" t="n">
        <v>134673.8217221806</v>
      </c>
      <c r="AE19" t="n">
        <v>184266.6642698984</v>
      </c>
      <c r="AF19" t="n">
        <v>3.556368708067067e-06</v>
      </c>
      <c r="AG19" t="n">
        <v>12</v>
      </c>
      <c r="AH19" t="n">
        <v>166680.5124519186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11.1982</v>
      </c>
      <c r="E20" t="n">
        <v>8.93</v>
      </c>
      <c r="F20" t="n">
        <v>5.28</v>
      </c>
      <c r="G20" t="n">
        <v>24.37</v>
      </c>
      <c r="H20" t="n">
        <v>0.33</v>
      </c>
      <c r="I20" t="n">
        <v>13</v>
      </c>
      <c r="J20" t="n">
        <v>294.33</v>
      </c>
      <c r="K20" t="n">
        <v>61.2</v>
      </c>
      <c r="L20" t="n">
        <v>5.5</v>
      </c>
      <c r="M20" t="n">
        <v>11</v>
      </c>
      <c r="N20" t="n">
        <v>82.63</v>
      </c>
      <c r="O20" t="n">
        <v>36534.76</v>
      </c>
      <c r="P20" t="n">
        <v>92.23999999999999</v>
      </c>
      <c r="Q20" t="n">
        <v>202.82</v>
      </c>
      <c r="R20" t="n">
        <v>25.28</v>
      </c>
      <c r="S20" t="n">
        <v>13.89</v>
      </c>
      <c r="T20" t="n">
        <v>3974.28</v>
      </c>
      <c r="U20" t="n">
        <v>0.55</v>
      </c>
      <c r="V20" t="n">
        <v>0.73</v>
      </c>
      <c r="W20" t="n">
        <v>0.66</v>
      </c>
      <c r="X20" t="n">
        <v>0.24</v>
      </c>
      <c r="Y20" t="n">
        <v>1</v>
      </c>
      <c r="Z20" t="n">
        <v>10</v>
      </c>
      <c r="AA20" t="n">
        <v>134.073584190921</v>
      </c>
      <c r="AB20" t="n">
        <v>183.4453927990184</v>
      </c>
      <c r="AC20" t="n">
        <v>165.9376219775574</v>
      </c>
      <c r="AD20" t="n">
        <v>134073.584190921</v>
      </c>
      <c r="AE20" t="n">
        <v>183445.3927990184</v>
      </c>
      <c r="AF20" t="n">
        <v>3.585570186970075e-06</v>
      </c>
      <c r="AG20" t="n">
        <v>12</v>
      </c>
      <c r="AH20" t="n">
        <v>165937.6219775574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11.2118</v>
      </c>
      <c r="E21" t="n">
        <v>8.92</v>
      </c>
      <c r="F21" t="n">
        <v>5.27</v>
      </c>
      <c r="G21" t="n">
        <v>24.32</v>
      </c>
      <c r="H21" t="n">
        <v>0.35</v>
      </c>
      <c r="I21" t="n">
        <v>13</v>
      </c>
      <c r="J21" t="n">
        <v>294.84</v>
      </c>
      <c r="K21" t="n">
        <v>61.2</v>
      </c>
      <c r="L21" t="n">
        <v>5.75</v>
      </c>
      <c r="M21" t="n">
        <v>11</v>
      </c>
      <c r="N21" t="n">
        <v>82.90000000000001</v>
      </c>
      <c r="O21" t="n">
        <v>36598.44</v>
      </c>
      <c r="P21" t="n">
        <v>91.98</v>
      </c>
      <c r="Q21" t="n">
        <v>202.82</v>
      </c>
      <c r="R21" t="n">
        <v>24.84</v>
      </c>
      <c r="S21" t="n">
        <v>13.89</v>
      </c>
      <c r="T21" t="n">
        <v>3755.7</v>
      </c>
      <c r="U21" t="n">
        <v>0.5600000000000001</v>
      </c>
      <c r="V21" t="n">
        <v>0.73</v>
      </c>
      <c r="W21" t="n">
        <v>0.66</v>
      </c>
      <c r="X21" t="n">
        <v>0.23</v>
      </c>
      <c r="Y21" t="n">
        <v>1</v>
      </c>
      <c r="Z21" t="n">
        <v>10</v>
      </c>
      <c r="AA21" t="n">
        <v>133.8798791205515</v>
      </c>
      <c r="AB21" t="n">
        <v>183.1803569760745</v>
      </c>
      <c r="AC21" t="n">
        <v>165.6978808015751</v>
      </c>
      <c r="AD21" t="n">
        <v>133879.8791205515</v>
      </c>
      <c r="AE21" t="n">
        <v>183180.3569760745</v>
      </c>
      <c r="AF21" t="n">
        <v>3.589924793473156e-06</v>
      </c>
      <c r="AG21" t="n">
        <v>12</v>
      </c>
      <c r="AH21" t="n">
        <v>165697.8808015751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11.2952</v>
      </c>
      <c r="E22" t="n">
        <v>8.85</v>
      </c>
      <c r="F22" t="n">
        <v>5.26</v>
      </c>
      <c r="G22" t="n">
        <v>26.29</v>
      </c>
      <c r="H22" t="n">
        <v>0.36</v>
      </c>
      <c r="I22" t="n">
        <v>12</v>
      </c>
      <c r="J22" t="n">
        <v>295.36</v>
      </c>
      <c r="K22" t="n">
        <v>61.2</v>
      </c>
      <c r="L22" t="n">
        <v>6</v>
      </c>
      <c r="M22" t="n">
        <v>10</v>
      </c>
      <c r="N22" t="n">
        <v>83.16</v>
      </c>
      <c r="O22" t="n">
        <v>36662.22</v>
      </c>
      <c r="P22" t="n">
        <v>91.70999999999999</v>
      </c>
      <c r="Q22" t="n">
        <v>202.81</v>
      </c>
      <c r="R22" t="n">
        <v>24.47</v>
      </c>
      <c r="S22" t="n">
        <v>13.89</v>
      </c>
      <c r="T22" t="n">
        <v>3576.38</v>
      </c>
      <c r="U22" t="n">
        <v>0.57</v>
      </c>
      <c r="V22" t="n">
        <v>0.74</v>
      </c>
      <c r="W22" t="n">
        <v>0.66</v>
      </c>
      <c r="X22" t="n">
        <v>0.22</v>
      </c>
      <c r="Y22" t="n">
        <v>1</v>
      </c>
      <c r="Z22" t="n">
        <v>10</v>
      </c>
      <c r="AA22" t="n">
        <v>133.381071009003</v>
      </c>
      <c r="AB22" t="n">
        <v>182.4978657119934</v>
      </c>
      <c r="AC22" t="n">
        <v>165.0805255458552</v>
      </c>
      <c r="AD22" t="n">
        <v>133381.071009003</v>
      </c>
      <c r="AE22" t="n">
        <v>182497.8657119934</v>
      </c>
      <c r="AF22" t="n">
        <v>3.616628777469985e-06</v>
      </c>
      <c r="AG22" t="n">
        <v>12</v>
      </c>
      <c r="AH22" t="n">
        <v>165080.5255458551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11.2959</v>
      </c>
      <c r="E23" t="n">
        <v>8.85</v>
      </c>
      <c r="F23" t="n">
        <v>5.26</v>
      </c>
      <c r="G23" t="n">
        <v>26.28</v>
      </c>
      <c r="H23" t="n">
        <v>0.38</v>
      </c>
      <c r="I23" t="n">
        <v>12</v>
      </c>
      <c r="J23" t="n">
        <v>295.88</v>
      </c>
      <c r="K23" t="n">
        <v>61.2</v>
      </c>
      <c r="L23" t="n">
        <v>6.25</v>
      </c>
      <c r="M23" t="n">
        <v>10</v>
      </c>
      <c r="N23" t="n">
        <v>83.43000000000001</v>
      </c>
      <c r="O23" t="n">
        <v>36726.12</v>
      </c>
      <c r="P23" t="n">
        <v>91.67</v>
      </c>
      <c r="Q23" t="n">
        <v>202.81</v>
      </c>
      <c r="R23" t="n">
        <v>24.43</v>
      </c>
      <c r="S23" t="n">
        <v>13.89</v>
      </c>
      <c r="T23" t="n">
        <v>3552.95</v>
      </c>
      <c r="U23" t="n">
        <v>0.57</v>
      </c>
      <c r="V23" t="n">
        <v>0.74</v>
      </c>
      <c r="W23" t="n">
        <v>0.66</v>
      </c>
      <c r="X23" t="n">
        <v>0.22</v>
      </c>
      <c r="Y23" t="n">
        <v>1</v>
      </c>
      <c r="Z23" t="n">
        <v>10</v>
      </c>
      <c r="AA23" t="n">
        <v>133.3588034076761</v>
      </c>
      <c r="AB23" t="n">
        <v>182.4673981974807</v>
      </c>
      <c r="AC23" t="n">
        <v>165.0529658081661</v>
      </c>
      <c r="AD23" t="n">
        <v>133358.8034076761</v>
      </c>
      <c r="AE23" t="n">
        <v>182467.3981974807</v>
      </c>
      <c r="AF23" t="n">
        <v>3.616852911628232e-06</v>
      </c>
      <c r="AG23" t="n">
        <v>12</v>
      </c>
      <c r="AH23" t="n">
        <v>165052.9658081661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11.2831</v>
      </c>
      <c r="E24" t="n">
        <v>8.859999999999999</v>
      </c>
      <c r="F24" t="n">
        <v>5.27</v>
      </c>
      <c r="G24" t="n">
        <v>26.33</v>
      </c>
      <c r="H24" t="n">
        <v>0.39</v>
      </c>
      <c r="I24" t="n">
        <v>12</v>
      </c>
      <c r="J24" t="n">
        <v>296.4</v>
      </c>
      <c r="K24" t="n">
        <v>61.2</v>
      </c>
      <c r="L24" t="n">
        <v>6.5</v>
      </c>
      <c r="M24" t="n">
        <v>10</v>
      </c>
      <c r="N24" t="n">
        <v>83.7</v>
      </c>
      <c r="O24" t="n">
        <v>36790.13</v>
      </c>
      <c r="P24" t="n">
        <v>91.67</v>
      </c>
      <c r="Q24" t="n">
        <v>202.81</v>
      </c>
      <c r="R24" t="n">
        <v>24.85</v>
      </c>
      <c r="S24" t="n">
        <v>13.89</v>
      </c>
      <c r="T24" t="n">
        <v>3763.55</v>
      </c>
      <c r="U24" t="n">
        <v>0.5600000000000001</v>
      </c>
      <c r="V24" t="n">
        <v>0.73</v>
      </c>
      <c r="W24" t="n">
        <v>0.66</v>
      </c>
      <c r="X24" t="n">
        <v>0.23</v>
      </c>
      <c r="Y24" t="n">
        <v>1</v>
      </c>
      <c r="Z24" t="n">
        <v>10</v>
      </c>
      <c r="AA24" t="n">
        <v>133.421594617421</v>
      </c>
      <c r="AB24" t="n">
        <v>182.5533119008063</v>
      </c>
      <c r="AC24" t="n">
        <v>165.130680028227</v>
      </c>
      <c r="AD24" t="n">
        <v>133421.594617421</v>
      </c>
      <c r="AE24" t="n">
        <v>182553.3119008063</v>
      </c>
      <c r="AF24" t="n">
        <v>3.612754458448863e-06</v>
      </c>
      <c r="AG24" t="n">
        <v>12</v>
      </c>
      <c r="AH24" t="n">
        <v>165130.680028227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11.3935</v>
      </c>
      <c r="E25" t="n">
        <v>8.779999999999999</v>
      </c>
      <c r="F25" t="n">
        <v>5.24</v>
      </c>
      <c r="G25" t="n">
        <v>28.55</v>
      </c>
      <c r="H25" t="n">
        <v>0.4</v>
      </c>
      <c r="I25" t="n">
        <v>11</v>
      </c>
      <c r="J25" t="n">
        <v>296.92</v>
      </c>
      <c r="K25" t="n">
        <v>61.2</v>
      </c>
      <c r="L25" t="n">
        <v>6.75</v>
      </c>
      <c r="M25" t="n">
        <v>9</v>
      </c>
      <c r="N25" t="n">
        <v>83.97</v>
      </c>
      <c r="O25" t="n">
        <v>36854.25</v>
      </c>
      <c r="P25" t="n">
        <v>91.01000000000001</v>
      </c>
      <c r="Q25" t="n">
        <v>202.83</v>
      </c>
      <c r="R25" t="n">
        <v>23.78</v>
      </c>
      <c r="S25" t="n">
        <v>13.89</v>
      </c>
      <c r="T25" t="n">
        <v>3234.32</v>
      </c>
      <c r="U25" t="n">
        <v>0.58</v>
      </c>
      <c r="V25" t="n">
        <v>0.74</v>
      </c>
      <c r="W25" t="n">
        <v>0.65</v>
      </c>
      <c r="X25" t="n">
        <v>0.2</v>
      </c>
      <c r="Y25" t="n">
        <v>1</v>
      </c>
      <c r="Z25" t="n">
        <v>10</v>
      </c>
      <c r="AA25" t="n">
        <v>132.6137118780711</v>
      </c>
      <c r="AB25" t="n">
        <v>181.4479310955573</v>
      </c>
      <c r="AC25" t="n">
        <v>164.1307952156189</v>
      </c>
      <c r="AD25" t="n">
        <v>132613.7118780711</v>
      </c>
      <c r="AE25" t="n">
        <v>181447.9310955573</v>
      </c>
      <c r="AF25" t="n">
        <v>3.648103617120926e-06</v>
      </c>
      <c r="AG25" t="n">
        <v>12</v>
      </c>
      <c r="AH25" t="n">
        <v>164130.7952156189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11.3848</v>
      </c>
      <c r="E26" t="n">
        <v>8.779999999999999</v>
      </c>
      <c r="F26" t="n">
        <v>5.24</v>
      </c>
      <c r="G26" t="n">
        <v>28.59</v>
      </c>
      <c r="H26" t="n">
        <v>0.42</v>
      </c>
      <c r="I26" t="n">
        <v>11</v>
      </c>
      <c r="J26" t="n">
        <v>297.44</v>
      </c>
      <c r="K26" t="n">
        <v>61.2</v>
      </c>
      <c r="L26" t="n">
        <v>7</v>
      </c>
      <c r="M26" t="n">
        <v>9</v>
      </c>
      <c r="N26" t="n">
        <v>84.23999999999999</v>
      </c>
      <c r="O26" t="n">
        <v>36918.48</v>
      </c>
      <c r="P26" t="n">
        <v>91.09999999999999</v>
      </c>
      <c r="Q26" t="n">
        <v>202.84</v>
      </c>
      <c r="R26" t="n">
        <v>24.14</v>
      </c>
      <c r="S26" t="n">
        <v>13.89</v>
      </c>
      <c r="T26" t="n">
        <v>3412.89</v>
      </c>
      <c r="U26" t="n">
        <v>0.58</v>
      </c>
      <c r="V26" t="n">
        <v>0.74</v>
      </c>
      <c r="W26" t="n">
        <v>0.65</v>
      </c>
      <c r="X26" t="n">
        <v>0.2</v>
      </c>
      <c r="Y26" t="n">
        <v>1</v>
      </c>
      <c r="Z26" t="n">
        <v>10</v>
      </c>
      <c r="AA26" t="n">
        <v>132.693103722889</v>
      </c>
      <c r="AB26" t="n">
        <v>181.5565585201581</v>
      </c>
      <c r="AC26" t="n">
        <v>164.2290553912754</v>
      </c>
      <c r="AD26" t="n">
        <v>132693.103722889</v>
      </c>
      <c r="AE26" t="n">
        <v>181556.5585201581</v>
      </c>
      <c r="AF26" t="n">
        <v>3.645317949725573e-06</v>
      </c>
      <c r="AG26" t="n">
        <v>12</v>
      </c>
      <c r="AH26" t="n">
        <v>164229.0553912754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11.4767</v>
      </c>
      <c r="E27" t="n">
        <v>8.710000000000001</v>
      </c>
      <c r="F27" t="n">
        <v>5.23</v>
      </c>
      <c r="G27" t="n">
        <v>31.35</v>
      </c>
      <c r="H27" t="n">
        <v>0.43</v>
      </c>
      <c r="I27" t="n">
        <v>10</v>
      </c>
      <c r="J27" t="n">
        <v>297.96</v>
      </c>
      <c r="K27" t="n">
        <v>61.2</v>
      </c>
      <c r="L27" t="n">
        <v>7.25</v>
      </c>
      <c r="M27" t="n">
        <v>8</v>
      </c>
      <c r="N27" t="n">
        <v>84.51000000000001</v>
      </c>
      <c r="O27" t="n">
        <v>36982.83</v>
      </c>
      <c r="P27" t="n">
        <v>90.59</v>
      </c>
      <c r="Q27" t="n">
        <v>202.83</v>
      </c>
      <c r="R27" t="n">
        <v>23.29</v>
      </c>
      <c r="S27" t="n">
        <v>13.89</v>
      </c>
      <c r="T27" t="n">
        <v>2995.34</v>
      </c>
      <c r="U27" t="n">
        <v>0.6</v>
      </c>
      <c r="V27" t="n">
        <v>0.74</v>
      </c>
      <c r="W27" t="n">
        <v>0.66</v>
      </c>
      <c r="X27" t="n">
        <v>0.19</v>
      </c>
      <c r="Y27" t="n">
        <v>1</v>
      </c>
      <c r="Z27" t="n">
        <v>10</v>
      </c>
      <c r="AA27" t="n">
        <v>132.0616966083436</v>
      </c>
      <c r="AB27" t="n">
        <v>180.6926394503216</v>
      </c>
      <c r="AC27" t="n">
        <v>163.4475875449458</v>
      </c>
      <c r="AD27" t="n">
        <v>132061.6966083436</v>
      </c>
      <c r="AE27" t="n">
        <v>180692.6394503216</v>
      </c>
      <c r="AF27" t="n">
        <v>3.674743562786828e-06</v>
      </c>
      <c r="AG27" t="n">
        <v>12</v>
      </c>
      <c r="AH27" t="n">
        <v>163447.5875449458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11.4939</v>
      </c>
      <c r="E28" t="n">
        <v>8.699999999999999</v>
      </c>
      <c r="F28" t="n">
        <v>5.21</v>
      </c>
      <c r="G28" t="n">
        <v>31.27</v>
      </c>
      <c r="H28" t="n">
        <v>0.45</v>
      </c>
      <c r="I28" t="n">
        <v>10</v>
      </c>
      <c r="J28" t="n">
        <v>298.48</v>
      </c>
      <c r="K28" t="n">
        <v>61.2</v>
      </c>
      <c r="L28" t="n">
        <v>7.5</v>
      </c>
      <c r="M28" t="n">
        <v>8</v>
      </c>
      <c r="N28" t="n">
        <v>84.79000000000001</v>
      </c>
      <c r="O28" t="n">
        <v>37047.29</v>
      </c>
      <c r="P28" t="n">
        <v>90.37</v>
      </c>
      <c r="Q28" t="n">
        <v>202.81</v>
      </c>
      <c r="R28" t="n">
        <v>23.11</v>
      </c>
      <c r="S28" t="n">
        <v>13.89</v>
      </c>
      <c r="T28" t="n">
        <v>2904.64</v>
      </c>
      <c r="U28" t="n">
        <v>0.6</v>
      </c>
      <c r="V28" t="n">
        <v>0.74</v>
      </c>
      <c r="W28" t="n">
        <v>0.65</v>
      </c>
      <c r="X28" t="n">
        <v>0.17</v>
      </c>
      <c r="Y28" t="n">
        <v>1</v>
      </c>
      <c r="Z28" t="n">
        <v>10</v>
      </c>
      <c r="AA28" t="n">
        <v>131.8715248101571</v>
      </c>
      <c r="AB28" t="n">
        <v>180.4324380062552</v>
      </c>
      <c r="AC28" t="n">
        <v>163.212219361506</v>
      </c>
      <c r="AD28" t="n">
        <v>131871.5248101571</v>
      </c>
      <c r="AE28" t="n">
        <v>180432.4380062553</v>
      </c>
      <c r="AF28" t="n">
        <v>3.680250859246606e-06</v>
      </c>
      <c r="AG28" t="n">
        <v>12</v>
      </c>
      <c r="AH28" t="n">
        <v>163212.219361506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11.4917</v>
      </c>
      <c r="E29" t="n">
        <v>8.699999999999999</v>
      </c>
      <c r="F29" t="n">
        <v>5.21</v>
      </c>
      <c r="G29" t="n">
        <v>31.28</v>
      </c>
      <c r="H29" t="n">
        <v>0.46</v>
      </c>
      <c r="I29" t="n">
        <v>10</v>
      </c>
      <c r="J29" t="n">
        <v>299.01</v>
      </c>
      <c r="K29" t="n">
        <v>61.2</v>
      </c>
      <c r="L29" t="n">
        <v>7.75</v>
      </c>
      <c r="M29" t="n">
        <v>8</v>
      </c>
      <c r="N29" t="n">
        <v>85.06</v>
      </c>
      <c r="O29" t="n">
        <v>37111.87</v>
      </c>
      <c r="P29" t="n">
        <v>90.48</v>
      </c>
      <c r="Q29" t="n">
        <v>202.81</v>
      </c>
      <c r="R29" t="n">
        <v>23.1</v>
      </c>
      <c r="S29" t="n">
        <v>13.89</v>
      </c>
      <c r="T29" t="n">
        <v>2899.88</v>
      </c>
      <c r="U29" t="n">
        <v>0.6</v>
      </c>
      <c r="V29" t="n">
        <v>0.74</v>
      </c>
      <c r="W29" t="n">
        <v>0.65</v>
      </c>
      <c r="X29" t="n">
        <v>0.18</v>
      </c>
      <c r="Y29" t="n">
        <v>1</v>
      </c>
      <c r="Z29" t="n">
        <v>10</v>
      </c>
      <c r="AA29" t="n">
        <v>131.9325857087485</v>
      </c>
      <c r="AB29" t="n">
        <v>180.5159842215247</v>
      </c>
      <c r="AC29" t="n">
        <v>163.287792043248</v>
      </c>
      <c r="AD29" t="n">
        <v>131932.5857087485</v>
      </c>
      <c r="AE29" t="n">
        <v>180515.9842215247</v>
      </c>
      <c r="AF29" t="n">
        <v>3.679546437606403e-06</v>
      </c>
      <c r="AG29" t="n">
        <v>12</v>
      </c>
      <c r="AH29" t="n">
        <v>163287.792043248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11.4829</v>
      </c>
      <c r="E30" t="n">
        <v>8.710000000000001</v>
      </c>
      <c r="F30" t="n">
        <v>5.22</v>
      </c>
      <c r="G30" t="n">
        <v>31.32</v>
      </c>
      <c r="H30" t="n">
        <v>0.48</v>
      </c>
      <c r="I30" t="n">
        <v>10</v>
      </c>
      <c r="J30" t="n">
        <v>299.53</v>
      </c>
      <c r="K30" t="n">
        <v>61.2</v>
      </c>
      <c r="L30" t="n">
        <v>8</v>
      </c>
      <c r="M30" t="n">
        <v>8</v>
      </c>
      <c r="N30" t="n">
        <v>85.33</v>
      </c>
      <c r="O30" t="n">
        <v>37176.68</v>
      </c>
      <c r="P30" t="n">
        <v>90.38</v>
      </c>
      <c r="Q30" t="n">
        <v>202.83</v>
      </c>
      <c r="R30" t="n">
        <v>23.3</v>
      </c>
      <c r="S30" t="n">
        <v>13.89</v>
      </c>
      <c r="T30" t="n">
        <v>3000.78</v>
      </c>
      <c r="U30" t="n">
        <v>0.6</v>
      </c>
      <c r="V30" t="n">
        <v>0.74</v>
      </c>
      <c r="W30" t="n">
        <v>0.65</v>
      </c>
      <c r="X30" t="n">
        <v>0.18</v>
      </c>
      <c r="Y30" t="n">
        <v>1</v>
      </c>
      <c r="Z30" t="n">
        <v>10</v>
      </c>
      <c r="AA30" t="n">
        <v>131.9289602404486</v>
      </c>
      <c r="AB30" t="n">
        <v>180.5110236958524</v>
      </c>
      <c r="AC30" t="n">
        <v>163.2833049431838</v>
      </c>
      <c r="AD30" t="n">
        <v>131928.9602404486</v>
      </c>
      <c r="AE30" t="n">
        <v>180511.0236958524</v>
      </c>
      <c r="AF30" t="n">
        <v>3.676728751045586e-06</v>
      </c>
      <c r="AG30" t="n">
        <v>12</v>
      </c>
      <c r="AH30" t="n">
        <v>163283.3049431838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11.5793</v>
      </c>
      <c r="E31" t="n">
        <v>8.640000000000001</v>
      </c>
      <c r="F31" t="n">
        <v>5.2</v>
      </c>
      <c r="G31" t="n">
        <v>34.68</v>
      </c>
      <c r="H31" t="n">
        <v>0.49</v>
      </c>
      <c r="I31" t="n">
        <v>9</v>
      </c>
      <c r="J31" t="n">
        <v>300.06</v>
      </c>
      <c r="K31" t="n">
        <v>61.2</v>
      </c>
      <c r="L31" t="n">
        <v>8.25</v>
      </c>
      <c r="M31" t="n">
        <v>7</v>
      </c>
      <c r="N31" t="n">
        <v>85.61</v>
      </c>
      <c r="O31" t="n">
        <v>37241.49</v>
      </c>
      <c r="P31" t="n">
        <v>89.95999999999999</v>
      </c>
      <c r="Q31" t="n">
        <v>202.82</v>
      </c>
      <c r="R31" t="n">
        <v>22.71</v>
      </c>
      <c r="S31" t="n">
        <v>13.89</v>
      </c>
      <c r="T31" t="n">
        <v>2707.41</v>
      </c>
      <c r="U31" t="n">
        <v>0.61</v>
      </c>
      <c r="V31" t="n">
        <v>0.74</v>
      </c>
      <c r="W31" t="n">
        <v>0.65</v>
      </c>
      <c r="X31" t="n">
        <v>0.16</v>
      </c>
      <c r="Y31" t="n">
        <v>1</v>
      </c>
      <c r="Z31" t="n">
        <v>10</v>
      </c>
      <c r="AA31" t="n">
        <v>131.3255313405743</v>
      </c>
      <c r="AB31" t="n">
        <v>179.6853856536407</v>
      </c>
      <c r="AC31" t="n">
        <v>162.5364646369302</v>
      </c>
      <c r="AD31" t="n">
        <v>131325.5313405744</v>
      </c>
      <c r="AE31" t="n">
        <v>179685.3856536407</v>
      </c>
      <c r="AF31" t="n">
        <v>3.707595226552713e-06</v>
      </c>
      <c r="AG31" t="n">
        <v>12</v>
      </c>
      <c r="AH31" t="n">
        <v>162536.4646369302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11.5849</v>
      </c>
      <c r="E32" t="n">
        <v>8.630000000000001</v>
      </c>
      <c r="F32" t="n">
        <v>5.2</v>
      </c>
      <c r="G32" t="n">
        <v>34.65</v>
      </c>
      <c r="H32" t="n">
        <v>0.5</v>
      </c>
      <c r="I32" t="n">
        <v>9</v>
      </c>
      <c r="J32" t="n">
        <v>300.59</v>
      </c>
      <c r="K32" t="n">
        <v>61.2</v>
      </c>
      <c r="L32" t="n">
        <v>8.5</v>
      </c>
      <c r="M32" t="n">
        <v>7</v>
      </c>
      <c r="N32" t="n">
        <v>85.89</v>
      </c>
      <c r="O32" t="n">
        <v>37306.42</v>
      </c>
      <c r="P32" t="n">
        <v>89.79000000000001</v>
      </c>
      <c r="Q32" t="n">
        <v>202.83</v>
      </c>
      <c r="R32" t="n">
        <v>22.58</v>
      </c>
      <c r="S32" t="n">
        <v>13.89</v>
      </c>
      <c r="T32" t="n">
        <v>2645.22</v>
      </c>
      <c r="U32" t="n">
        <v>0.62</v>
      </c>
      <c r="V32" t="n">
        <v>0.74</v>
      </c>
      <c r="W32" t="n">
        <v>0.65</v>
      </c>
      <c r="X32" t="n">
        <v>0.16</v>
      </c>
      <c r="Y32" t="n">
        <v>1</v>
      </c>
      <c r="Z32" t="n">
        <v>10</v>
      </c>
      <c r="AA32" t="n">
        <v>131.2232899767782</v>
      </c>
      <c r="AB32" t="n">
        <v>179.5454945091243</v>
      </c>
      <c r="AC32" t="n">
        <v>162.4099245069079</v>
      </c>
      <c r="AD32" t="n">
        <v>131223.2899767782</v>
      </c>
      <c r="AE32" t="n">
        <v>179545.4945091243</v>
      </c>
      <c r="AF32" t="n">
        <v>3.709388299818687e-06</v>
      </c>
      <c r="AG32" t="n">
        <v>12</v>
      </c>
      <c r="AH32" t="n">
        <v>162409.9245069079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11.5774</v>
      </c>
      <c r="E33" t="n">
        <v>8.640000000000001</v>
      </c>
      <c r="F33" t="n">
        <v>5.2</v>
      </c>
      <c r="G33" t="n">
        <v>34.69</v>
      </c>
      <c r="H33" t="n">
        <v>0.52</v>
      </c>
      <c r="I33" t="n">
        <v>9</v>
      </c>
      <c r="J33" t="n">
        <v>301.11</v>
      </c>
      <c r="K33" t="n">
        <v>61.2</v>
      </c>
      <c r="L33" t="n">
        <v>8.75</v>
      </c>
      <c r="M33" t="n">
        <v>7</v>
      </c>
      <c r="N33" t="n">
        <v>86.16</v>
      </c>
      <c r="O33" t="n">
        <v>37371.47</v>
      </c>
      <c r="P33" t="n">
        <v>89.79000000000001</v>
      </c>
      <c r="Q33" t="n">
        <v>202.81</v>
      </c>
      <c r="R33" t="n">
        <v>22.65</v>
      </c>
      <c r="S33" t="n">
        <v>13.89</v>
      </c>
      <c r="T33" t="n">
        <v>2677.71</v>
      </c>
      <c r="U33" t="n">
        <v>0.61</v>
      </c>
      <c r="V33" t="n">
        <v>0.74</v>
      </c>
      <c r="W33" t="n">
        <v>0.66</v>
      </c>
      <c r="X33" t="n">
        <v>0.17</v>
      </c>
      <c r="Y33" t="n">
        <v>1</v>
      </c>
      <c r="Z33" t="n">
        <v>10</v>
      </c>
      <c r="AA33" t="n">
        <v>131.253222500884</v>
      </c>
      <c r="AB33" t="n">
        <v>179.5864495091356</v>
      </c>
      <c r="AC33" t="n">
        <v>162.4469708191989</v>
      </c>
      <c r="AD33" t="n">
        <v>131253.222500884</v>
      </c>
      <c r="AE33" t="n">
        <v>179586.4495091356</v>
      </c>
      <c r="AF33" t="n">
        <v>3.706986862408901e-06</v>
      </c>
      <c r="AG33" t="n">
        <v>12</v>
      </c>
      <c r="AH33" t="n">
        <v>162446.9708191989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11.5793</v>
      </c>
      <c r="E34" t="n">
        <v>8.640000000000001</v>
      </c>
      <c r="F34" t="n">
        <v>5.2</v>
      </c>
      <c r="G34" t="n">
        <v>34.68</v>
      </c>
      <c r="H34" t="n">
        <v>0.53</v>
      </c>
      <c r="I34" t="n">
        <v>9</v>
      </c>
      <c r="J34" t="n">
        <v>301.64</v>
      </c>
      <c r="K34" t="n">
        <v>61.2</v>
      </c>
      <c r="L34" t="n">
        <v>9</v>
      </c>
      <c r="M34" t="n">
        <v>7</v>
      </c>
      <c r="N34" t="n">
        <v>86.44</v>
      </c>
      <c r="O34" t="n">
        <v>37436.63</v>
      </c>
      <c r="P34" t="n">
        <v>89.68000000000001</v>
      </c>
      <c r="Q34" t="n">
        <v>202.82</v>
      </c>
      <c r="R34" t="n">
        <v>22.72</v>
      </c>
      <c r="S34" t="n">
        <v>13.89</v>
      </c>
      <c r="T34" t="n">
        <v>2713.58</v>
      </c>
      <c r="U34" t="n">
        <v>0.61</v>
      </c>
      <c r="V34" t="n">
        <v>0.74</v>
      </c>
      <c r="W34" t="n">
        <v>0.65</v>
      </c>
      <c r="X34" t="n">
        <v>0.16</v>
      </c>
      <c r="Y34" t="n">
        <v>1</v>
      </c>
      <c r="Z34" t="n">
        <v>10</v>
      </c>
      <c r="AA34" t="n">
        <v>131.1939388955433</v>
      </c>
      <c r="AB34" t="n">
        <v>179.5053350649004</v>
      </c>
      <c r="AC34" t="n">
        <v>162.3735978236765</v>
      </c>
      <c r="AD34" t="n">
        <v>131193.9388955433</v>
      </c>
      <c r="AE34" t="n">
        <v>179505.3350649003</v>
      </c>
      <c r="AF34" t="n">
        <v>3.707595226552713e-06</v>
      </c>
      <c r="AG34" t="n">
        <v>12</v>
      </c>
      <c r="AH34" t="n">
        <v>162373.5978236765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11.675</v>
      </c>
      <c r="E35" t="n">
        <v>8.57</v>
      </c>
      <c r="F35" t="n">
        <v>5.18</v>
      </c>
      <c r="G35" t="n">
        <v>38.89</v>
      </c>
      <c r="H35" t="n">
        <v>0.55</v>
      </c>
      <c r="I35" t="n">
        <v>8</v>
      </c>
      <c r="J35" t="n">
        <v>302.17</v>
      </c>
      <c r="K35" t="n">
        <v>61.2</v>
      </c>
      <c r="L35" t="n">
        <v>9.25</v>
      </c>
      <c r="M35" t="n">
        <v>6</v>
      </c>
      <c r="N35" t="n">
        <v>86.72</v>
      </c>
      <c r="O35" t="n">
        <v>37501.91</v>
      </c>
      <c r="P35" t="n">
        <v>89.34</v>
      </c>
      <c r="Q35" t="n">
        <v>202.81</v>
      </c>
      <c r="R35" t="n">
        <v>22.26</v>
      </c>
      <c r="S35" t="n">
        <v>13.89</v>
      </c>
      <c r="T35" t="n">
        <v>2490.63</v>
      </c>
      <c r="U35" t="n">
        <v>0.62</v>
      </c>
      <c r="V35" t="n">
        <v>0.75</v>
      </c>
      <c r="W35" t="n">
        <v>0.65</v>
      </c>
      <c r="X35" t="n">
        <v>0.15</v>
      </c>
      <c r="Y35" t="n">
        <v>1</v>
      </c>
      <c r="Z35" t="n">
        <v>10</v>
      </c>
      <c r="AA35" t="n">
        <v>130.6415835846536</v>
      </c>
      <c r="AB35" t="n">
        <v>178.7495781603449</v>
      </c>
      <c r="AC35" t="n">
        <v>161.6899692973802</v>
      </c>
      <c r="AD35" t="n">
        <v>130641.5835846536</v>
      </c>
      <c r="AE35" t="n">
        <v>178749.5781603449</v>
      </c>
      <c r="AF35" t="n">
        <v>3.738237567901594e-06</v>
      </c>
      <c r="AG35" t="n">
        <v>12</v>
      </c>
      <c r="AH35" t="n">
        <v>161689.9692973802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11.6762</v>
      </c>
      <c r="E36" t="n">
        <v>8.56</v>
      </c>
      <c r="F36" t="n">
        <v>5.18</v>
      </c>
      <c r="G36" t="n">
        <v>38.88</v>
      </c>
      <c r="H36" t="n">
        <v>0.5600000000000001</v>
      </c>
      <c r="I36" t="n">
        <v>8</v>
      </c>
      <c r="J36" t="n">
        <v>302.7</v>
      </c>
      <c r="K36" t="n">
        <v>61.2</v>
      </c>
      <c r="L36" t="n">
        <v>9.5</v>
      </c>
      <c r="M36" t="n">
        <v>6</v>
      </c>
      <c r="N36" t="n">
        <v>87</v>
      </c>
      <c r="O36" t="n">
        <v>37567.32</v>
      </c>
      <c r="P36" t="n">
        <v>89.38</v>
      </c>
      <c r="Q36" t="n">
        <v>202.82</v>
      </c>
      <c r="R36" t="n">
        <v>22.15</v>
      </c>
      <c r="S36" t="n">
        <v>13.89</v>
      </c>
      <c r="T36" t="n">
        <v>2436.87</v>
      </c>
      <c r="U36" t="n">
        <v>0.63</v>
      </c>
      <c r="V36" t="n">
        <v>0.75</v>
      </c>
      <c r="W36" t="n">
        <v>0.65</v>
      </c>
      <c r="X36" t="n">
        <v>0.15</v>
      </c>
      <c r="Y36" t="n">
        <v>1</v>
      </c>
      <c r="Z36" t="n">
        <v>10</v>
      </c>
      <c r="AA36" t="n">
        <v>130.6555375989404</v>
      </c>
      <c r="AB36" t="n">
        <v>178.7686706582998</v>
      </c>
      <c r="AC36" t="n">
        <v>161.7072396341268</v>
      </c>
      <c r="AD36" t="n">
        <v>130655.5375989404</v>
      </c>
      <c r="AE36" t="n">
        <v>178768.6706582998</v>
      </c>
      <c r="AF36" t="n">
        <v>3.73862179788716e-06</v>
      </c>
      <c r="AG36" t="n">
        <v>12</v>
      </c>
      <c r="AH36" t="n">
        <v>161707.2396341268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11.6758</v>
      </c>
      <c r="E37" t="n">
        <v>8.56</v>
      </c>
      <c r="F37" t="n">
        <v>5.18</v>
      </c>
      <c r="G37" t="n">
        <v>38.88</v>
      </c>
      <c r="H37" t="n">
        <v>0.57</v>
      </c>
      <c r="I37" t="n">
        <v>8</v>
      </c>
      <c r="J37" t="n">
        <v>303.23</v>
      </c>
      <c r="K37" t="n">
        <v>61.2</v>
      </c>
      <c r="L37" t="n">
        <v>9.75</v>
      </c>
      <c r="M37" t="n">
        <v>6</v>
      </c>
      <c r="N37" t="n">
        <v>87.28</v>
      </c>
      <c r="O37" t="n">
        <v>37632.84</v>
      </c>
      <c r="P37" t="n">
        <v>89.31999999999999</v>
      </c>
      <c r="Q37" t="n">
        <v>202.83</v>
      </c>
      <c r="R37" t="n">
        <v>22.01</v>
      </c>
      <c r="S37" t="n">
        <v>13.89</v>
      </c>
      <c r="T37" t="n">
        <v>2365.02</v>
      </c>
      <c r="U37" t="n">
        <v>0.63</v>
      </c>
      <c r="V37" t="n">
        <v>0.75</v>
      </c>
      <c r="W37" t="n">
        <v>0.65</v>
      </c>
      <c r="X37" t="n">
        <v>0.15</v>
      </c>
      <c r="Y37" t="n">
        <v>1</v>
      </c>
      <c r="Z37" t="n">
        <v>10</v>
      </c>
      <c r="AA37" t="n">
        <v>130.6291357730506</v>
      </c>
      <c r="AB37" t="n">
        <v>178.732546515351</v>
      </c>
      <c r="AC37" t="n">
        <v>161.6745631286805</v>
      </c>
      <c r="AD37" t="n">
        <v>130629.1357730506</v>
      </c>
      <c r="AE37" t="n">
        <v>178732.546515351</v>
      </c>
      <c r="AF37" t="n">
        <v>3.738493721225305e-06</v>
      </c>
      <c r="AG37" t="n">
        <v>12</v>
      </c>
      <c r="AH37" t="n">
        <v>161674.5631286805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11.6811</v>
      </c>
      <c r="E38" t="n">
        <v>8.56</v>
      </c>
      <c r="F38" t="n">
        <v>5.18</v>
      </c>
      <c r="G38" t="n">
        <v>38.85</v>
      </c>
      <c r="H38" t="n">
        <v>0.59</v>
      </c>
      <c r="I38" t="n">
        <v>8</v>
      </c>
      <c r="J38" t="n">
        <v>303.76</v>
      </c>
      <c r="K38" t="n">
        <v>61.2</v>
      </c>
      <c r="L38" t="n">
        <v>10</v>
      </c>
      <c r="M38" t="n">
        <v>6</v>
      </c>
      <c r="N38" t="n">
        <v>87.56999999999999</v>
      </c>
      <c r="O38" t="n">
        <v>37698.48</v>
      </c>
      <c r="P38" t="n">
        <v>89.03</v>
      </c>
      <c r="Q38" t="n">
        <v>202.82</v>
      </c>
      <c r="R38" t="n">
        <v>22.02</v>
      </c>
      <c r="S38" t="n">
        <v>13.89</v>
      </c>
      <c r="T38" t="n">
        <v>2369.88</v>
      </c>
      <c r="U38" t="n">
        <v>0.63</v>
      </c>
      <c r="V38" t="n">
        <v>0.75</v>
      </c>
      <c r="W38" t="n">
        <v>0.65</v>
      </c>
      <c r="X38" t="n">
        <v>0.14</v>
      </c>
      <c r="Y38" t="n">
        <v>1</v>
      </c>
      <c r="Z38" t="n">
        <v>10</v>
      </c>
      <c r="AA38" t="n">
        <v>130.4733364217586</v>
      </c>
      <c r="AB38" t="n">
        <v>178.5193749695312</v>
      </c>
      <c r="AC38" t="n">
        <v>161.4817363760055</v>
      </c>
      <c r="AD38" t="n">
        <v>130473.3364217586</v>
      </c>
      <c r="AE38" t="n">
        <v>178519.3749695312</v>
      </c>
      <c r="AF38" t="n">
        <v>3.740190736994888e-06</v>
      </c>
      <c r="AG38" t="n">
        <v>12</v>
      </c>
      <c r="AH38" t="n">
        <v>161481.7363760055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11.6925</v>
      </c>
      <c r="E39" t="n">
        <v>8.550000000000001</v>
      </c>
      <c r="F39" t="n">
        <v>5.17</v>
      </c>
      <c r="G39" t="n">
        <v>38.79</v>
      </c>
      <c r="H39" t="n">
        <v>0.6</v>
      </c>
      <c r="I39" t="n">
        <v>8</v>
      </c>
      <c r="J39" t="n">
        <v>304.3</v>
      </c>
      <c r="K39" t="n">
        <v>61.2</v>
      </c>
      <c r="L39" t="n">
        <v>10.25</v>
      </c>
      <c r="M39" t="n">
        <v>6</v>
      </c>
      <c r="N39" t="n">
        <v>87.84999999999999</v>
      </c>
      <c r="O39" t="n">
        <v>37764.25</v>
      </c>
      <c r="P39" t="n">
        <v>88.78</v>
      </c>
      <c r="Q39" t="n">
        <v>202.81</v>
      </c>
      <c r="R39" t="n">
        <v>21.85</v>
      </c>
      <c r="S39" t="n">
        <v>13.89</v>
      </c>
      <c r="T39" t="n">
        <v>2284.09</v>
      </c>
      <c r="U39" t="n">
        <v>0.64</v>
      </c>
      <c r="V39" t="n">
        <v>0.75</v>
      </c>
      <c r="W39" t="n">
        <v>0.65</v>
      </c>
      <c r="X39" t="n">
        <v>0.13</v>
      </c>
      <c r="Y39" t="n">
        <v>1</v>
      </c>
      <c r="Z39" t="n">
        <v>10</v>
      </c>
      <c r="AA39" t="n">
        <v>130.304989406055</v>
      </c>
      <c r="AB39" t="n">
        <v>178.2890351556995</v>
      </c>
      <c r="AC39" t="n">
        <v>161.2733798707218</v>
      </c>
      <c r="AD39" t="n">
        <v>130304.989406055</v>
      </c>
      <c r="AE39" t="n">
        <v>178289.0351556995</v>
      </c>
      <c r="AF39" t="n">
        <v>3.743840921857764e-06</v>
      </c>
      <c r="AG39" t="n">
        <v>12</v>
      </c>
      <c r="AH39" t="n">
        <v>161273.3798707218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11.6853</v>
      </c>
      <c r="E40" t="n">
        <v>8.56</v>
      </c>
      <c r="F40" t="n">
        <v>5.18</v>
      </c>
      <c r="G40" t="n">
        <v>38.83</v>
      </c>
      <c r="H40" t="n">
        <v>0.61</v>
      </c>
      <c r="I40" t="n">
        <v>8</v>
      </c>
      <c r="J40" t="n">
        <v>304.83</v>
      </c>
      <c r="K40" t="n">
        <v>61.2</v>
      </c>
      <c r="L40" t="n">
        <v>10.5</v>
      </c>
      <c r="M40" t="n">
        <v>6</v>
      </c>
      <c r="N40" t="n">
        <v>88.13</v>
      </c>
      <c r="O40" t="n">
        <v>37830.13</v>
      </c>
      <c r="P40" t="n">
        <v>88.77</v>
      </c>
      <c r="Q40" t="n">
        <v>202.85</v>
      </c>
      <c r="R40" t="n">
        <v>21.94</v>
      </c>
      <c r="S40" t="n">
        <v>13.89</v>
      </c>
      <c r="T40" t="n">
        <v>2327.52</v>
      </c>
      <c r="U40" t="n">
        <v>0.63</v>
      </c>
      <c r="V40" t="n">
        <v>0.75</v>
      </c>
      <c r="W40" t="n">
        <v>0.65</v>
      </c>
      <c r="X40" t="n">
        <v>0.14</v>
      </c>
      <c r="Y40" t="n">
        <v>1</v>
      </c>
      <c r="Z40" t="n">
        <v>10</v>
      </c>
      <c r="AA40" t="n">
        <v>130.3359139958864</v>
      </c>
      <c r="AB40" t="n">
        <v>178.3313475438034</v>
      </c>
      <c r="AC40" t="n">
        <v>161.3116540238909</v>
      </c>
      <c r="AD40" t="n">
        <v>130335.9139958864</v>
      </c>
      <c r="AE40" t="n">
        <v>178331.3475438034</v>
      </c>
      <c r="AF40" t="n">
        <v>3.741535541944368e-06</v>
      </c>
      <c r="AG40" t="n">
        <v>12</v>
      </c>
      <c r="AH40" t="n">
        <v>161311.6540238909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11.7816</v>
      </c>
      <c r="E41" t="n">
        <v>8.49</v>
      </c>
      <c r="F41" t="n">
        <v>5.16</v>
      </c>
      <c r="G41" t="n">
        <v>44.24</v>
      </c>
      <c r="H41" t="n">
        <v>0.63</v>
      </c>
      <c r="I41" t="n">
        <v>7</v>
      </c>
      <c r="J41" t="n">
        <v>305.37</v>
      </c>
      <c r="K41" t="n">
        <v>61.2</v>
      </c>
      <c r="L41" t="n">
        <v>10.75</v>
      </c>
      <c r="M41" t="n">
        <v>5</v>
      </c>
      <c r="N41" t="n">
        <v>88.42</v>
      </c>
      <c r="O41" t="n">
        <v>37896.14</v>
      </c>
      <c r="P41" t="n">
        <v>88.41</v>
      </c>
      <c r="Q41" t="n">
        <v>202.81</v>
      </c>
      <c r="R41" t="n">
        <v>21.51</v>
      </c>
      <c r="S41" t="n">
        <v>13.89</v>
      </c>
      <c r="T41" t="n">
        <v>2121.25</v>
      </c>
      <c r="U41" t="n">
        <v>0.65</v>
      </c>
      <c r="V41" t="n">
        <v>0.75</v>
      </c>
      <c r="W41" t="n">
        <v>0.65</v>
      </c>
      <c r="X41" t="n">
        <v>0.12</v>
      </c>
      <c r="Y41" t="n">
        <v>1</v>
      </c>
      <c r="Z41" t="n">
        <v>10</v>
      </c>
      <c r="AA41" t="n">
        <v>129.783980024112</v>
      </c>
      <c r="AB41" t="n">
        <v>177.5761671340137</v>
      </c>
      <c r="AC41" t="n">
        <v>160.628546972509</v>
      </c>
      <c r="AD41" t="n">
        <v>129783.980024112</v>
      </c>
      <c r="AE41" t="n">
        <v>177576.1671340137</v>
      </c>
      <c r="AF41" t="n">
        <v>3.772369998286031e-06</v>
      </c>
      <c r="AG41" t="n">
        <v>12</v>
      </c>
      <c r="AH41" t="n">
        <v>160628.546972509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11.7925</v>
      </c>
      <c r="E42" t="n">
        <v>8.48</v>
      </c>
      <c r="F42" t="n">
        <v>5.15</v>
      </c>
      <c r="G42" t="n">
        <v>44.17</v>
      </c>
      <c r="H42" t="n">
        <v>0.64</v>
      </c>
      <c r="I42" t="n">
        <v>7</v>
      </c>
      <c r="J42" t="n">
        <v>305.9</v>
      </c>
      <c r="K42" t="n">
        <v>61.2</v>
      </c>
      <c r="L42" t="n">
        <v>11</v>
      </c>
      <c r="M42" t="n">
        <v>5</v>
      </c>
      <c r="N42" t="n">
        <v>88.7</v>
      </c>
      <c r="O42" t="n">
        <v>37962.28</v>
      </c>
      <c r="P42" t="n">
        <v>88.37</v>
      </c>
      <c r="Q42" t="n">
        <v>202.81</v>
      </c>
      <c r="R42" t="n">
        <v>21.31</v>
      </c>
      <c r="S42" t="n">
        <v>13.89</v>
      </c>
      <c r="T42" t="n">
        <v>2018.17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129.7165350842103</v>
      </c>
      <c r="AB42" t="n">
        <v>177.4838859917795</v>
      </c>
      <c r="AC42" t="n">
        <v>160.5450730129722</v>
      </c>
      <c r="AD42" t="n">
        <v>129716.5350842103</v>
      </c>
      <c r="AE42" t="n">
        <v>177483.8859917795</v>
      </c>
      <c r="AF42" t="n">
        <v>3.775860087321589e-06</v>
      </c>
      <c r="AG42" t="n">
        <v>12</v>
      </c>
      <c r="AH42" t="n">
        <v>160545.0730129722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11.7905</v>
      </c>
      <c r="E43" t="n">
        <v>8.48</v>
      </c>
      <c r="F43" t="n">
        <v>5.16</v>
      </c>
      <c r="G43" t="n">
        <v>44.19</v>
      </c>
      <c r="H43" t="n">
        <v>0.65</v>
      </c>
      <c r="I43" t="n">
        <v>7</v>
      </c>
      <c r="J43" t="n">
        <v>306.44</v>
      </c>
      <c r="K43" t="n">
        <v>61.2</v>
      </c>
      <c r="L43" t="n">
        <v>11.25</v>
      </c>
      <c r="M43" t="n">
        <v>5</v>
      </c>
      <c r="N43" t="n">
        <v>88.98999999999999</v>
      </c>
      <c r="O43" t="n">
        <v>38028.53</v>
      </c>
      <c r="P43" t="n">
        <v>88.48</v>
      </c>
      <c r="Q43" t="n">
        <v>202.81</v>
      </c>
      <c r="R43" t="n">
        <v>21.23</v>
      </c>
      <c r="S43" t="n">
        <v>13.89</v>
      </c>
      <c r="T43" t="n">
        <v>1979.06</v>
      </c>
      <c r="U43" t="n">
        <v>0.65</v>
      </c>
      <c r="V43" t="n">
        <v>0.75</v>
      </c>
      <c r="W43" t="n">
        <v>0.65</v>
      </c>
      <c r="X43" t="n">
        <v>0.12</v>
      </c>
      <c r="Y43" t="n">
        <v>1</v>
      </c>
      <c r="Z43" t="n">
        <v>10</v>
      </c>
      <c r="AA43" t="n">
        <v>129.7824973505043</v>
      </c>
      <c r="AB43" t="n">
        <v>177.5741384745727</v>
      </c>
      <c r="AC43" t="n">
        <v>160.6267119254777</v>
      </c>
      <c r="AD43" t="n">
        <v>129782.4973505043</v>
      </c>
      <c r="AE43" t="n">
        <v>177574.1384745727</v>
      </c>
      <c r="AF43" t="n">
        <v>3.775219704012312e-06</v>
      </c>
      <c r="AG43" t="n">
        <v>12</v>
      </c>
      <c r="AH43" t="n">
        <v>160626.7119254777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11.7874</v>
      </c>
      <c r="E44" t="n">
        <v>8.48</v>
      </c>
      <c r="F44" t="n">
        <v>5.16</v>
      </c>
      <c r="G44" t="n">
        <v>44.2</v>
      </c>
      <c r="H44" t="n">
        <v>0.67</v>
      </c>
      <c r="I44" t="n">
        <v>7</v>
      </c>
      <c r="J44" t="n">
        <v>306.98</v>
      </c>
      <c r="K44" t="n">
        <v>61.2</v>
      </c>
      <c r="L44" t="n">
        <v>11.5</v>
      </c>
      <c r="M44" t="n">
        <v>5</v>
      </c>
      <c r="N44" t="n">
        <v>89.28</v>
      </c>
      <c r="O44" t="n">
        <v>38094.91</v>
      </c>
      <c r="P44" t="n">
        <v>88.58</v>
      </c>
      <c r="Q44" t="n">
        <v>202.81</v>
      </c>
      <c r="R44" t="n">
        <v>21.38</v>
      </c>
      <c r="S44" t="n">
        <v>13.89</v>
      </c>
      <c r="T44" t="n">
        <v>2052.69</v>
      </c>
      <c r="U44" t="n">
        <v>0.65</v>
      </c>
      <c r="V44" t="n">
        <v>0.75</v>
      </c>
      <c r="W44" t="n">
        <v>0.65</v>
      </c>
      <c r="X44" t="n">
        <v>0.12</v>
      </c>
      <c r="Y44" t="n">
        <v>1</v>
      </c>
      <c r="Z44" t="n">
        <v>10</v>
      </c>
      <c r="AA44" t="n">
        <v>129.8404377161022</v>
      </c>
      <c r="AB44" t="n">
        <v>177.6534150389322</v>
      </c>
      <c r="AC44" t="n">
        <v>160.6984224458002</v>
      </c>
      <c r="AD44" t="n">
        <v>129840.4377161022</v>
      </c>
      <c r="AE44" t="n">
        <v>177653.4150389322</v>
      </c>
      <c r="AF44" t="n">
        <v>3.774227109882934e-06</v>
      </c>
      <c r="AG44" t="n">
        <v>12</v>
      </c>
      <c r="AH44" t="n">
        <v>160698.4224458002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11.7743</v>
      </c>
      <c r="E45" t="n">
        <v>8.49</v>
      </c>
      <c r="F45" t="n">
        <v>5.17</v>
      </c>
      <c r="G45" t="n">
        <v>44.29</v>
      </c>
      <c r="H45" t="n">
        <v>0.68</v>
      </c>
      <c r="I45" t="n">
        <v>7</v>
      </c>
      <c r="J45" t="n">
        <v>307.52</v>
      </c>
      <c r="K45" t="n">
        <v>61.2</v>
      </c>
      <c r="L45" t="n">
        <v>11.75</v>
      </c>
      <c r="M45" t="n">
        <v>5</v>
      </c>
      <c r="N45" t="n">
        <v>89.56999999999999</v>
      </c>
      <c r="O45" t="n">
        <v>38161.42</v>
      </c>
      <c r="P45" t="n">
        <v>88.64</v>
      </c>
      <c r="Q45" t="n">
        <v>202.83</v>
      </c>
      <c r="R45" t="n">
        <v>21.66</v>
      </c>
      <c r="S45" t="n">
        <v>13.89</v>
      </c>
      <c r="T45" t="n">
        <v>2193.62</v>
      </c>
      <c r="U45" t="n">
        <v>0.64</v>
      </c>
      <c r="V45" t="n">
        <v>0.75</v>
      </c>
      <c r="W45" t="n">
        <v>0.65</v>
      </c>
      <c r="X45" t="n">
        <v>0.13</v>
      </c>
      <c r="Y45" t="n">
        <v>1</v>
      </c>
      <c r="Z45" t="n">
        <v>10</v>
      </c>
      <c r="AA45" t="n">
        <v>129.9256579592031</v>
      </c>
      <c r="AB45" t="n">
        <v>177.7700171351946</v>
      </c>
      <c r="AC45" t="n">
        <v>160.8038962016474</v>
      </c>
      <c r="AD45" t="n">
        <v>129925.6579592031</v>
      </c>
      <c r="AE45" t="n">
        <v>177770.0171351946</v>
      </c>
      <c r="AF45" t="n">
        <v>3.770032599207173e-06</v>
      </c>
      <c r="AG45" t="n">
        <v>12</v>
      </c>
      <c r="AH45" t="n">
        <v>160803.8962016474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11.7921</v>
      </c>
      <c r="E46" t="n">
        <v>8.48</v>
      </c>
      <c r="F46" t="n">
        <v>5.15</v>
      </c>
      <c r="G46" t="n">
        <v>44.18</v>
      </c>
      <c r="H46" t="n">
        <v>0.6899999999999999</v>
      </c>
      <c r="I46" t="n">
        <v>7</v>
      </c>
      <c r="J46" t="n">
        <v>308.06</v>
      </c>
      <c r="K46" t="n">
        <v>61.2</v>
      </c>
      <c r="L46" t="n">
        <v>12</v>
      </c>
      <c r="M46" t="n">
        <v>5</v>
      </c>
      <c r="N46" t="n">
        <v>89.86</v>
      </c>
      <c r="O46" t="n">
        <v>38228.06</v>
      </c>
      <c r="P46" t="n">
        <v>88.17</v>
      </c>
      <c r="Q46" t="n">
        <v>202.81</v>
      </c>
      <c r="R46" t="n">
        <v>21.24</v>
      </c>
      <c r="S46" t="n">
        <v>13.89</v>
      </c>
      <c r="T46" t="n">
        <v>1984.1</v>
      </c>
      <c r="U46" t="n">
        <v>0.65</v>
      </c>
      <c r="V46" t="n">
        <v>0.75</v>
      </c>
      <c r="W46" t="n">
        <v>0.65</v>
      </c>
      <c r="X46" t="n">
        <v>0.12</v>
      </c>
      <c r="Y46" t="n">
        <v>1</v>
      </c>
      <c r="Z46" t="n">
        <v>10</v>
      </c>
      <c r="AA46" t="n">
        <v>129.6257529301322</v>
      </c>
      <c r="AB46" t="n">
        <v>177.359673843544</v>
      </c>
      <c r="AC46" t="n">
        <v>160.4327154978313</v>
      </c>
      <c r="AD46" t="n">
        <v>129625.7529301322</v>
      </c>
      <c r="AE46" t="n">
        <v>177359.673843544</v>
      </c>
      <c r="AF46" t="n">
        <v>3.775732010659733e-06</v>
      </c>
      <c r="AG46" t="n">
        <v>12</v>
      </c>
      <c r="AH46" t="n">
        <v>160432.7154978313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11.7736</v>
      </c>
      <c r="E47" t="n">
        <v>8.49</v>
      </c>
      <c r="F47" t="n">
        <v>5.17</v>
      </c>
      <c r="G47" t="n">
        <v>44.29</v>
      </c>
      <c r="H47" t="n">
        <v>0.71</v>
      </c>
      <c r="I47" t="n">
        <v>7</v>
      </c>
      <c r="J47" t="n">
        <v>308.6</v>
      </c>
      <c r="K47" t="n">
        <v>61.2</v>
      </c>
      <c r="L47" t="n">
        <v>12.25</v>
      </c>
      <c r="M47" t="n">
        <v>5</v>
      </c>
      <c r="N47" t="n">
        <v>90.15000000000001</v>
      </c>
      <c r="O47" t="n">
        <v>38294.82</v>
      </c>
      <c r="P47" t="n">
        <v>88.25</v>
      </c>
      <c r="Q47" t="n">
        <v>202.82</v>
      </c>
      <c r="R47" t="n">
        <v>21.69</v>
      </c>
      <c r="S47" t="n">
        <v>13.89</v>
      </c>
      <c r="T47" t="n">
        <v>2207.63</v>
      </c>
      <c r="U47" t="n">
        <v>0.64</v>
      </c>
      <c r="V47" t="n">
        <v>0.75</v>
      </c>
      <c r="W47" t="n">
        <v>0.65</v>
      </c>
      <c r="X47" t="n">
        <v>0.13</v>
      </c>
      <c r="Y47" t="n">
        <v>1</v>
      </c>
      <c r="Z47" t="n">
        <v>10</v>
      </c>
      <c r="AA47" t="n">
        <v>129.7480633088754</v>
      </c>
      <c r="AB47" t="n">
        <v>177.5270242996934</v>
      </c>
      <c r="AC47" t="n">
        <v>160.5840942613237</v>
      </c>
      <c r="AD47" t="n">
        <v>129748.0633088754</v>
      </c>
      <c r="AE47" t="n">
        <v>177527.0242996934</v>
      </c>
      <c r="AF47" t="n">
        <v>3.769808465048926e-06</v>
      </c>
      <c r="AG47" t="n">
        <v>12</v>
      </c>
      <c r="AH47" t="n">
        <v>160584.0942613237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11.7709</v>
      </c>
      <c r="E48" t="n">
        <v>8.5</v>
      </c>
      <c r="F48" t="n">
        <v>5.17</v>
      </c>
      <c r="G48" t="n">
        <v>44.31</v>
      </c>
      <c r="H48" t="n">
        <v>0.72</v>
      </c>
      <c r="I48" t="n">
        <v>7</v>
      </c>
      <c r="J48" t="n">
        <v>309.14</v>
      </c>
      <c r="K48" t="n">
        <v>61.2</v>
      </c>
      <c r="L48" t="n">
        <v>12.5</v>
      </c>
      <c r="M48" t="n">
        <v>5</v>
      </c>
      <c r="N48" t="n">
        <v>90.44</v>
      </c>
      <c r="O48" t="n">
        <v>38361.7</v>
      </c>
      <c r="P48" t="n">
        <v>88.11</v>
      </c>
      <c r="Q48" t="n">
        <v>202.82</v>
      </c>
      <c r="R48" t="n">
        <v>21.71</v>
      </c>
      <c r="S48" t="n">
        <v>13.89</v>
      </c>
      <c r="T48" t="n">
        <v>2221.78</v>
      </c>
      <c r="U48" t="n">
        <v>0.64</v>
      </c>
      <c r="V48" t="n">
        <v>0.75</v>
      </c>
      <c r="W48" t="n">
        <v>0.65</v>
      </c>
      <c r="X48" t="n">
        <v>0.13</v>
      </c>
      <c r="Y48" t="n">
        <v>1</v>
      </c>
      <c r="Z48" t="n">
        <v>10</v>
      </c>
      <c r="AA48" t="n">
        <v>129.6935982618758</v>
      </c>
      <c r="AB48" t="n">
        <v>177.4525028195602</v>
      </c>
      <c r="AC48" t="n">
        <v>160.5166850066629</v>
      </c>
      <c r="AD48" t="n">
        <v>129693.5982618758</v>
      </c>
      <c r="AE48" t="n">
        <v>177452.5028195602</v>
      </c>
      <c r="AF48" t="n">
        <v>3.768943947581402e-06</v>
      </c>
      <c r="AG48" t="n">
        <v>12</v>
      </c>
      <c r="AH48" t="n">
        <v>160516.6850066629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11.8953</v>
      </c>
      <c r="E49" t="n">
        <v>8.41</v>
      </c>
      <c r="F49" t="n">
        <v>5.13</v>
      </c>
      <c r="G49" t="n">
        <v>51.34</v>
      </c>
      <c r="H49" t="n">
        <v>0.73</v>
      </c>
      <c r="I49" t="n">
        <v>6</v>
      </c>
      <c r="J49" t="n">
        <v>309.68</v>
      </c>
      <c r="K49" t="n">
        <v>61.2</v>
      </c>
      <c r="L49" t="n">
        <v>12.75</v>
      </c>
      <c r="M49" t="n">
        <v>4</v>
      </c>
      <c r="N49" t="n">
        <v>90.73999999999999</v>
      </c>
      <c r="O49" t="n">
        <v>38428.72</v>
      </c>
      <c r="P49" t="n">
        <v>87.45</v>
      </c>
      <c r="Q49" t="n">
        <v>202.81</v>
      </c>
      <c r="R49" t="n">
        <v>20.66</v>
      </c>
      <c r="S49" t="n">
        <v>13.89</v>
      </c>
      <c r="T49" t="n">
        <v>1699.46</v>
      </c>
      <c r="U49" t="n">
        <v>0.67</v>
      </c>
      <c r="V49" t="n">
        <v>0.75</v>
      </c>
      <c r="W49" t="n">
        <v>0.65</v>
      </c>
      <c r="X49" t="n">
        <v>0.1</v>
      </c>
      <c r="Y49" t="n">
        <v>1</v>
      </c>
      <c r="Z49" t="n">
        <v>10</v>
      </c>
      <c r="AA49" t="n">
        <v>121.9313035242874</v>
      </c>
      <c r="AB49" t="n">
        <v>166.8317887113221</v>
      </c>
      <c r="AC49" t="n">
        <v>150.9095969466458</v>
      </c>
      <c r="AD49" t="n">
        <v>121931.3035242874</v>
      </c>
      <c r="AE49" t="n">
        <v>166831.7887113221</v>
      </c>
      <c r="AF49" t="n">
        <v>3.808775789418401e-06</v>
      </c>
      <c r="AG49" t="n">
        <v>11</v>
      </c>
      <c r="AH49" t="n">
        <v>150909.5969466458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11.8879</v>
      </c>
      <c r="E50" t="n">
        <v>8.41</v>
      </c>
      <c r="F50" t="n">
        <v>5.14</v>
      </c>
      <c r="G50" t="n">
        <v>51.39</v>
      </c>
      <c r="H50" t="n">
        <v>0.75</v>
      </c>
      <c r="I50" t="n">
        <v>6</v>
      </c>
      <c r="J50" t="n">
        <v>310.23</v>
      </c>
      <c r="K50" t="n">
        <v>61.2</v>
      </c>
      <c r="L50" t="n">
        <v>13</v>
      </c>
      <c r="M50" t="n">
        <v>4</v>
      </c>
      <c r="N50" t="n">
        <v>91.03</v>
      </c>
      <c r="O50" t="n">
        <v>38495.87</v>
      </c>
      <c r="P50" t="n">
        <v>87.53</v>
      </c>
      <c r="Q50" t="n">
        <v>202.83</v>
      </c>
      <c r="R50" t="n">
        <v>20.72</v>
      </c>
      <c r="S50" t="n">
        <v>13.89</v>
      </c>
      <c r="T50" t="n">
        <v>1729.92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122.0027844002377</v>
      </c>
      <c r="AB50" t="n">
        <v>166.9295919993109</v>
      </c>
      <c r="AC50" t="n">
        <v>150.9980660260968</v>
      </c>
      <c r="AD50" t="n">
        <v>122002.7844002377</v>
      </c>
      <c r="AE50" t="n">
        <v>166929.5919993109</v>
      </c>
      <c r="AF50" t="n">
        <v>3.806406371174078e-06</v>
      </c>
      <c r="AG50" t="n">
        <v>11</v>
      </c>
      <c r="AH50" t="n">
        <v>150998.0660260968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11.8879</v>
      </c>
      <c r="E51" t="n">
        <v>8.41</v>
      </c>
      <c r="F51" t="n">
        <v>5.14</v>
      </c>
      <c r="G51" t="n">
        <v>51.39</v>
      </c>
      <c r="H51" t="n">
        <v>0.76</v>
      </c>
      <c r="I51" t="n">
        <v>6</v>
      </c>
      <c r="J51" t="n">
        <v>310.77</v>
      </c>
      <c r="K51" t="n">
        <v>61.2</v>
      </c>
      <c r="L51" t="n">
        <v>13.25</v>
      </c>
      <c r="M51" t="n">
        <v>4</v>
      </c>
      <c r="N51" t="n">
        <v>91.33</v>
      </c>
      <c r="O51" t="n">
        <v>38563.14</v>
      </c>
      <c r="P51" t="n">
        <v>87.51000000000001</v>
      </c>
      <c r="Q51" t="n">
        <v>202.85</v>
      </c>
      <c r="R51" t="n">
        <v>20.8</v>
      </c>
      <c r="S51" t="n">
        <v>13.89</v>
      </c>
      <c r="T51" t="n">
        <v>1767.58</v>
      </c>
      <c r="U51" t="n">
        <v>0.67</v>
      </c>
      <c r="V51" t="n">
        <v>0.75</v>
      </c>
      <c r="W51" t="n">
        <v>0.65</v>
      </c>
      <c r="X51" t="n">
        <v>0.1</v>
      </c>
      <c r="Y51" t="n">
        <v>1</v>
      </c>
      <c r="Z51" t="n">
        <v>10</v>
      </c>
      <c r="AA51" t="n">
        <v>121.9936289420543</v>
      </c>
      <c r="AB51" t="n">
        <v>166.917065097514</v>
      </c>
      <c r="AC51" t="n">
        <v>150.9867346742258</v>
      </c>
      <c r="AD51" t="n">
        <v>121993.6289420543</v>
      </c>
      <c r="AE51" t="n">
        <v>166917.065097514</v>
      </c>
      <c r="AF51" t="n">
        <v>3.806406371174078e-06</v>
      </c>
      <c r="AG51" t="n">
        <v>11</v>
      </c>
      <c r="AH51" t="n">
        <v>150986.7346742258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11.8906</v>
      </c>
      <c r="E52" t="n">
        <v>8.41</v>
      </c>
      <c r="F52" t="n">
        <v>5.14</v>
      </c>
      <c r="G52" t="n">
        <v>51.38</v>
      </c>
      <c r="H52" t="n">
        <v>0.77</v>
      </c>
      <c r="I52" t="n">
        <v>6</v>
      </c>
      <c r="J52" t="n">
        <v>311.32</v>
      </c>
      <c r="K52" t="n">
        <v>61.2</v>
      </c>
      <c r="L52" t="n">
        <v>13.5</v>
      </c>
      <c r="M52" t="n">
        <v>4</v>
      </c>
      <c r="N52" t="n">
        <v>91.62</v>
      </c>
      <c r="O52" t="n">
        <v>38630.55</v>
      </c>
      <c r="P52" t="n">
        <v>87.54000000000001</v>
      </c>
      <c r="Q52" t="n">
        <v>202.81</v>
      </c>
      <c r="R52" t="n">
        <v>20.77</v>
      </c>
      <c r="S52" t="n">
        <v>13.89</v>
      </c>
      <c r="T52" t="n">
        <v>1754.93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121.9973818338587</v>
      </c>
      <c r="AB52" t="n">
        <v>166.9221999696467</v>
      </c>
      <c r="AC52" t="n">
        <v>150.991379481369</v>
      </c>
      <c r="AD52" t="n">
        <v>121997.3818338587</v>
      </c>
      <c r="AE52" t="n">
        <v>166922.1999696467</v>
      </c>
      <c r="AF52" t="n">
        <v>3.807270888641601e-06</v>
      </c>
      <c r="AG52" t="n">
        <v>11</v>
      </c>
      <c r="AH52" t="n">
        <v>150991.379481369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11.902</v>
      </c>
      <c r="E53" t="n">
        <v>8.4</v>
      </c>
      <c r="F53" t="n">
        <v>5.13</v>
      </c>
      <c r="G53" t="n">
        <v>51.29</v>
      </c>
      <c r="H53" t="n">
        <v>0.79</v>
      </c>
      <c r="I53" t="n">
        <v>6</v>
      </c>
      <c r="J53" t="n">
        <v>311.87</v>
      </c>
      <c r="K53" t="n">
        <v>61.2</v>
      </c>
      <c r="L53" t="n">
        <v>13.75</v>
      </c>
      <c r="M53" t="n">
        <v>4</v>
      </c>
      <c r="N53" t="n">
        <v>91.92</v>
      </c>
      <c r="O53" t="n">
        <v>38698.21</v>
      </c>
      <c r="P53" t="n">
        <v>87.28</v>
      </c>
      <c r="Q53" t="n">
        <v>202.82</v>
      </c>
      <c r="R53" t="n">
        <v>20.48</v>
      </c>
      <c r="S53" t="n">
        <v>13.89</v>
      </c>
      <c r="T53" t="n">
        <v>1608.03</v>
      </c>
      <c r="U53" t="n">
        <v>0.68</v>
      </c>
      <c r="V53" t="n">
        <v>0.75</v>
      </c>
      <c r="W53" t="n">
        <v>0.65</v>
      </c>
      <c r="X53" t="n">
        <v>0.09</v>
      </c>
      <c r="Y53" t="n">
        <v>1</v>
      </c>
      <c r="Z53" t="n">
        <v>10</v>
      </c>
      <c r="AA53" t="n">
        <v>121.828874941449</v>
      </c>
      <c r="AB53" t="n">
        <v>166.6916414054525</v>
      </c>
      <c r="AC53" t="n">
        <v>150.7828251029503</v>
      </c>
      <c r="AD53" t="n">
        <v>121828.874941449</v>
      </c>
      <c r="AE53" t="n">
        <v>166691.6414054525</v>
      </c>
      <c r="AF53" t="n">
        <v>3.810921073504477e-06</v>
      </c>
      <c r="AG53" t="n">
        <v>11</v>
      </c>
      <c r="AH53" t="n">
        <v>150782.8251029503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11.8847</v>
      </c>
      <c r="E54" t="n">
        <v>8.41</v>
      </c>
      <c r="F54" t="n">
        <v>5.14</v>
      </c>
      <c r="G54" t="n">
        <v>51.42</v>
      </c>
      <c r="H54" t="n">
        <v>0.8</v>
      </c>
      <c r="I54" t="n">
        <v>6</v>
      </c>
      <c r="J54" t="n">
        <v>312.42</v>
      </c>
      <c r="K54" t="n">
        <v>61.2</v>
      </c>
      <c r="L54" t="n">
        <v>14</v>
      </c>
      <c r="M54" t="n">
        <v>4</v>
      </c>
      <c r="N54" t="n">
        <v>92.22</v>
      </c>
      <c r="O54" t="n">
        <v>38765.89</v>
      </c>
      <c r="P54" t="n">
        <v>87.42</v>
      </c>
      <c r="Q54" t="n">
        <v>202.83</v>
      </c>
      <c r="R54" t="n">
        <v>20.73</v>
      </c>
      <c r="S54" t="n">
        <v>13.89</v>
      </c>
      <c r="T54" t="n">
        <v>1733.98</v>
      </c>
      <c r="U54" t="n">
        <v>0.67</v>
      </c>
      <c r="V54" t="n">
        <v>0.75</v>
      </c>
      <c r="W54" t="n">
        <v>0.65</v>
      </c>
      <c r="X54" t="n">
        <v>0.1</v>
      </c>
      <c r="Y54" t="n">
        <v>1</v>
      </c>
      <c r="Z54" t="n">
        <v>10</v>
      </c>
      <c r="AA54" t="n">
        <v>121.9642489598154</v>
      </c>
      <c r="AB54" t="n">
        <v>166.8768661096615</v>
      </c>
      <c r="AC54" t="n">
        <v>150.9503722213542</v>
      </c>
      <c r="AD54" t="n">
        <v>121964.2489598154</v>
      </c>
      <c r="AE54" t="n">
        <v>166876.8661096615</v>
      </c>
      <c r="AF54" t="n">
        <v>3.805381757879236e-06</v>
      </c>
      <c r="AG54" t="n">
        <v>11</v>
      </c>
      <c r="AH54" t="n">
        <v>150950.3722213542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11.8886</v>
      </c>
      <c r="E55" t="n">
        <v>8.41</v>
      </c>
      <c r="F55" t="n">
        <v>5.14</v>
      </c>
      <c r="G55" t="n">
        <v>51.39</v>
      </c>
      <c r="H55" t="n">
        <v>0.8100000000000001</v>
      </c>
      <c r="I55" t="n">
        <v>6</v>
      </c>
      <c r="J55" t="n">
        <v>312.97</v>
      </c>
      <c r="K55" t="n">
        <v>61.2</v>
      </c>
      <c r="L55" t="n">
        <v>14.25</v>
      </c>
      <c r="M55" t="n">
        <v>4</v>
      </c>
      <c r="N55" t="n">
        <v>92.52</v>
      </c>
      <c r="O55" t="n">
        <v>38833.69</v>
      </c>
      <c r="P55" t="n">
        <v>87.34</v>
      </c>
      <c r="Q55" t="n">
        <v>202.81</v>
      </c>
      <c r="R55" t="n">
        <v>20.69</v>
      </c>
      <c r="S55" t="n">
        <v>13.89</v>
      </c>
      <c r="T55" t="n">
        <v>1716.11</v>
      </c>
      <c r="U55" t="n">
        <v>0.67</v>
      </c>
      <c r="V55" t="n">
        <v>0.75</v>
      </c>
      <c r="W55" t="n">
        <v>0.65</v>
      </c>
      <c r="X55" t="n">
        <v>0.1</v>
      </c>
      <c r="Y55" t="n">
        <v>1</v>
      </c>
      <c r="Z55" t="n">
        <v>10</v>
      </c>
      <c r="AA55" t="n">
        <v>121.9132250189235</v>
      </c>
      <c r="AB55" t="n">
        <v>166.8070529027158</v>
      </c>
      <c r="AC55" t="n">
        <v>150.887221888896</v>
      </c>
      <c r="AD55" t="n">
        <v>121913.2250189235</v>
      </c>
      <c r="AE55" t="n">
        <v>166807.0529027158</v>
      </c>
      <c r="AF55" t="n">
        <v>3.806630505332325e-06</v>
      </c>
      <c r="AG55" t="n">
        <v>11</v>
      </c>
      <c r="AH55" t="n">
        <v>150887.221888896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11.8922</v>
      </c>
      <c r="E56" t="n">
        <v>8.41</v>
      </c>
      <c r="F56" t="n">
        <v>5.14</v>
      </c>
      <c r="G56" t="n">
        <v>51.36</v>
      </c>
      <c r="H56" t="n">
        <v>0.82</v>
      </c>
      <c r="I56" t="n">
        <v>6</v>
      </c>
      <c r="J56" t="n">
        <v>313.52</v>
      </c>
      <c r="K56" t="n">
        <v>61.2</v>
      </c>
      <c r="L56" t="n">
        <v>14.5</v>
      </c>
      <c r="M56" t="n">
        <v>4</v>
      </c>
      <c r="N56" t="n">
        <v>92.81999999999999</v>
      </c>
      <c r="O56" t="n">
        <v>38901.63</v>
      </c>
      <c r="P56" t="n">
        <v>87.29000000000001</v>
      </c>
      <c r="Q56" t="n">
        <v>202.81</v>
      </c>
      <c r="R56" t="n">
        <v>20.71</v>
      </c>
      <c r="S56" t="n">
        <v>13.89</v>
      </c>
      <c r="T56" t="n">
        <v>1725.72</v>
      </c>
      <c r="U56" t="n">
        <v>0.67</v>
      </c>
      <c r="V56" t="n">
        <v>0.75</v>
      </c>
      <c r="W56" t="n">
        <v>0.65</v>
      </c>
      <c r="X56" t="n">
        <v>0.1</v>
      </c>
      <c r="Y56" t="n">
        <v>1</v>
      </c>
      <c r="Z56" t="n">
        <v>10</v>
      </c>
      <c r="AA56" t="n">
        <v>121.8770678764393</v>
      </c>
      <c r="AB56" t="n">
        <v>166.7575811052285</v>
      </c>
      <c r="AC56" t="n">
        <v>150.8424716103267</v>
      </c>
      <c r="AD56" t="n">
        <v>121877.0678764393</v>
      </c>
      <c r="AE56" t="n">
        <v>166757.5811052285</v>
      </c>
      <c r="AF56" t="n">
        <v>3.807783195289023e-06</v>
      </c>
      <c r="AG56" t="n">
        <v>11</v>
      </c>
      <c r="AH56" t="n">
        <v>150842.4716103267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11.882</v>
      </c>
      <c r="E57" t="n">
        <v>8.42</v>
      </c>
      <c r="F57" t="n">
        <v>5.14</v>
      </c>
      <c r="G57" t="n">
        <v>51.44</v>
      </c>
      <c r="H57" t="n">
        <v>0.84</v>
      </c>
      <c r="I57" t="n">
        <v>6</v>
      </c>
      <c r="J57" t="n">
        <v>314.07</v>
      </c>
      <c r="K57" t="n">
        <v>61.2</v>
      </c>
      <c r="L57" t="n">
        <v>14.75</v>
      </c>
      <c r="M57" t="n">
        <v>4</v>
      </c>
      <c r="N57" t="n">
        <v>93.12</v>
      </c>
      <c r="O57" t="n">
        <v>38969.71</v>
      </c>
      <c r="P57" t="n">
        <v>87.34999999999999</v>
      </c>
      <c r="Q57" t="n">
        <v>202.82</v>
      </c>
      <c r="R57" t="n">
        <v>20.84</v>
      </c>
      <c r="S57" t="n">
        <v>13.89</v>
      </c>
      <c r="T57" t="n">
        <v>1790.58</v>
      </c>
      <c r="U57" t="n">
        <v>0.67</v>
      </c>
      <c r="V57" t="n">
        <v>0.75</v>
      </c>
      <c r="W57" t="n">
        <v>0.65</v>
      </c>
      <c r="X57" t="n">
        <v>0.1</v>
      </c>
      <c r="Y57" t="n">
        <v>1</v>
      </c>
      <c r="Z57" t="n">
        <v>10</v>
      </c>
      <c r="AA57" t="n">
        <v>121.9421666669421</v>
      </c>
      <c r="AB57" t="n">
        <v>166.8466521423503</v>
      </c>
      <c r="AC57" t="n">
        <v>150.9230418326776</v>
      </c>
      <c r="AD57" t="n">
        <v>121942.1666669421</v>
      </c>
      <c r="AE57" t="n">
        <v>166846.6521423503</v>
      </c>
      <c r="AF57" t="n">
        <v>3.804517240411712e-06</v>
      </c>
      <c r="AG57" t="n">
        <v>11</v>
      </c>
      <c r="AH57" t="n">
        <v>150923.0418326776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11.8906</v>
      </c>
      <c r="E58" t="n">
        <v>8.41</v>
      </c>
      <c r="F58" t="n">
        <v>5.14</v>
      </c>
      <c r="G58" t="n">
        <v>51.38</v>
      </c>
      <c r="H58" t="n">
        <v>0.85</v>
      </c>
      <c r="I58" t="n">
        <v>6</v>
      </c>
      <c r="J58" t="n">
        <v>314.62</v>
      </c>
      <c r="K58" t="n">
        <v>61.2</v>
      </c>
      <c r="L58" t="n">
        <v>15</v>
      </c>
      <c r="M58" t="n">
        <v>4</v>
      </c>
      <c r="N58" t="n">
        <v>93.43000000000001</v>
      </c>
      <c r="O58" t="n">
        <v>39037.92</v>
      </c>
      <c r="P58" t="n">
        <v>87.04000000000001</v>
      </c>
      <c r="Q58" t="n">
        <v>202.81</v>
      </c>
      <c r="R58" t="n">
        <v>20.74</v>
      </c>
      <c r="S58" t="n">
        <v>13.89</v>
      </c>
      <c r="T58" t="n">
        <v>1738.68</v>
      </c>
      <c r="U58" t="n">
        <v>0.67</v>
      </c>
      <c r="V58" t="n">
        <v>0.75</v>
      </c>
      <c r="W58" t="n">
        <v>0.65</v>
      </c>
      <c r="X58" t="n">
        <v>0.1</v>
      </c>
      <c r="Y58" t="n">
        <v>1</v>
      </c>
      <c r="Z58" t="n">
        <v>10</v>
      </c>
      <c r="AA58" t="n">
        <v>121.7685473525474</v>
      </c>
      <c r="AB58" t="n">
        <v>166.6090985368521</v>
      </c>
      <c r="AC58" t="n">
        <v>150.7081600098795</v>
      </c>
      <c r="AD58" t="n">
        <v>121768.5473525474</v>
      </c>
      <c r="AE58" t="n">
        <v>166609.098536852</v>
      </c>
      <c r="AF58" t="n">
        <v>3.807270888641601e-06</v>
      </c>
      <c r="AG58" t="n">
        <v>11</v>
      </c>
      <c r="AH58" t="n">
        <v>150708.1600098795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11.893</v>
      </c>
      <c r="E59" t="n">
        <v>8.41</v>
      </c>
      <c r="F59" t="n">
        <v>5.14</v>
      </c>
      <c r="G59" t="n">
        <v>51.36</v>
      </c>
      <c r="H59" t="n">
        <v>0.86</v>
      </c>
      <c r="I59" t="n">
        <v>6</v>
      </c>
      <c r="J59" t="n">
        <v>315.18</v>
      </c>
      <c r="K59" t="n">
        <v>61.2</v>
      </c>
      <c r="L59" t="n">
        <v>15.25</v>
      </c>
      <c r="M59" t="n">
        <v>4</v>
      </c>
      <c r="N59" t="n">
        <v>93.73</v>
      </c>
      <c r="O59" t="n">
        <v>39106.27</v>
      </c>
      <c r="P59" t="n">
        <v>86.86</v>
      </c>
      <c r="Q59" t="n">
        <v>202.81</v>
      </c>
      <c r="R59" t="n">
        <v>20.69</v>
      </c>
      <c r="S59" t="n">
        <v>13.89</v>
      </c>
      <c r="T59" t="n">
        <v>1716.21</v>
      </c>
      <c r="U59" t="n">
        <v>0.67</v>
      </c>
      <c r="V59" t="n">
        <v>0.75</v>
      </c>
      <c r="W59" t="n">
        <v>0.65</v>
      </c>
      <c r="X59" t="n">
        <v>0.1</v>
      </c>
      <c r="Y59" t="n">
        <v>1</v>
      </c>
      <c r="Z59" t="n">
        <v>10</v>
      </c>
      <c r="AA59" t="n">
        <v>121.6773621727508</v>
      </c>
      <c r="AB59" t="n">
        <v>166.4843349510481</v>
      </c>
      <c r="AC59" t="n">
        <v>150.5953036855979</v>
      </c>
      <c r="AD59" t="n">
        <v>121677.3621727508</v>
      </c>
      <c r="AE59" t="n">
        <v>166484.3349510481</v>
      </c>
      <c r="AF59" t="n">
        <v>3.808039348612733e-06</v>
      </c>
      <c r="AG59" t="n">
        <v>11</v>
      </c>
      <c r="AH59" t="n">
        <v>150595.3036855978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11.9908</v>
      </c>
      <c r="E60" t="n">
        <v>8.34</v>
      </c>
      <c r="F60" t="n">
        <v>5.12</v>
      </c>
      <c r="G60" t="n">
        <v>61.45</v>
      </c>
      <c r="H60" t="n">
        <v>0.87</v>
      </c>
      <c r="I60" t="n">
        <v>5</v>
      </c>
      <c r="J60" t="n">
        <v>315.73</v>
      </c>
      <c r="K60" t="n">
        <v>61.2</v>
      </c>
      <c r="L60" t="n">
        <v>15.5</v>
      </c>
      <c r="M60" t="n">
        <v>3</v>
      </c>
      <c r="N60" t="n">
        <v>94.03</v>
      </c>
      <c r="O60" t="n">
        <v>39174.75</v>
      </c>
      <c r="P60" t="n">
        <v>86.51000000000001</v>
      </c>
      <c r="Q60" t="n">
        <v>202.81</v>
      </c>
      <c r="R60" t="n">
        <v>20.26</v>
      </c>
      <c r="S60" t="n">
        <v>13.89</v>
      </c>
      <c r="T60" t="n">
        <v>1505.57</v>
      </c>
      <c r="U60" t="n">
        <v>0.6899999999999999</v>
      </c>
      <c r="V60" t="n">
        <v>0.76</v>
      </c>
      <c r="W60" t="n">
        <v>0.65</v>
      </c>
      <c r="X60" t="n">
        <v>0.08</v>
      </c>
      <c r="Y60" t="n">
        <v>1</v>
      </c>
      <c r="Z60" t="n">
        <v>10</v>
      </c>
      <c r="AA60" t="n">
        <v>121.1477565740056</v>
      </c>
      <c r="AB60" t="n">
        <v>165.7597052062953</v>
      </c>
      <c r="AC60" t="n">
        <v>149.9398315866597</v>
      </c>
      <c r="AD60" t="n">
        <v>121147.7565740056</v>
      </c>
      <c r="AE60" t="n">
        <v>165759.7052062952</v>
      </c>
      <c r="AF60" t="n">
        <v>3.839354092436354e-06</v>
      </c>
      <c r="AG60" t="n">
        <v>11</v>
      </c>
      <c r="AH60" t="n">
        <v>149939.8315866597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11.9876</v>
      </c>
      <c r="E61" t="n">
        <v>8.34</v>
      </c>
      <c r="F61" t="n">
        <v>5.12</v>
      </c>
      <c r="G61" t="n">
        <v>61.48</v>
      </c>
      <c r="H61" t="n">
        <v>0.89</v>
      </c>
      <c r="I61" t="n">
        <v>5</v>
      </c>
      <c r="J61" t="n">
        <v>316.29</v>
      </c>
      <c r="K61" t="n">
        <v>61.2</v>
      </c>
      <c r="L61" t="n">
        <v>15.75</v>
      </c>
      <c r="M61" t="n">
        <v>3</v>
      </c>
      <c r="N61" t="n">
        <v>94.34</v>
      </c>
      <c r="O61" t="n">
        <v>39243.37</v>
      </c>
      <c r="P61" t="n">
        <v>86.58</v>
      </c>
      <c r="Q61" t="n">
        <v>202.81</v>
      </c>
      <c r="R61" t="n">
        <v>20.23</v>
      </c>
      <c r="S61" t="n">
        <v>13.89</v>
      </c>
      <c r="T61" t="n">
        <v>1487.55</v>
      </c>
      <c r="U61" t="n">
        <v>0.6899999999999999</v>
      </c>
      <c r="V61" t="n">
        <v>0.76</v>
      </c>
      <c r="W61" t="n">
        <v>0.65</v>
      </c>
      <c r="X61" t="n">
        <v>0.09</v>
      </c>
      <c r="Y61" t="n">
        <v>1</v>
      </c>
      <c r="Z61" t="n">
        <v>10</v>
      </c>
      <c r="AA61" t="n">
        <v>121.1910374896368</v>
      </c>
      <c r="AB61" t="n">
        <v>165.8189240644811</v>
      </c>
      <c r="AC61" t="n">
        <v>149.9933986801345</v>
      </c>
      <c r="AD61" t="n">
        <v>121191.0374896368</v>
      </c>
      <c r="AE61" t="n">
        <v>165818.9240644811</v>
      </c>
      <c r="AF61" t="n">
        <v>3.838329479141512e-06</v>
      </c>
      <c r="AG61" t="n">
        <v>11</v>
      </c>
      <c r="AH61" t="n">
        <v>149993.3986801345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11.9932</v>
      </c>
      <c r="E62" t="n">
        <v>8.34</v>
      </c>
      <c r="F62" t="n">
        <v>5.12</v>
      </c>
      <c r="G62" t="n">
        <v>61.43</v>
      </c>
      <c r="H62" t="n">
        <v>0.9</v>
      </c>
      <c r="I62" t="n">
        <v>5</v>
      </c>
      <c r="J62" t="n">
        <v>316.85</v>
      </c>
      <c r="K62" t="n">
        <v>61.2</v>
      </c>
      <c r="L62" t="n">
        <v>16</v>
      </c>
      <c r="M62" t="n">
        <v>3</v>
      </c>
      <c r="N62" t="n">
        <v>94.65000000000001</v>
      </c>
      <c r="O62" t="n">
        <v>39312.13</v>
      </c>
      <c r="P62" t="n">
        <v>86.45</v>
      </c>
      <c r="Q62" t="n">
        <v>202.81</v>
      </c>
      <c r="R62" t="n">
        <v>20.23</v>
      </c>
      <c r="S62" t="n">
        <v>13.89</v>
      </c>
      <c r="T62" t="n">
        <v>1491.57</v>
      </c>
      <c r="U62" t="n">
        <v>0.6899999999999999</v>
      </c>
      <c r="V62" t="n">
        <v>0.76</v>
      </c>
      <c r="W62" t="n">
        <v>0.64</v>
      </c>
      <c r="X62" t="n">
        <v>0.08</v>
      </c>
      <c r="Y62" t="n">
        <v>1</v>
      </c>
      <c r="Z62" t="n">
        <v>10</v>
      </c>
      <c r="AA62" t="n">
        <v>121.1119078916341</v>
      </c>
      <c r="AB62" t="n">
        <v>165.7106554575423</v>
      </c>
      <c r="AC62" t="n">
        <v>149.895463077086</v>
      </c>
      <c r="AD62" t="n">
        <v>121111.9078916341</v>
      </c>
      <c r="AE62" t="n">
        <v>165710.6554575423</v>
      </c>
      <c r="AF62" t="n">
        <v>3.840122552407486e-06</v>
      </c>
      <c r="AG62" t="n">
        <v>11</v>
      </c>
      <c r="AH62" t="n">
        <v>149895.463077086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11.99</v>
      </c>
      <c r="E63" t="n">
        <v>8.34</v>
      </c>
      <c r="F63" t="n">
        <v>5.12</v>
      </c>
      <c r="G63" t="n">
        <v>61.46</v>
      </c>
      <c r="H63" t="n">
        <v>0.91</v>
      </c>
      <c r="I63" t="n">
        <v>5</v>
      </c>
      <c r="J63" t="n">
        <v>317.41</v>
      </c>
      <c r="K63" t="n">
        <v>61.2</v>
      </c>
      <c r="L63" t="n">
        <v>16.25</v>
      </c>
      <c r="M63" t="n">
        <v>3</v>
      </c>
      <c r="N63" t="n">
        <v>94.95999999999999</v>
      </c>
      <c r="O63" t="n">
        <v>39381.03</v>
      </c>
      <c r="P63" t="n">
        <v>86.48999999999999</v>
      </c>
      <c r="Q63" t="n">
        <v>202.81</v>
      </c>
      <c r="R63" t="n">
        <v>20.26</v>
      </c>
      <c r="S63" t="n">
        <v>13.89</v>
      </c>
      <c r="T63" t="n">
        <v>1505.04</v>
      </c>
      <c r="U63" t="n">
        <v>0.6899999999999999</v>
      </c>
      <c r="V63" t="n">
        <v>0.76</v>
      </c>
      <c r="W63" t="n">
        <v>0.64</v>
      </c>
      <c r="X63" t="n">
        <v>0.08</v>
      </c>
      <c r="Y63" t="n">
        <v>1</v>
      </c>
      <c r="Z63" t="n">
        <v>10</v>
      </c>
      <c r="AA63" t="n">
        <v>121.1415543329542</v>
      </c>
      <c r="AB63" t="n">
        <v>165.7512190264652</v>
      </c>
      <c r="AC63" t="n">
        <v>149.9321553159222</v>
      </c>
      <c r="AD63" t="n">
        <v>121141.5543329542</v>
      </c>
      <c r="AE63" t="n">
        <v>165751.2190264652</v>
      </c>
      <c r="AF63" t="n">
        <v>3.839097939112643e-06</v>
      </c>
      <c r="AG63" t="n">
        <v>11</v>
      </c>
      <c r="AH63" t="n">
        <v>149932.1553159223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11.9948</v>
      </c>
      <c r="E64" t="n">
        <v>8.34</v>
      </c>
      <c r="F64" t="n">
        <v>5.12</v>
      </c>
      <c r="G64" t="n">
        <v>61.42</v>
      </c>
      <c r="H64" t="n">
        <v>0.92</v>
      </c>
      <c r="I64" t="n">
        <v>5</v>
      </c>
      <c r="J64" t="n">
        <v>317.97</v>
      </c>
      <c r="K64" t="n">
        <v>61.2</v>
      </c>
      <c r="L64" t="n">
        <v>16.5</v>
      </c>
      <c r="M64" t="n">
        <v>3</v>
      </c>
      <c r="N64" t="n">
        <v>95.27</v>
      </c>
      <c r="O64" t="n">
        <v>39450.07</v>
      </c>
      <c r="P64" t="n">
        <v>86.34</v>
      </c>
      <c r="Q64" t="n">
        <v>202.81</v>
      </c>
      <c r="R64" t="n">
        <v>20.16</v>
      </c>
      <c r="S64" t="n">
        <v>13.89</v>
      </c>
      <c r="T64" t="n">
        <v>1453.06</v>
      </c>
      <c r="U64" t="n">
        <v>0.6899999999999999</v>
      </c>
      <c r="V64" t="n">
        <v>0.76</v>
      </c>
      <c r="W64" t="n">
        <v>0.64</v>
      </c>
      <c r="X64" t="n">
        <v>0.08</v>
      </c>
      <c r="Y64" t="n">
        <v>1</v>
      </c>
      <c r="Z64" t="n">
        <v>10</v>
      </c>
      <c r="AA64" t="n">
        <v>121.0562582195478</v>
      </c>
      <c r="AB64" t="n">
        <v>165.6345131211036</v>
      </c>
      <c r="AC64" t="n">
        <v>149.8265876583706</v>
      </c>
      <c r="AD64" t="n">
        <v>121056.2582195478</v>
      </c>
      <c r="AE64" t="n">
        <v>165634.5131211036</v>
      </c>
      <c r="AF64" t="n">
        <v>3.840634859054907e-06</v>
      </c>
      <c r="AG64" t="n">
        <v>11</v>
      </c>
      <c r="AH64" t="n">
        <v>149826.5876583706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11.9968</v>
      </c>
      <c r="E65" t="n">
        <v>8.34</v>
      </c>
      <c r="F65" t="n">
        <v>5.12</v>
      </c>
      <c r="G65" t="n">
        <v>61.4</v>
      </c>
      <c r="H65" t="n">
        <v>0.9399999999999999</v>
      </c>
      <c r="I65" t="n">
        <v>5</v>
      </c>
      <c r="J65" t="n">
        <v>318.53</v>
      </c>
      <c r="K65" t="n">
        <v>61.2</v>
      </c>
      <c r="L65" t="n">
        <v>16.75</v>
      </c>
      <c r="M65" t="n">
        <v>3</v>
      </c>
      <c r="N65" t="n">
        <v>95.58</v>
      </c>
      <c r="O65" t="n">
        <v>39519.26</v>
      </c>
      <c r="P65" t="n">
        <v>86.31</v>
      </c>
      <c r="Q65" t="n">
        <v>202.81</v>
      </c>
      <c r="R65" t="n">
        <v>20.14</v>
      </c>
      <c r="S65" t="n">
        <v>13.89</v>
      </c>
      <c r="T65" t="n">
        <v>1442.93</v>
      </c>
      <c r="U65" t="n">
        <v>0.6899999999999999</v>
      </c>
      <c r="V65" t="n">
        <v>0.76</v>
      </c>
      <c r="W65" t="n">
        <v>0.64</v>
      </c>
      <c r="X65" t="n">
        <v>0.08</v>
      </c>
      <c r="Y65" t="n">
        <v>1</v>
      </c>
      <c r="Z65" t="n">
        <v>10</v>
      </c>
      <c r="AA65" t="n">
        <v>121.0354808861644</v>
      </c>
      <c r="AB65" t="n">
        <v>165.6060846569373</v>
      </c>
      <c r="AC65" t="n">
        <v>149.8008723669247</v>
      </c>
      <c r="AD65" t="n">
        <v>121035.4808861644</v>
      </c>
      <c r="AE65" t="n">
        <v>165606.0846569373</v>
      </c>
      <c r="AF65" t="n">
        <v>3.841275242364183e-06</v>
      </c>
      <c r="AG65" t="n">
        <v>11</v>
      </c>
      <c r="AH65" t="n">
        <v>149800.8723669247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11.9924</v>
      </c>
      <c r="E66" t="n">
        <v>8.34</v>
      </c>
      <c r="F66" t="n">
        <v>5.12</v>
      </c>
      <c r="G66" t="n">
        <v>61.44</v>
      </c>
      <c r="H66" t="n">
        <v>0.95</v>
      </c>
      <c r="I66" t="n">
        <v>5</v>
      </c>
      <c r="J66" t="n">
        <v>319.09</v>
      </c>
      <c r="K66" t="n">
        <v>61.2</v>
      </c>
      <c r="L66" t="n">
        <v>17</v>
      </c>
      <c r="M66" t="n">
        <v>3</v>
      </c>
      <c r="N66" t="n">
        <v>95.89</v>
      </c>
      <c r="O66" t="n">
        <v>39588.58</v>
      </c>
      <c r="P66" t="n">
        <v>86.63</v>
      </c>
      <c r="Q66" t="n">
        <v>202.85</v>
      </c>
      <c r="R66" t="n">
        <v>20.21</v>
      </c>
      <c r="S66" t="n">
        <v>13.89</v>
      </c>
      <c r="T66" t="n">
        <v>1480.17</v>
      </c>
      <c r="U66" t="n">
        <v>0.6899999999999999</v>
      </c>
      <c r="V66" t="n">
        <v>0.76</v>
      </c>
      <c r="W66" t="n">
        <v>0.64</v>
      </c>
      <c r="X66" t="n">
        <v>0.08</v>
      </c>
      <c r="Y66" t="n">
        <v>1</v>
      </c>
      <c r="Z66" t="n">
        <v>10</v>
      </c>
      <c r="AA66" t="n">
        <v>121.1964612891392</v>
      </c>
      <c r="AB66" t="n">
        <v>165.8263451462414</v>
      </c>
      <c r="AC66" t="n">
        <v>150.0001115042672</v>
      </c>
      <c r="AD66" t="n">
        <v>121196.4612891392</v>
      </c>
      <c r="AE66" t="n">
        <v>165826.3451462414</v>
      </c>
      <c r="AF66" t="n">
        <v>3.839866399083775e-06</v>
      </c>
      <c r="AG66" t="n">
        <v>11</v>
      </c>
      <c r="AH66" t="n">
        <v>150000.1115042671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11.9852</v>
      </c>
      <c r="E67" t="n">
        <v>8.34</v>
      </c>
      <c r="F67" t="n">
        <v>5.12</v>
      </c>
      <c r="G67" t="n">
        <v>61.5</v>
      </c>
      <c r="H67" t="n">
        <v>0.96</v>
      </c>
      <c r="I67" t="n">
        <v>5</v>
      </c>
      <c r="J67" t="n">
        <v>319.65</v>
      </c>
      <c r="K67" t="n">
        <v>61.2</v>
      </c>
      <c r="L67" t="n">
        <v>17.25</v>
      </c>
      <c r="M67" t="n">
        <v>3</v>
      </c>
      <c r="N67" t="n">
        <v>96.2</v>
      </c>
      <c r="O67" t="n">
        <v>39658.05</v>
      </c>
      <c r="P67" t="n">
        <v>86.7</v>
      </c>
      <c r="Q67" t="n">
        <v>202.81</v>
      </c>
      <c r="R67" t="n">
        <v>20.37</v>
      </c>
      <c r="S67" t="n">
        <v>13.89</v>
      </c>
      <c r="T67" t="n">
        <v>1561.37</v>
      </c>
      <c r="U67" t="n">
        <v>0.68</v>
      </c>
      <c r="V67" t="n">
        <v>0.75</v>
      </c>
      <c r="W67" t="n">
        <v>0.65</v>
      </c>
      <c r="X67" t="n">
        <v>0.09</v>
      </c>
      <c r="Y67" t="n">
        <v>1</v>
      </c>
      <c r="Z67" t="n">
        <v>10</v>
      </c>
      <c r="AA67" t="n">
        <v>121.2541621605337</v>
      </c>
      <c r="AB67" t="n">
        <v>165.9052940240661</v>
      </c>
      <c r="AC67" t="n">
        <v>150.0715256119977</v>
      </c>
      <c r="AD67" t="n">
        <v>121254.1621605337</v>
      </c>
      <c r="AE67" t="n">
        <v>165905.2940240661</v>
      </c>
      <c r="AF67" t="n">
        <v>3.83756101917038e-06</v>
      </c>
      <c r="AG67" t="n">
        <v>11</v>
      </c>
      <c r="AH67" t="n">
        <v>150071.5256119977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11.9868</v>
      </c>
      <c r="E68" t="n">
        <v>8.34</v>
      </c>
      <c r="F68" t="n">
        <v>5.12</v>
      </c>
      <c r="G68" t="n">
        <v>61.49</v>
      </c>
      <c r="H68" t="n">
        <v>0.97</v>
      </c>
      <c r="I68" t="n">
        <v>5</v>
      </c>
      <c r="J68" t="n">
        <v>320.22</v>
      </c>
      <c r="K68" t="n">
        <v>61.2</v>
      </c>
      <c r="L68" t="n">
        <v>17.5</v>
      </c>
      <c r="M68" t="n">
        <v>3</v>
      </c>
      <c r="N68" t="n">
        <v>96.52</v>
      </c>
      <c r="O68" t="n">
        <v>39727.66</v>
      </c>
      <c r="P68" t="n">
        <v>86.53</v>
      </c>
      <c r="Q68" t="n">
        <v>202.82</v>
      </c>
      <c r="R68" t="n">
        <v>20.33</v>
      </c>
      <c r="S68" t="n">
        <v>13.89</v>
      </c>
      <c r="T68" t="n">
        <v>1538.44</v>
      </c>
      <c r="U68" t="n">
        <v>0.68</v>
      </c>
      <c r="V68" t="n">
        <v>0.76</v>
      </c>
      <c r="W68" t="n">
        <v>0.65</v>
      </c>
      <c r="X68" t="n">
        <v>0.09</v>
      </c>
      <c r="Y68" t="n">
        <v>1</v>
      </c>
      <c r="Z68" t="n">
        <v>10</v>
      </c>
      <c r="AA68" t="n">
        <v>121.1712166031215</v>
      </c>
      <c r="AB68" t="n">
        <v>165.791804253115</v>
      </c>
      <c r="AC68" t="n">
        <v>149.9688671455023</v>
      </c>
      <c r="AD68" t="n">
        <v>121171.2166031215</v>
      </c>
      <c r="AE68" t="n">
        <v>165791.804253115</v>
      </c>
      <c r="AF68" t="n">
        <v>3.838073325817801e-06</v>
      </c>
      <c r="AG68" t="n">
        <v>11</v>
      </c>
      <c r="AH68" t="n">
        <v>149968.8671455024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11.988</v>
      </c>
      <c r="E69" t="n">
        <v>8.34</v>
      </c>
      <c r="F69" t="n">
        <v>5.12</v>
      </c>
      <c r="G69" t="n">
        <v>61.48</v>
      </c>
      <c r="H69" t="n">
        <v>0.99</v>
      </c>
      <c r="I69" t="n">
        <v>5</v>
      </c>
      <c r="J69" t="n">
        <v>320.78</v>
      </c>
      <c r="K69" t="n">
        <v>61.2</v>
      </c>
      <c r="L69" t="n">
        <v>17.75</v>
      </c>
      <c r="M69" t="n">
        <v>3</v>
      </c>
      <c r="N69" t="n">
        <v>96.83</v>
      </c>
      <c r="O69" t="n">
        <v>39797.41</v>
      </c>
      <c r="P69" t="n">
        <v>86.5</v>
      </c>
      <c r="Q69" t="n">
        <v>202.86</v>
      </c>
      <c r="R69" t="n">
        <v>20.34</v>
      </c>
      <c r="S69" t="n">
        <v>13.89</v>
      </c>
      <c r="T69" t="n">
        <v>1547.21</v>
      </c>
      <c r="U69" t="n">
        <v>0.68</v>
      </c>
      <c r="V69" t="n">
        <v>0.76</v>
      </c>
      <c r="W69" t="n">
        <v>0.64</v>
      </c>
      <c r="X69" t="n">
        <v>0.08</v>
      </c>
      <c r="Y69" t="n">
        <v>1</v>
      </c>
      <c r="Z69" t="n">
        <v>10</v>
      </c>
      <c r="AA69" t="n">
        <v>121.1532821385949</v>
      </c>
      <c r="AB69" t="n">
        <v>165.7672655275371</v>
      </c>
      <c r="AC69" t="n">
        <v>149.9466703614533</v>
      </c>
      <c r="AD69" t="n">
        <v>121153.282138595</v>
      </c>
      <c r="AE69" t="n">
        <v>165767.2655275372</v>
      </c>
      <c r="AF69" t="n">
        <v>3.838457555803367e-06</v>
      </c>
      <c r="AG69" t="n">
        <v>11</v>
      </c>
      <c r="AH69" t="n">
        <v>149946.6703614533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11.9852</v>
      </c>
      <c r="E70" t="n">
        <v>8.34</v>
      </c>
      <c r="F70" t="n">
        <v>5.12</v>
      </c>
      <c r="G70" t="n">
        <v>61.5</v>
      </c>
      <c r="H70" t="n">
        <v>1</v>
      </c>
      <c r="I70" t="n">
        <v>5</v>
      </c>
      <c r="J70" t="n">
        <v>321.35</v>
      </c>
      <c r="K70" t="n">
        <v>61.2</v>
      </c>
      <c r="L70" t="n">
        <v>18</v>
      </c>
      <c r="M70" t="n">
        <v>3</v>
      </c>
      <c r="N70" t="n">
        <v>97.15000000000001</v>
      </c>
      <c r="O70" t="n">
        <v>39867.32</v>
      </c>
      <c r="P70" t="n">
        <v>86.37</v>
      </c>
      <c r="Q70" t="n">
        <v>202.82</v>
      </c>
      <c r="R70" t="n">
        <v>20.33</v>
      </c>
      <c r="S70" t="n">
        <v>13.89</v>
      </c>
      <c r="T70" t="n">
        <v>1539.89</v>
      </c>
      <c r="U70" t="n">
        <v>0.68</v>
      </c>
      <c r="V70" t="n">
        <v>0.75</v>
      </c>
      <c r="W70" t="n">
        <v>0.65</v>
      </c>
      <c r="X70" t="n">
        <v>0.09</v>
      </c>
      <c r="Y70" t="n">
        <v>1</v>
      </c>
      <c r="Z70" t="n">
        <v>10</v>
      </c>
      <c r="AA70" t="n">
        <v>121.1043234989263</v>
      </c>
      <c r="AB70" t="n">
        <v>165.7002781568398</v>
      </c>
      <c r="AC70" t="n">
        <v>149.8860761713979</v>
      </c>
      <c r="AD70" t="n">
        <v>121104.3234989263</v>
      </c>
      <c r="AE70" t="n">
        <v>165700.2781568398</v>
      </c>
      <c r="AF70" t="n">
        <v>3.83756101917038e-06</v>
      </c>
      <c r="AG70" t="n">
        <v>11</v>
      </c>
      <c r="AH70" t="n">
        <v>149886.0761713979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11.9832</v>
      </c>
      <c r="E71" t="n">
        <v>8.35</v>
      </c>
      <c r="F71" t="n">
        <v>5.13</v>
      </c>
      <c r="G71" t="n">
        <v>61.52</v>
      </c>
      <c r="H71" t="n">
        <v>1.01</v>
      </c>
      <c r="I71" t="n">
        <v>5</v>
      </c>
      <c r="J71" t="n">
        <v>321.92</v>
      </c>
      <c r="K71" t="n">
        <v>61.2</v>
      </c>
      <c r="L71" t="n">
        <v>18.25</v>
      </c>
      <c r="M71" t="n">
        <v>3</v>
      </c>
      <c r="N71" t="n">
        <v>97.47</v>
      </c>
      <c r="O71" t="n">
        <v>39937.36</v>
      </c>
      <c r="P71" t="n">
        <v>86.3</v>
      </c>
      <c r="Q71" t="n">
        <v>202.81</v>
      </c>
      <c r="R71" t="n">
        <v>20.3</v>
      </c>
      <c r="S71" t="n">
        <v>13.89</v>
      </c>
      <c r="T71" t="n">
        <v>1525.08</v>
      </c>
      <c r="U71" t="n">
        <v>0.68</v>
      </c>
      <c r="V71" t="n">
        <v>0.75</v>
      </c>
      <c r="W71" t="n">
        <v>0.65</v>
      </c>
      <c r="X71" t="n">
        <v>0.09</v>
      </c>
      <c r="Y71" t="n">
        <v>1</v>
      </c>
      <c r="Z71" t="n">
        <v>10</v>
      </c>
      <c r="AA71" t="n">
        <v>121.0872059571957</v>
      </c>
      <c r="AB71" t="n">
        <v>165.6768571810713</v>
      </c>
      <c r="AC71" t="n">
        <v>149.8648904606852</v>
      </c>
      <c r="AD71" t="n">
        <v>121087.2059571957</v>
      </c>
      <c r="AE71" t="n">
        <v>165676.8571810713</v>
      </c>
      <c r="AF71" t="n">
        <v>3.836920635861103e-06</v>
      </c>
      <c r="AG71" t="n">
        <v>11</v>
      </c>
      <c r="AH71" t="n">
        <v>149864.8904606852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11.9924</v>
      </c>
      <c r="E72" t="n">
        <v>8.34</v>
      </c>
      <c r="F72" t="n">
        <v>5.12</v>
      </c>
      <c r="G72" t="n">
        <v>61.44</v>
      </c>
      <c r="H72" t="n">
        <v>1.02</v>
      </c>
      <c r="I72" t="n">
        <v>5</v>
      </c>
      <c r="J72" t="n">
        <v>322.49</v>
      </c>
      <c r="K72" t="n">
        <v>61.2</v>
      </c>
      <c r="L72" t="n">
        <v>18.5</v>
      </c>
      <c r="M72" t="n">
        <v>3</v>
      </c>
      <c r="N72" t="n">
        <v>97.79000000000001</v>
      </c>
      <c r="O72" t="n">
        <v>40007.56</v>
      </c>
      <c r="P72" t="n">
        <v>86</v>
      </c>
      <c r="Q72" t="n">
        <v>202.81</v>
      </c>
      <c r="R72" t="n">
        <v>20.23</v>
      </c>
      <c r="S72" t="n">
        <v>13.89</v>
      </c>
      <c r="T72" t="n">
        <v>1489.84</v>
      </c>
      <c r="U72" t="n">
        <v>0.6899999999999999</v>
      </c>
      <c r="V72" t="n">
        <v>0.76</v>
      </c>
      <c r="W72" t="n">
        <v>0.64</v>
      </c>
      <c r="X72" t="n">
        <v>0.08</v>
      </c>
      <c r="Y72" t="n">
        <v>1</v>
      </c>
      <c r="Z72" t="n">
        <v>10</v>
      </c>
      <c r="AA72" t="n">
        <v>120.9105774045803</v>
      </c>
      <c r="AB72" t="n">
        <v>165.4351862030813</v>
      </c>
      <c r="AC72" t="n">
        <v>149.6462842216471</v>
      </c>
      <c r="AD72" t="n">
        <v>120910.5774045803</v>
      </c>
      <c r="AE72" t="n">
        <v>165435.1862030812</v>
      </c>
      <c r="AF72" t="n">
        <v>3.839866399083775e-06</v>
      </c>
      <c r="AG72" t="n">
        <v>11</v>
      </c>
      <c r="AH72" t="n">
        <v>149646.2842216471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12.0044</v>
      </c>
      <c r="E73" t="n">
        <v>8.33</v>
      </c>
      <c r="F73" t="n">
        <v>5.11</v>
      </c>
      <c r="G73" t="n">
        <v>61.34</v>
      </c>
      <c r="H73" t="n">
        <v>1.03</v>
      </c>
      <c r="I73" t="n">
        <v>5</v>
      </c>
      <c r="J73" t="n">
        <v>323.06</v>
      </c>
      <c r="K73" t="n">
        <v>61.2</v>
      </c>
      <c r="L73" t="n">
        <v>18.75</v>
      </c>
      <c r="M73" t="n">
        <v>3</v>
      </c>
      <c r="N73" t="n">
        <v>98.11</v>
      </c>
      <c r="O73" t="n">
        <v>40077.9</v>
      </c>
      <c r="P73" t="n">
        <v>85.53</v>
      </c>
      <c r="Q73" t="n">
        <v>202.81</v>
      </c>
      <c r="R73" t="n">
        <v>19.97</v>
      </c>
      <c r="S73" t="n">
        <v>13.89</v>
      </c>
      <c r="T73" t="n">
        <v>1360.8</v>
      </c>
      <c r="U73" t="n">
        <v>0.7</v>
      </c>
      <c r="V73" t="n">
        <v>0.76</v>
      </c>
      <c r="W73" t="n">
        <v>0.64</v>
      </c>
      <c r="X73" t="n">
        <v>0.07000000000000001</v>
      </c>
      <c r="Y73" t="n">
        <v>1</v>
      </c>
      <c r="Z73" t="n">
        <v>10</v>
      </c>
      <c r="AA73" t="n">
        <v>120.6471986284335</v>
      </c>
      <c r="AB73" t="n">
        <v>165.0748197421059</v>
      </c>
      <c r="AC73" t="n">
        <v>149.3203106299296</v>
      </c>
      <c r="AD73" t="n">
        <v>120647.1986284335</v>
      </c>
      <c r="AE73" t="n">
        <v>165074.8197421059</v>
      </c>
      <c r="AF73" t="n">
        <v>3.843708698939434e-06</v>
      </c>
      <c r="AG73" t="n">
        <v>11</v>
      </c>
      <c r="AH73" t="n">
        <v>149320.3106299296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12.0016</v>
      </c>
      <c r="E74" t="n">
        <v>8.33</v>
      </c>
      <c r="F74" t="n">
        <v>5.11</v>
      </c>
      <c r="G74" t="n">
        <v>61.36</v>
      </c>
      <c r="H74" t="n">
        <v>1.05</v>
      </c>
      <c r="I74" t="n">
        <v>5</v>
      </c>
      <c r="J74" t="n">
        <v>323.63</v>
      </c>
      <c r="K74" t="n">
        <v>61.2</v>
      </c>
      <c r="L74" t="n">
        <v>19</v>
      </c>
      <c r="M74" t="n">
        <v>3</v>
      </c>
      <c r="N74" t="n">
        <v>98.43000000000001</v>
      </c>
      <c r="O74" t="n">
        <v>40148.52</v>
      </c>
      <c r="P74" t="n">
        <v>85.28</v>
      </c>
      <c r="Q74" t="n">
        <v>202.81</v>
      </c>
      <c r="R74" t="n">
        <v>19.96</v>
      </c>
      <c r="S74" t="n">
        <v>13.89</v>
      </c>
      <c r="T74" t="n">
        <v>1352.55</v>
      </c>
      <c r="U74" t="n">
        <v>0.7</v>
      </c>
      <c r="V74" t="n">
        <v>0.76</v>
      </c>
      <c r="W74" t="n">
        <v>0.64</v>
      </c>
      <c r="X74" t="n">
        <v>0.08</v>
      </c>
      <c r="Y74" t="n">
        <v>1</v>
      </c>
      <c r="Z74" t="n">
        <v>10</v>
      </c>
      <c r="AA74" t="n">
        <v>120.5437764888838</v>
      </c>
      <c r="AB74" t="n">
        <v>164.9333130081112</v>
      </c>
      <c r="AC74" t="n">
        <v>149.1923091000214</v>
      </c>
      <c r="AD74" t="n">
        <v>120543.7764888838</v>
      </c>
      <c r="AE74" t="n">
        <v>164933.3130081112</v>
      </c>
      <c r="AF74" t="n">
        <v>3.842812162306447e-06</v>
      </c>
      <c r="AG74" t="n">
        <v>11</v>
      </c>
      <c r="AH74" t="n">
        <v>149192.3091000214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12.0028</v>
      </c>
      <c r="E75" t="n">
        <v>8.33</v>
      </c>
      <c r="F75" t="n">
        <v>5.11</v>
      </c>
      <c r="G75" t="n">
        <v>61.35</v>
      </c>
      <c r="H75" t="n">
        <v>1.06</v>
      </c>
      <c r="I75" t="n">
        <v>5</v>
      </c>
      <c r="J75" t="n">
        <v>324.2</v>
      </c>
      <c r="K75" t="n">
        <v>61.2</v>
      </c>
      <c r="L75" t="n">
        <v>19.25</v>
      </c>
      <c r="M75" t="n">
        <v>3</v>
      </c>
      <c r="N75" t="n">
        <v>98.75</v>
      </c>
      <c r="O75" t="n">
        <v>40219.17</v>
      </c>
      <c r="P75" t="n">
        <v>85.14</v>
      </c>
      <c r="Q75" t="n">
        <v>202.81</v>
      </c>
      <c r="R75" t="n">
        <v>19.95</v>
      </c>
      <c r="S75" t="n">
        <v>13.89</v>
      </c>
      <c r="T75" t="n">
        <v>1347.9</v>
      </c>
      <c r="U75" t="n">
        <v>0.7</v>
      </c>
      <c r="V75" t="n">
        <v>0.76</v>
      </c>
      <c r="W75" t="n">
        <v>0.64</v>
      </c>
      <c r="X75" t="n">
        <v>0.07000000000000001</v>
      </c>
      <c r="Y75" t="n">
        <v>1</v>
      </c>
      <c r="Z75" t="n">
        <v>10</v>
      </c>
      <c r="AA75" t="n">
        <v>120.4760538845771</v>
      </c>
      <c r="AB75" t="n">
        <v>164.8406519531884</v>
      </c>
      <c r="AC75" t="n">
        <v>149.1084914861298</v>
      </c>
      <c r="AD75" t="n">
        <v>120476.0538845771</v>
      </c>
      <c r="AE75" t="n">
        <v>164840.6519531884</v>
      </c>
      <c r="AF75" t="n">
        <v>3.843196392292013e-06</v>
      </c>
      <c r="AG75" t="n">
        <v>11</v>
      </c>
      <c r="AH75" t="n">
        <v>149108.4914861298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11.992</v>
      </c>
      <c r="E76" t="n">
        <v>8.34</v>
      </c>
      <c r="F76" t="n">
        <v>5.12</v>
      </c>
      <c r="G76" t="n">
        <v>61.44</v>
      </c>
      <c r="H76" t="n">
        <v>1.07</v>
      </c>
      <c r="I76" t="n">
        <v>5</v>
      </c>
      <c r="J76" t="n">
        <v>324.78</v>
      </c>
      <c r="K76" t="n">
        <v>61.2</v>
      </c>
      <c r="L76" t="n">
        <v>19.5</v>
      </c>
      <c r="M76" t="n">
        <v>3</v>
      </c>
      <c r="N76" t="n">
        <v>99.08</v>
      </c>
      <c r="O76" t="n">
        <v>40289.97</v>
      </c>
      <c r="P76" t="n">
        <v>85.23999999999999</v>
      </c>
      <c r="Q76" t="n">
        <v>202.81</v>
      </c>
      <c r="R76" t="n">
        <v>20.15</v>
      </c>
      <c r="S76" t="n">
        <v>13.89</v>
      </c>
      <c r="T76" t="n">
        <v>1447.52</v>
      </c>
      <c r="U76" t="n">
        <v>0.6899999999999999</v>
      </c>
      <c r="V76" t="n">
        <v>0.76</v>
      </c>
      <c r="W76" t="n">
        <v>0.65</v>
      </c>
      <c r="X76" t="n">
        <v>0.08</v>
      </c>
      <c r="Y76" t="n">
        <v>1</v>
      </c>
      <c r="Z76" t="n">
        <v>10</v>
      </c>
      <c r="AA76" t="n">
        <v>120.5671195800315</v>
      </c>
      <c r="AB76" t="n">
        <v>164.965252055244</v>
      </c>
      <c r="AC76" t="n">
        <v>149.2211999293225</v>
      </c>
      <c r="AD76" t="n">
        <v>120567.1195800315</v>
      </c>
      <c r="AE76" t="n">
        <v>164965.252055244</v>
      </c>
      <c r="AF76" t="n">
        <v>3.83973832242192e-06</v>
      </c>
      <c r="AG76" t="n">
        <v>11</v>
      </c>
      <c r="AH76" t="n">
        <v>149221.1999293225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11.992</v>
      </c>
      <c r="E77" t="n">
        <v>8.34</v>
      </c>
      <c r="F77" t="n">
        <v>5.12</v>
      </c>
      <c r="G77" t="n">
        <v>61.44</v>
      </c>
      <c r="H77" t="n">
        <v>1.08</v>
      </c>
      <c r="I77" t="n">
        <v>5</v>
      </c>
      <c r="J77" t="n">
        <v>325.35</v>
      </c>
      <c r="K77" t="n">
        <v>61.2</v>
      </c>
      <c r="L77" t="n">
        <v>19.75</v>
      </c>
      <c r="M77" t="n">
        <v>3</v>
      </c>
      <c r="N77" t="n">
        <v>99.40000000000001</v>
      </c>
      <c r="O77" t="n">
        <v>40360.92</v>
      </c>
      <c r="P77" t="n">
        <v>85.22</v>
      </c>
      <c r="Q77" t="n">
        <v>202.81</v>
      </c>
      <c r="R77" t="n">
        <v>20.29</v>
      </c>
      <c r="S77" t="n">
        <v>13.89</v>
      </c>
      <c r="T77" t="n">
        <v>1519.26</v>
      </c>
      <c r="U77" t="n">
        <v>0.68</v>
      </c>
      <c r="V77" t="n">
        <v>0.76</v>
      </c>
      <c r="W77" t="n">
        <v>0.64</v>
      </c>
      <c r="X77" t="n">
        <v>0.08</v>
      </c>
      <c r="Y77" t="n">
        <v>1</v>
      </c>
      <c r="Z77" t="n">
        <v>10</v>
      </c>
      <c r="AA77" t="n">
        <v>120.5580435984321</v>
      </c>
      <c r="AB77" t="n">
        <v>164.9528338968157</v>
      </c>
      <c r="AC77" t="n">
        <v>149.2099669425057</v>
      </c>
      <c r="AD77" t="n">
        <v>120558.0435984321</v>
      </c>
      <c r="AE77" t="n">
        <v>164952.8338968157</v>
      </c>
      <c r="AF77" t="n">
        <v>3.83973832242192e-06</v>
      </c>
      <c r="AG77" t="n">
        <v>11</v>
      </c>
      <c r="AH77" t="n">
        <v>149209.9669425057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11.9972</v>
      </c>
      <c r="E78" t="n">
        <v>8.34</v>
      </c>
      <c r="F78" t="n">
        <v>5.12</v>
      </c>
      <c r="G78" t="n">
        <v>61.4</v>
      </c>
      <c r="H78" t="n">
        <v>1.09</v>
      </c>
      <c r="I78" t="n">
        <v>5</v>
      </c>
      <c r="J78" t="n">
        <v>325.93</v>
      </c>
      <c r="K78" t="n">
        <v>61.2</v>
      </c>
      <c r="L78" t="n">
        <v>20</v>
      </c>
      <c r="M78" t="n">
        <v>3</v>
      </c>
      <c r="N78" t="n">
        <v>99.73</v>
      </c>
      <c r="O78" t="n">
        <v>40432.03</v>
      </c>
      <c r="P78" t="n">
        <v>84.84</v>
      </c>
      <c r="Q78" t="n">
        <v>202.81</v>
      </c>
      <c r="R78" t="n">
        <v>20.1</v>
      </c>
      <c r="S78" t="n">
        <v>13.89</v>
      </c>
      <c r="T78" t="n">
        <v>1427</v>
      </c>
      <c r="U78" t="n">
        <v>0.6899999999999999</v>
      </c>
      <c r="V78" t="n">
        <v>0.76</v>
      </c>
      <c r="W78" t="n">
        <v>0.64</v>
      </c>
      <c r="X78" t="n">
        <v>0.08</v>
      </c>
      <c r="Y78" t="n">
        <v>1</v>
      </c>
      <c r="Z78" t="n">
        <v>10</v>
      </c>
      <c r="AA78" t="n">
        <v>120.3672523550304</v>
      </c>
      <c r="AB78" t="n">
        <v>164.691784900478</v>
      </c>
      <c r="AC78" t="n">
        <v>148.9738320959938</v>
      </c>
      <c r="AD78" t="n">
        <v>120367.2523550304</v>
      </c>
      <c r="AE78" t="n">
        <v>164691.784900478</v>
      </c>
      <c r="AF78" t="n">
        <v>3.841403319026039e-06</v>
      </c>
      <c r="AG78" t="n">
        <v>11</v>
      </c>
      <c r="AH78" t="n">
        <v>148973.8320959938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12.1065</v>
      </c>
      <c r="E79" t="n">
        <v>8.26</v>
      </c>
      <c r="F79" t="n">
        <v>5.1</v>
      </c>
      <c r="G79" t="n">
        <v>76.43000000000001</v>
      </c>
      <c r="H79" t="n">
        <v>1.11</v>
      </c>
      <c r="I79" t="n">
        <v>4</v>
      </c>
      <c r="J79" t="n">
        <v>326.51</v>
      </c>
      <c r="K79" t="n">
        <v>61.2</v>
      </c>
      <c r="L79" t="n">
        <v>20.25</v>
      </c>
      <c r="M79" t="n">
        <v>2</v>
      </c>
      <c r="N79" t="n">
        <v>100.06</v>
      </c>
      <c r="O79" t="n">
        <v>40503.29</v>
      </c>
      <c r="P79" t="n">
        <v>84.39</v>
      </c>
      <c r="Q79" t="n">
        <v>202.83</v>
      </c>
      <c r="R79" t="n">
        <v>19.33</v>
      </c>
      <c r="S79" t="n">
        <v>13.89</v>
      </c>
      <c r="T79" t="n">
        <v>1044.24</v>
      </c>
      <c r="U79" t="n">
        <v>0.72</v>
      </c>
      <c r="V79" t="n">
        <v>0.76</v>
      </c>
      <c r="W79" t="n">
        <v>0.65</v>
      </c>
      <c r="X79" t="n">
        <v>0.06</v>
      </c>
      <c r="Y79" t="n">
        <v>1</v>
      </c>
      <c r="Z79" t="n">
        <v>10</v>
      </c>
      <c r="AA79" t="n">
        <v>119.7681482200424</v>
      </c>
      <c r="AB79" t="n">
        <v>163.8720641923788</v>
      </c>
      <c r="AC79" t="n">
        <v>148.23234438179</v>
      </c>
      <c r="AD79" t="n">
        <v>119768.1482200424</v>
      </c>
      <c r="AE79" t="n">
        <v>163872.0641923788</v>
      </c>
      <c r="AF79" t="n">
        <v>3.876400266878e-06</v>
      </c>
      <c r="AG79" t="n">
        <v>11</v>
      </c>
      <c r="AH79" t="n">
        <v>148232.34438179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12.1086</v>
      </c>
      <c r="E80" t="n">
        <v>8.26</v>
      </c>
      <c r="F80" t="n">
        <v>5.09</v>
      </c>
      <c r="G80" t="n">
        <v>76.41</v>
      </c>
      <c r="H80" t="n">
        <v>1.12</v>
      </c>
      <c r="I80" t="n">
        <v>4</v>
      </c>
      <c r="J80" t="n">
        <v>327.08</v>
      </c>
      <c r="K80" t="n">
        <v>61.2</v>
      </c>
      <c r="L80" t="n">
        <v>20.5</v>
      </c>
      <c r="M80" t="n">
        <v>2</v>
      </c>
      <c r="N80" t="n">
        <v>100.39</v>
      </c>
      <c r="O80" t="n">
        <v>40574.7</v>
      </c>
      <c r="P80" t="n">
        <v>84.36</v>
      </c>
      <c r="Q80" t="n">
        <v>202.82</v>
      </c>
      <c r="R80" t="n">
        <v>19.36</v>
      </c>
      <c r="S80" t="n">
        <v>13.89</v>
      </c>
      <c r="T80" t="n">
        <v>1057.81</v>
      </c>
      <c r="U80" t="n">
        <v>0.72</v>
      </c>
      <c r="V80" t="n">
        <v>0.76</v>
      </c>
      <c r="W80" t="n">
        <v>0.64</v>
      </c>
      <c r="X80" t="n">
        <v>0.06</v>
      </c>
      <c r="Y80" t="n">
        <v>1</v>
      </c>
      <c r="Z80" t="n">
        <v>10</v>
      </c>
      <c r="AA80" t="n">
        <v>119.740021772156</v>
      </c>
      <c r="AB80" t="n">
        <v>163.8335803455293</v>
      </c>
      <c r="AC80" t="n">
        <v>148.1975333792714</v>
      </c>
      <c r="AD80" t="n">
        <v>119740.021772156</v>
      </c>
      <c r="AE80" t="n">
        <v>163833.5803455293</v>
      </c>
      <c r="AF80" t="n">
        <v>3.87707266935274e-06</v>
      </c>
      <c r="AG80" t="n">
        <v>11</v>
      </c>
      <c r="AH80" t="n">
        <v>148197.5333792715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12.1037</v>
      </c>
      <c r="E81" t="n">
        <v>8.26</v>
      </c>
      <c r="F81" t="n">
        <v>5.1</v>
      </c>
      <c r="G81" t="n">
        <v>76.45999999999999</v>
      </c>
      <c r="H81" t="n">
        <v>1.13</v>
      </c>
      <c r="I81" t="n">
        <v>4</v>
      </c>
      <c r="J81" t="n">
        <v>327.66</v>
      </c>
      <c r="K81" t="n">
        <v>61.2</v>
      </c>
      <c r="L81" t="n">
        <v>20.75</v>
      </c>
      <c r="M81" t="n">
        <v>2</v>
      </c>
      <c r="N81" t="n">
        <v>100.72</v>
      </c>
      <c r="O81" t="n">
        <v>40646.27</v>
      </c>
      <c r="P81" t="n">
        <v>84.55</v>
      </c>
      <c r="Q81" t="n">
        <v>202.81</v>
      </c>
      <c r="R81" t="n">
        <v>19.48</v>
      </c>
      <c r="S81" t="n">
        <v>13.89</v>
      </c>
      <c r="T81" t="n">
        <v>1118.97</v>
      </c>
      <c r="U81" t="n">
        <v>0.71</v>
      </c>
      <c r="V81" t="n">
        <v>0.76</v>
      </c>
      <c r="W81" t="n">
        <v>0.64</v>
      </c>
      <c r="X81" t="n">
        <v>0.06</v>
      </c>
      <c r="Y81" t="n">
        <v>1</v>
      </c>
      <c r="Z81" t="n">
        <v>10</v>
      </c>
      <c r="AA81" t="n">
        <v>119.8497357115772</v>
      </c>
      <c r="AB81" t="n">
        <v>163.9836957976827</v>
      </c>
      <c r="AC81" t="n">
        <v>148.3333220233597</v>
      </c>
      <c r="AD81" t="n">
        <v>119849.7357115772</v>
      </c>
      <c r="AE81" t="n">
        <v>163983.6957976827</v>
      </c>
      <c r="AF81" t="n">
        <v>3.875503730245013e-06</v>
      </c>
      <c r="AG81" t="n">
        <v>11</v>
      </c>
      <c r="AH81" t="n">
        <v>148333.3220233597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12.1053</v>
      </c>
      <c r="E82" t="n">
        <v>8.26</v>
      </c>
      <c r="F82" t="n">
        <v>5.1</v>
      </c>
      <c r="G82" t="n">
        <v>76.44</v>
      </c>
      <c r="H82" t="n">
        <v>1.14</v>
      </c>
      <c r="I82" t="n">
        <v>4</v>
      </c>
      <c r="J82" t="n">
        <v>328.25</v>
      </c>
      <c r="K82" t="n">
        <v>61.2</v>
      </c>
      <c r="L82" t="n">
        <v>21</v>
      </c>
      <c r="M82" t="n">
        <v>2</v>
      </c>
      <c r="N82" t="n">
        <v>101.05</v>
      </c>
      <c r="O82" t="n">
        <v>40718</v>
      </c>
      <c r="P82" t="n">
        <v>84.73999999999999</v>
      </c>
      <c r="Q82" t="n">
        <v>202.81</v>
      </c>
      <c r="R82" t="n">
        <v>19.48</v>
      </c>
      <c r="S82" t="n">
        <v>13.89</v>
      </c>
      <c r="T82" t="n">
        <v>1122.21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119.9296263676398</v>
      </c>
      <c r="AB82" t="n">
        <v>164.0930057178345</v>
      </c>
      <c r="AC82" t="n">
        <v>148.4321995581497</v>
      </c>
      <c r="AD82" t="n">
        <v>119929.6263676398</v>
      </c>
      <c r="AE82" t="n">
        <v>164093.0057178345</v>
      </c>
      <c r="AF82" t="n">
        <v>3.876016036892434e-06</v>
      </c>
      <c r="AG82" t="n">
        <v>11</v>
      </c>
      <c r="AH82" t="n">
        <v>148432.1995581497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12.1102</v>
      </c>
      <c r="E83" t="n">
        <v>8.26</v>
      </c>
      <c r="F83" t="n">
        <v>5.09</v>
      </c>
      <c r="G83" t="n">
        <v>76.39</v>
      </c>
      <c r="H83" t="n">
        <v>1.15</v>
      </c>
      <c r="I83" t="n">
        <v>4</v>
      </c>
      <c r="J83" t="n">
        <v>328.83</v>
      </c>
      <c r="K83" t="n">
        <v>61.2</v>
      </c>
      <c r="L83" t="n">
        <v>21.25</v>
      </c>
      <c r="M83" t="n">
        <v>2</v>
      </c>
      <c r="N83" t="n">
        <v>101.38</v>
      </c>
      <c r="O83" t="n">
        <v>40789.89</v>
      </c>
      <c r="P83" t="n">
        <v>84.83</v>
      </c>
      <c r="Q83" t="n">
        <v>202.81</v>
      </c>
      <c r="R83" t="n">
        <v>19.38</v>
      </c>
      <c r="S83" t="n">
        <v>13.89</v>
      </c>
      <c r="T83" t="n">
        <v>1071.05</v>
      </c>
      <c r="U83" t="n">
        <v>0.72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119.9457181520578</v>
      </c>
      <c r="AB83" t="n">
        <v>164.1150232071946</v>
      </c>
      <c r="AC83" t="n">
        <v>148.452115729227</v>
      </c>
      <c r="AD83" t="n">
        <v>119945.7181520578</v>
      </c>
      <c r="AE83" t="n">
        <v>164115.0232071946</v>
      </c>
      <c r="AF83" t="n">
        <v>3.877584976000161e-06</v>
      </c>
      <c r="AG83" t="n">
        <v>11</v>
      </c>
      <c r="AH83" t="n">
        <v>148452.115729227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12.1004</v>
      </c>
      <c r="E84" t="n">
        <v>8.26</v>
      </c>
      <c r="F84" t="n">
        <v>5.1</v>
      </c>
      <c r="G84" t="n">
        <v>76.48999999999999</v>
      </c>
      <c r="H84" t="n">
        <v>1.16</v>
      </c>
      <c r="I84" t="n">
        <v>4</v>
      </c>
      <c r="J84" t="n">
        <v>329.41</v>
      </c>
      <c r="K84" t="n">
        <v>61.2</v>
      </c>
      <c r="L84" t="n">
        <v>21.5</v>
      </c>
      <c r="M84" t="n">
        <v>2</v>
      </c>
      <c r="N84" t="n">
        <v>101.71</v>
      </c>
      <c r="O84" t="n">
        <v>40861.93</v>
      </c>
      <c r="P84" t="n">
        <v>85.03</v>
      </c>
      <c r="Q84" t="n">
        <v>202.81</v>
      </c>
      <c r="R84" t="n">
        <v>19.56</v>
      </c>
      <c r="S84" t="n">
        <v>13.89</v>
      </c>
      <c r="T84" t="n">
        <v>1158.16</v>
      </c>
      <c r="U84" t="n">
        <v>0.71</v>
      </c>
      <c r="V84" t="n">
        <v>0.76</v>
      </c>
      <c r="W84" t="n">
        <v>0.64</v>
      </c>
      <c r="X84" t="n">
        <v>0.06</v>
      </c>
      <c r="Y84" t="n">
        <v>1</v>
      </c>
      <c r="Z84" t="n">
        <v>10</v>
      </c>
      <c r="AA84" t="n">
        <v>120.0770061435852</v>
      </c>
      <c r="AB84" t="n">
        <v>164.2946572292198</v>
      </c>
      <c r="AC84" t="n">
        <v>148.6146057323081</v>
      </c>
      <c r="AD84" t="n">
        <v>120077.0061435852</v>
      </c>
      <c r="AE84" t="n">
        <v>164294.6572292197</v>
      </c>
      <c r="AF84" t="n">
        <v>3.874447097784707e-06</v>
      </c>
      <c r="AG84" t="n">
        <v>11</v>
      </c>
      <c r="AH84" t="n">
        <v>148614.6057323081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12.0968</v>
      </c>
      <c r="E85" t="n">
        <v>8.27</v>
      </c>
      <c r="F85" t="n">
        <v>5.1</v>
      </c>
      <c r="G85" t="n">
        <v>76.53</v>
      </c>
      <c r="H85" t="n">
        <v>1.17</v>
      </c>
      <c r="I85" t="n">
        <v>4</v>
      </c>
      <c r="J85" t="n">
        <v>330</v>
      </c>
      <c r="K85" t="n">
        <v>61.2</v>
      </c>
      <c r="L85" t="n">
        <v>21.75</v>
      </c>
      <c r="M85" t="n">
        <v>2</v>
      </c>
      <c r="N85" t="n">
        <v>102.05</v>
      </c>
      <c r="O85" t="n">
        <v>40934.14</v>
      </c>
      <c r="P85" t="n">
        <v>85.20999999999999</v>
      </c>
      <c r="Q85" t="n">
        <v>202.84</v>
      </c>
      <c r="R85" t="n">
        <v>19.65</v>
      </c>
      <c r="S85" t="n">
        <v>13.89</v>
      </c>
      <c r="T85" t="n">
        <v>1203.38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120.170488072327</v>
      </c>
      <c r="AB85" t="n">
        <v>164.4225633282558</v>
      </c>
      <c r="AC85" t="n">
        <v>148.7303046527695</v>
      </c>
      <c r="AD85" t="n">
        <v>120170.488072327</v>
      </c>
      <c r="AE85" t="n">
        <v>164422.5633282558</v>
      </c>
      <c r="AF85" t="n">
        <v>3.873294407828009e-06</v>
      </c>
      <c r="AG85" t="n">
        <v>11</v>
      </c>
      <c r="AH85" t="n">
        <v>148730.3046527695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12.0996</v>
      </c>
      <c r="E86" t="n">
        <v>8.26</v>
      </c>
      <c r="F86" t="n">
        <v>5.1</v>
      </c>
      <c r="G86" t="n">
        <v>76.5</v>
      </c>
      <c r="H86" t="n">
        <v>1.19</v>
      </c>
      <c r="I86" t="n">
        <v>4</v>
      </c>
      <c r="J86" t="n">
        <v>330.59</v>
      </c>
      <c r="K86" t="n">
        <v>61.2</v>
      </c>
      <c r="L86" t="n">
        <v>22</v>
      </c>
      <c r="M86" t="n">
        <v>2</v>
      </c>
      <c r="N86" t="n">
        <v>102.39</v>
      </c>
      <c r="O86" t="n">
        <v>41006.51</v>
      </c>
      <c r="P86" t="n">
        <v>85.16</v>
      </c>
      <c r="Q86" t="n">
        <v>202.81</v>
      </c>
      <c r="R86" t="n">
        <v>19.58</v>
      </c>
      <c r="S86" t="n">
        <v>13.89</v>
      </c>
      <c r="T86" t="n">
        <v>1169.75</v>
      </c>
      <c r="U86" t="n">
        <v>0.71</v>
      </c>
      <c r="V86" t="n">
        <v>0.76</v>
      </c>
      <c r="W86" t="n">
        <v>0.64</v>
      </c>
      <c r="X86" t="n">
        <v>0.06</v>
      </c>
      <c r="Y86" t="n">
        <v>1</v>
      </c>
      <c r="Z86" t="n">
        <v>10</v>
      </c>
      <c r="AA86" t="n">
        <v>120.1382538141275</v>
      </c>
      <c r="AB86" t="n">
        <v>164.3784589941122</v>
      </c>
      <c r="AC86" t="n">
        <v>148.6904095743757</v>
      </c>
      <c r="AD86" t="n">
        <v>120138.2538141275</v>
      </c>
      <c r="AE86" t="n">
        <v>164378.4589941122</v>
      </c>
      <c r="AF86" t="n">
        <v>3.874190944460996e-06</v>
      </c>
      <c r="AG86" t="n">
        <v>11</v>
      </c>
      <c r="AH86" t="n">
        <v>148690.4095743757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12.0956</v>
      </c>
      <c r="E87" t="n">
        <v>8.27</v>
      </c>
      <c r="F87" t="n">
        <v>5.1</v>
      </c>
      <c r="G87" t="n">
        <v>76.54000000000001</v>
      </c>
      <c r="H87" t="n">
        <v>1.2</v>
      </c>
      <c r="I87" t="n">
        <v>4</v>
      </c>
      <c r="J87" t="n">
        <v>331.17</v>
      </c>
      <c r="K87" t="n">
        <v>61.2</v>
      </c>
      <c r="L87" t="n">
        <v>22.25</v>
      </c>
      <c r="M87" t="n">
        <v>2</v>
      </c>
      <c r="N87" t="n">
        <v>102.72</v>
      </c>
      <c r="O87" t="n">
        <v>41079.04</v>
      </c>
      <c r="P87" t="n">
        <v>85.17</v>
      </c>
      <c r="Q87" t="n">
        <v>202.81</v>
      </c>
      <c r="R87" t="n">
        <v>19.67</v>
      </c>
      <c r="S87" t="n">
        <v>13.89</v>
      </c>
      <c r="T87" t="n">
        <v>1215.09</v>
      </c>
      <c r="U87" t="n">
        <v>0.71</v>
      </c>
      <c r="V87" t="n">
        <v>0.76</v>
      </c>
      <c r="W87" t="n">
        <v>0.64</v>
      </c>
      <c r="X87" t="n">
        <v>0.06</v>
      </c>
      <c r="Y87" t="n">
        <v>1</v>
      </c>
      <c r="Z87" t="n">
        <v>10</v>
      </c>
      <c r="AA87" t="n">
        <v>120.1566698563493</v>
      </c>
      <c r="AB87" t="n">
        <v>164.4036566355385</v>
      </c>
      <c r="AC87" t="n">
        <v>148.7132023882694</v>
      </c>
      <c r="AD87" t="n">
        <v>120156.6698563493</v>
      </c>
      <c r="AE87" t="n">
        <v>164403.6566355384</v>
      </c>
      <c r="AF87" t="n">
        <v>3.872910177842443e-06</v>
      </c>
      <c r="AG87" t="n">
        <v>11</v>
      </c>
      <c r="AH87" t="n">
        <v>148713.2023882694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12.0988</v>
      </c>
      <c r="E88" t="n">
        <v>8.27</v>
      </c>
      <c r="F88" t="n">
        <v>5.1</v>
      </c>
      <c r="G88" t="n">
        <v>76.51000000000001</v>
      </c>
      <c r="H88" t="n">
        <v>1.21</v>
      </c>
      <c r="I88" t="n">
        <v>4</v>
      </c>
      <c r="J88" t="n">
        <v>331.76</v>
      </c>
      <c r="K88" t="n">
        <v>61.2</v>
      </c>
      <c r="L88" t="n">
        <v>22.5</v>
      </c>
      <c r="M88" t="n">
        <v>2</v>
      </c>
      <c r="N88" t="n">
        <v>103.06</v>
      </c>
      <c r="O88" t="n">
        <v>41151.74</v>
      </c>
      <c r="P88" t="n">
        <v>85.06999999999999</v>
      </c>
      <c r="Q88" t="n">
        <v>202.81</v>
      </c>
      <c r="R88" t="n">
        <v>19.66</v>
      </c>
      <c r="S88" t="n">
        <v>13.89</v>
      </c>
      <c r="T88" t="n">
        <v>1209.8</v>
      </c>
      <c r="U88" t="n">
        <v>0.71</v>
      </c>
      <c r="V88" t="n">
        <v>0.76</v>
      </c>
      <c r="W88" t="n">
        <v>0.64</v>
      </c>
      <c r="X88" t="n">
        <v>0.06</v>
      </c>
      <c r="Y88" t="n">
        <v>1</v>
      </c>
      <c r="Z88" t="n">
        <v>10</v>
      </c>
      <c r="AA88" t="n">
        <v>120.1005550694503</v>
      </c>
      <c r="AB88" t="n">
        <v>164.3268779084936</v>
      </c>
      <c r="AC88" t="n">
        <v>148.6437513151741</v>
      </c>
      <c r="AD88" t="n">
        <v>120100.5550694503</v>
      </c>
      <c r="AE88" t="n">
        <v>164326.8779084936</v>
      </c>
      <c r="AF88" t="n">
        <v>3.873934791137285e-06</v>
      </c>
      <c r="AG88" t="n">
        <v>11</v>
      </c>
      <c r="AH88" t="n">
        <v>148643.7513151741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12.1053</v>
      </c>
      <c r="E89" t="n">
        <v>8.26</v>
      </c>
      <c r="F89" t="n">
        <v>5.1</v>
      </c>
      <c r="G89" t="n">
        <v>76.44</v>
      </c>
      <c r="H89" t="n">
        <v>1.22</v>
      </c>
      <c r="I89" t="n">
        <v>4</v>
      </c>
      <c r="J89" t="n">
        <v>332.35</v>
      </c>
      <c r="K89" t="n">
        <v>61.2</v>
      </c>
      <c r="L89" t="n">
        <v>22.75</v>
      </c>
      <c r="M89" t="n">
        <v>2</v>
      </c>
      <c r="N89" t="n">
        <v>103.41</v>
      </c>
      <c r="O89" t="n">
        <v>41224.6</v>
      </c>
      <c r="P89" t="n">
        <v>85.06</v>
      </c>
      <c r="Q89" t="n">
        <v>202.89</v>
      </c>
      <c r="R89" t="n">
        <v>19.42</v>
      </c>
      <c r="S89" t="n">
        <v>13.89</v>
      </c>
      <c r="T89" t="n">
        <v>1092.11</v>
      </c>
      <c r="U89" t="n">
        <v>0.72</v>
      </c>
      <c r="V89" t="n">
        <v>0.76</v>
      </c>
      <c r="W89" t="n">
        <v>0.64</v>
      </c>
      <c r="X89" t="n">
        <v>0.06</v>
      </c>
      <c r="Y89" t="n">
        <v>1</v>
      </c>
      <c r="Z89" t="n">
        <v>10</v>
      </c>
      <c r="AA89" t="n">
        <v>120.0734829214986</v>
      </c>
      <c r="AB89" t="n">
        <v>164.2898366013273</v>
      </c>
      <c r="AC89" t="n">
        <v>148.6102451783759</v>
      </c>
      <c r="AD89" t="n">
        <v>120073.4829214986</v>
      </c>
      <c r="AE89" t="n">
        <v>164289.8366013273</v>
      </c>
      <c r="AF89" t="n">
        <v>3.876016036892434e-06</v>
      </c>
      <c r="AG89" t="n">
        <v>11</v>
      </c>
      <c r="AH89" t="n">
        <v>148610.2451783759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12.1033</v>
      </c>
      <c r="E90" t="n">
        <v>8.26</v>
      </c>
      <c r="F90" t="n">
        <v>5.1</v>
      </c>
      <c r="G90" t="n">
        <v>76.45999999999999</v>
      </c>
      <c r="H90" t="n">
        <v>1.23</v>
      </c>
      <c r="I90" t="n">
        <v>4</v>
      </c>
      <c r="J90" t="n">
        <v>332.95</v>
      </c>
      <c r="K90" t="n">
        <v>61.2</v>
      </c>
      <c r="L90" t="n">
        <v>23</v>
      </c>
      <c r="M90" t="n">
        <v>2</v>
      </c>
      <c r="N90" t="n">
        <v>103.75</v>
      </c>
      <c r="O90" t="n">
        <v>41297.62</v>
      </c>
      <c r="P90" t="n">
        <v>85.08</v>
      </c>
      <c r="Q90" t="n">
        <v>202.81</v>
      </c>
      <c r="R90" t="n">
        <v>19.46</v>
      </c>
      <c r="S90" t="n">
        <v>13.89</v>
      </c>
      <c r="T90" t="n">
        <v>1110.01</v>
      </c>
      <c r="U90" t="n">
        <v>0.71</v>
      </c>
      <c r="V90" t="n">
        <v>0.76</v>
      </c>
      <c r="W90" t="n">
        <v>0.64</v>
      </c>
      <c r="X90" t="n">
        <v>0.06</v>
      </c>
      <c r="Y90" t="n">
        <v>1</v>
      </c>
      <c r="Z90" t="n">
        <v>10</v>
      </c>
      <c r="AA90" t="n">
        <v>120.089418771793</v>
      </c>
      <c r="AB90" t="n">
        <v>164.3116407347401</v>
      </c>
      <c r="AC90" t="n">
        <v>148.6299683558981</v>
      </c>
      <c r="AD90" t="n">
        <v>120089.418771793</v>
      </c>
      <c r="AE90" t="n">
        <v>164311.6407347401</v>
      </c>
      <c r="AF90" t="n">
        <v>3.875375653583157e-06</v>
      </c>
      <c r="AG90" t="n">
        <v>11</v>
      </c>
      <c r="AH90" t="n">
        <v>148629.9683558981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12.1061</v>
      </c>
      <c r="E91" t="n">
        <v>8.26</v>
      </c>
      <c r="F91" t="n">
        <v>5.1</v>
      </c>
      <c r="G91" t="n">
        <v>76.43000000000001</v>
      </c>
      <c r="H91" t="n">
        <v>1.24</v>
      </c>
      <c r="I91" t="n">
        <v>4</v>
      </c>
      <c r="J91" t="n">
        <v>333.54</v>
      </c>
      <c r="K91" t="n">
        <v>61.2</v>
      </c>
      <c r="L91" t="n">
        <v>23.25</v>
      </c>
      <c r="M91" t="n">
        <v>2</v>
      </c>
      <c r="N91" t="n">
        <v>104.09</v>
      </c>
      <c r="O91" t="n">
        <v>41370.82</v>
      </c>
      <c r="P91" t="n">
        <v>84.95</v>
      </c>
      <c r="Q91" t="n">
        <v>202.81</v>
      </c>
      <c r="R91" t="n">
        <v>19.49</v>
      </c>
      <c r="S91" t="n">
        <v>13.89</v>
      </c>
      <c r="T91" t="n">
        <v>1122.94</v>
      </c>
      <c r="U91" t="n">
        <v>0.71</v>
      </c>
      <c r="V91" t="n">
        <v>0.76</v>
      </c>
      <c r="W91" t="n">
        <v>0.64</v>
      </c>
      <c r="X91" t="n">
        <v>0.06</v>
      </c>
      <c r="Y91" t="n">
        <v>1</v>
      </c>
      <c r="Z91" t="n">
        <v>10</v>
      </c>
      <c r="AA91" t="n">
        <v>120.0212588093091</v>
      </c>
      <c r="AB91" t="n">
        <v>164.2183812670644</v>
      </c>
      <c r="AC91" t="n">
        <v>148.5456094409269</v>
      </c>
      <c r="AD91" t="n">
        <v>120021.2588093091</v>
      </c>
      <c r="AE91" t="n">
        <v>164218.3812670644</v>
      </c>
      <c r="AF91" t="n">
        <v>3.876272190216145e-06</v>
      </c>
      <c r="AG91" t="n">
        <v>11</v>
      </c>
      <c r="AH91" t="n">
        <v>148545.6094409269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12.1037</v>
      </c>
      <c r="E92" t="n">
        <v>8.26</v>
      </c>
      <c r="F92" t="n">
        <v>5.1</v>
      </c>
      <c r="G92" t="n">
        <v>76.45999999999999</v>
      </c>
      <c r="H92" t="n">
        <v>1.25</v>
      </c>
      <c r="I92" t="n">
        <v>4</v>
      </c>
      <c r="J92" t="n">
        <v>334.14</v>
      </c>
      <c r="K92" t="n">
        <v>61.2</v>
      </c>
      <c r="L92" t="n">
        <v>23.5</v>
      </c>
      <c r="M92" t="n">
        <v>2</v>
      </c>
      <c r="N92" t="n">
        <v>104.44</v>
      </c>
      <c r="O92" t="n">
        <v>41444.3</v>
      </c>
      <c r="P92" t="n">
        <v>84.87</v>
      </c>
      <c r="Q92" t="n">
        <v>202.81</v>
      </c>
      <c r="R92" t="n">
        <v>19.5</v>
      </c>
      <c r="S92" t="n">
        <v>13.89</v>
      </c>
      <c r="T92" t="n">
        <v>1127.72</v>
      </c>
      <c r="U92" t="n">
        <v>0.71</v>
      </c>
      <c r="V92" t="n">
        <v>0.76</v>
      </c>
      <c r="W92" t="n">
        <v>0.64</v>
      </c>
      <c r="X92" t="n">
        <v>0.06</v>
      </c>
      <c r="Y92" t="n">
        <v>1</v>
      </c>
      <c r="Z92" t="n">
        <v>10</v>
      </c>
      <c r="AA92" t="n">
        <v>119.9936112819752</v>
      </c>
      <c r="AB92" t="n">
        <v>164.1805527004434</v>
      </c>
      <c r="AC92" t="n">
        <v>148.5113911796114</v>
      </c>
      <c r="AD92" t="n">
        <v>119993.6112819752</v>
      </c>
      <c r="AE92" t="n">
        <v>164180.5527004434</v>
      </c>
      <c r="AF92" t="n">
        <v>3.875503730245013e-06</v>
      </c>
      <c r="AG92" t="n">
        <v>11</v>
      </c>
      <c r="AH92" t="n">
        <v>148511.3911796114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12.1025</v>
      </c>
      <c r="E93" t="n">
        <v>8.26</v>
      </c>
      <c r="F93" t="n">
        <v>5.1</v>
      </c>
      <c r="G93" t="n">
        <v>76.47</v>
      </c>
      <c r="H93" t="n">
        <v>1.26</v>
      </c>
      <c r="I93" t="n">
        <v>4</v>
      </c>
      <c r="J93" t="n">
        <v>334.73</v>
      </c>
      <c r="K93" t="n">
        <v>61.2</v>
      </c>
      <c r="L93" t="n">
        <v>23.75</v>
      </c>
      <c r="M93" t="n">
        <v>2</v>
      </c>
      <c r="N93" t="n">
        <v>104.78</v>
      </c>
      <c r="O93" t="n">
        <v>41517.84</v>
      </c>
      <c r="P93" t="n">
        <v>84.8</v>
      </c>
      <c r="Q93" t="n">
        <v>202.81</v>
      </c>
      <c r="R93" t="n">
        <v>19.53</v>
      </c>
      <c r="S93" t="n">
        <v>13.89</v>
      </c>
      <c r="T93" t="n">
        <v>1143.85</v>
      </c>
      <c r="U93" t="n">
        <v>0.71</v>
      </c>
      <c r="V93" t="n">
        <v>0.76</v>
      </c>
      <c r="W93" t="n">
        <v>0.64</v>
      </c>
      <c r="X93" t="n">
        <v>0.06</v>
      </c>
      <c r="Y93" t="n">
        <v>1</v>
      </c>
      <c r="Z93" t="n">
        <v>10</v>
      </c>
      <c r="AA93" t="n">
        <v>119.966293734168</v>
      </c>
      <c r="AB93" t="n">
        <v>164.1431756263684</v>
      </c>
      <c r="AC93" t="n">
        <v>148.477581321027</v>
      </c>
      <c r="AD93" t="n">
        <v>119966.293734168</v>
      </c>
      <c r="AE93" t="n">
        <v>164143.1756263684</v>
      </c>
      <c r="AF93" t="n">
        <v>3.875119500259447e-06</v>
      </c>
      <c r="AG93" t="n">
        <v>11</v>
      </c>
      <c r="AH93" t="n">
        <v>148477.581321027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12.109</v>
      </c>
      <c r="E94" t="n">
        <v>8.26</v>
      </c>
      <c r="F94" t="n">
        <v>5.09</v>
      </c>
      <c r="G94" t="n">
        <v>76.40000000000001</v>
      </c>
      <c r="H94" t="n">
        <v>1.28</v>
      </c>
      <c r="I94" t="n">
        <v>4</v>
      </c>
      <c r="J94" t="n">
        <v>335.33</v>
      </c>
      <c r="K94" t="n">
        <v>61.2</v>
      </c>
      <c r="L94" t="n">
        <v>24</v>
      </c>
      <c r="M94" t="n">
        <v>2</v>
      </c>
      <c r="N94" t="n">
        <v>105.13</v>
      </c>
      <c r="O94" t="n">
        <v>41591.55</v>
      </c>
      <c r="P94" t="n">
        <v>84.64</v>
      </c>
      <c r="Q94" t="n">
        <v>202.86</v>
      </c>
      <c r="R94" t="n">
        <v>19.33</v>
      </c>
      <c r="S94" t="n">
        <v>13.89</v>
      </c>
      <c r="T94" t="n">
        <v>1043.96</v>
      </c>
      <c r="U94" t="n">
        <v>0.72</v>
      </c>
      <c r="V94" t="n">
        <v>0.76</v>
      </c>
      <c r="W94" t="n">
        <v>0.64</v>
      </c>
      <c r="X94" t="n">
        <v>0.06</v>
      </c>
      <c r="Y94" t="n">
        <v>1</v>
      </c>
      <c r="Z94" t="n">
        <v>10</v>
      </c>
      <c r="AA94" t="n">
        <v>119.8644807978478</v>
      </c>
      <c r="AB94" t="n">
        <v>164.0038706752254</v>
      </c>
      <c r="AC94" t="n">
        <v>148.3515714389054</v>
      </c>
      <c r="AD94" t="n">
        <v>119864.4807978478</v>
      </c>
      <c r="AE94" t="n">
        <v>164003.8706752255</v>
      </c>
      <c r="AF94" t="n">
        <v>3.877200746014595e-06</v>
      </c>
      <c r="AG94" t="n">
        <v>11</v>
      </c>
      <c r="AH94" t="n">
        <v>148351.5714389054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12.1041</v>
      </c>
      <c r="E95" t="n">
        <v>8.26</v>
      </c>
      <c r="F95" t="n">
        <v>5.1</v>
      </c>
      <c r="G95" t="n">
        <v>76.45</v>
      </c>
      <c r="H95" t="n">
        <v>1.29</v>
      </c>
      <c r="I95" t="n">
        <v>4</v>
      </c>
      <c r="J95" t="n">
        <v>335.93</v>
      </c>
      <c r="K95" t="n">
        <v>61.2</v>
      </c>
      <c r="L95" t="n">
        <v>24.25</v>
      </c>
      <c r="M95" t="n">
        <v>2</v>
      </c>
      <c r="N95" t="n">
        <v>105.48</v>
      </c>
      <c r="O95" t="n">
        <v>41665.42</v>
      </c>
      <c r="P95" t="n">
        <v>84.58</v>
      </c>
      <c r="Q95" t="n">
        <v>202.81</v>
      </c>
      <c r="R95" t="n">
        <v>19.41</v>
      </c>
      <c r="S95" t="n">
        <v>13.89</v>
      </c>
      <c r="T95" t="n">
        <v>1085.98</v>
      </c>
      <c r="U95" t="n">
        <v>0.72</v>
      </c>
      <c r="V95" t="n">
        <v>0.76</v>
      </c>
      <c r="W95" t="n">
        <v>0.64</v>
      </c>
      <c r="X95" t="n">
        <v>0.06</v>
      </c>
      <c r="Y95" t="n">
        <v>1</v>
      </c>
      <c r="Z95" t="n">
        <v>10</v>
      </c>
      <c r="AA95" t="n">
        <v>119.8618424204433</v>
      </c>
      <c r="AB95" t="n">
        <v>164.0002607308637</v>
      </c>
      <c r="AC95" t="n">
        <v>148.348306022567</v>
      </c>
      <c r="AD95" t="n">
        <v>119861.8424204433</v>
      </c>
      <c r="AE95" t="n">
        <v>164000.2607308637</v>
      </c>
      <c r="AF95" t="n">
        <v>3.875631806906868e-06</v>
      </c>
      <c r="AG95" t="n">
        <v>11</v>
      </c>
      <c r="AH95" t="n">
        <v>148348.3060225669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12.1094</v>
      </c>
      <c r="E96" t="n">
        <v>8.26</v>
      </c>
      <c r="F96" t="n">
        <v>5.09</v>
      </c>
      <c r="G96" t="n">
        <v>76.40000000000001</v>
      </c>
      <c r="H96" t="n">
        <v>1.3</v>
      </c>
      <c r="I96" t="n">
        <v>4</v>
      </c>
      <c r="J96" t="n">
        <v>336.53</v>
      </c>
      <c r="K96" t="n">
        <v>61.2</v>
      </c>
      <c r="L96" t="n">
        <v>24.5</v>
      </c>
      <c r="M96" t="n">
        <v>2</v>
      </c>
      <c r="N96" t="n">
        <v>105.83</v>
      </c>
      <c r="O96" t="n">
        <v>41739.48</v>
      </c>
      <c r="P96" t="n">
        <v>84.44</v>
      </c>
      <c r="Q96" t="n">
        <v>202.81</v>
      </c>
      <c r="R96" t="n">
        <v>19.37</v>
      </c>
      <c r="S96" t="n">
        <v>13.89</v>
      </c>
      <c r="T96" t="n">
        <v>1064.5</v>
      </c>
      <c r="U96" t="n">
        <v>0.72</v>
      </c>
      <c r="V96" t="n">
        <v>0.76</v>
      </c>
      <c r="W96" t="n">
        <v>0.64</v>
      </c>
      <c r="X96" t="n">
        <v>0.06</v>
      </c>
      <c r="Y96" t="n">
        <v>1</v>
      </c>
      <c r="Z96" t="n">
        <v>10</v>
      </c>
      <c r="AA96" t="n">
        <v>119.7732198308595</v>
      </c>
      <c r="AB96" t="n">
        <v>163.8790033940424</v>
      </c>
      <c r="AC96" t="n">
        <v>148.2386213157862</v>
      </c>
      <c r="AD96" t="n">
        <v>119773.2198308595</v>
      </c>
      <c r="AE96" t="n">
        <v>163879.0033940424</v>
      </c>
      <c r="AF96" t="n">
        <v>3.877328822676451e-06</v>
      </c>
      <c r="AG96" t="n">
        <v>11</v>
      </c>
      <c r="AH96" t="n">
        <v>148238.6213157861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12.1139</v>
      </c>
      <c r="E97" t="n">
        <v>8.26</v>
      </c>
      <c r="F97" t="n">
        <v>5.09</v>
      </c>
      <c r="G97" t="n">
        <v>76.34999999999999</v>
      </c>
      <c r="H97" t="n">
        <v>1.31</v>
      </c>
      <c r="I97" t="n">
        <v>4</v>
      </c>
      <c r="J97" t="n">
        <v>337.13</v>
      </c>
      <c r="K97" t="n">
        <v>61.2</v>
      </c>
      <c r="L97" t="n">
        <v>24.75</v>
      </c>
      <c r="M97" t="n">
        <v>2</v>
      </c>
      <c r="N97" t="n">
        <v>106.18</v>
      </c>
      <c r="O97" t="n">
        <v>41813.7</v>
      </c>
      <c r="P97" t="n">
        <v>84.28</v>
      </c>
      <c r="Q97" t="n">
        <v>202.81</v>
      </c>
      <c r="R97" t="n">
        <v>19.27</v>
      </c>
      <c r="S97" t="n">
        <v>13.89</v>
      </c>
      <c r="T97" t="n">
        <v>1013.09</v>
      </c>
      <c r="U97" t="n">
        <v>0.72</v>
      </c>
      <c r="V97" t="n">
        <v>0.76</v>
      </c>
      <c r="W97" t="n">
        <v>0.64</v>
      </c>
      <c r="X97" t="n">
        <v>0.05</v>
      </c>
      <c r="Y97" t="n">
        <v>1</v>
      </c>
      <c r="Z97" t="n">
        <v>10</v>
      </c>
      <c r="AA97" t="n">
        <v>119.6858453355075</v>
      </c>
      <c r="AB97" t="n">
        <v>163.7594537548111</v>
      </c>
      <c r="AC97" t="n">
        <v>148.1304813263341</v>
      </c>
      <c r="AD97" t="n">
        <v>119685.8453355075</v>
      </c>
      <c r="AE97" t="n">
        <v>163759.4537548111</v>
      </c>
      <c r="AF97" t="n">
        <v>3.878769685122323e-06</v>
      </c>
      <c r="AG97" t="n">
        <v>11</v>
      </c>
      <c r="AH97" t="n">
        <v>148130.4813263341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12.1086</v>
      </c>
      <c r="E98" t="n">
        <v>8.26</v>
      </c>
      <c r="F98" t="n">
        <v>5.09</v>
      </c>
      <c r="G98" t="n">
        <v>76.41</v>
      </c>
      <c r="H98" t="n">
        <v>1.32</v>
      </c>
      <c r="I98" t="n">
        <v>4</v>
      </c>
      <c r="J98" t="n">
        <v>337.73</v>
      </c>
      <c r="K98" t="n">
        <v>61.2</v>
      </c>
      <c r="L98" t="n">
        <v>25</v>
      </c>
      <c r="M98" t="n">
        <v>2</v>
      </c>
      <c r="N98" t="n">
        <v>106.53</v>
      </c>
      <c r="O98" t="n">
        <v>41888.1</v>
      </c>
      <c r="P98" t="n">
        <v>84.20999999999999</v>
      </c>
      <c r="Q98" t="n">
        <v>202.81</v>
      </c>
      <c r="R98" t="n">
        <v>19.38</v>
      </c>
      <c r="S98" t="n">
        <v>13.89</v>
      </c>
      <c r="T98" t="n">
        <v>1068.73</v>
      </c>
      <c r="U98" t="n">
        <v>0.72</v>
      </c>
      <c r="V98" t="n">
        <v>0.76</v>
      </c>
      <c r="W98" t="n">
        <v>0.64</v>
      </c>
      <c r="X98" t="n">
        <v>0.06</v>
      </c>
      <c r="Y98" t="n">
        <v>1</v>
      </c>
      <c r="Z98" t="n">
        <v>10</v>
      </c>
      <c r="AA98" t="n">
        <v>119.6726073902255</v>
      </c>
      <c r="AB98" t="n">
        <v>163.7413410140594</v>
      </c>
      <c r="AC98" t="n">
        <v>148.1140972401383</v>
      </c>
      <c r="AD98" t="n">
        <v>119672.6073902255</v>
      </c>
      <c r="AE98" t="n">
        <v>163741.3410140594</v>
      </c>
      <c r="AF98" t="n">
        <v>3.87707266935274e-06</v>
      </c>
      <c r="AG98" t="n">
        <v>11</v>
      </c>
      <c r="AH98" t="n">
        <v>148114.0972401383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12.1049</v>
      </c>
      <c r="E99" t="n">
        <v>8.26</v>
      </c>
      <c r="F99" t="n">
        <v>5.1</v>
      </c>
      <c r="G99" t="n">
        <v>76.45</v>
      </c>
      <c r="H99" t="n">
        <v>1.33</v>
      </c>
      <c r="I99" t="n">
        <v>4</v>
      </c>
      <c r="J99" t="n">
        <v>338.34</v>
      </c>
      <c r="K99" t="n">
        <v>61.2</v>
      </c>
      <c r="L99" t="n">
        <v>25.25</v>
      </c>
      <c r="M99" t="n">
        <v>2</v>
      </c>
      <c r="N99" t="n">
        <v>106.89</v>
      </c>
      <c r="O99" t="n">
        <v>41962.68</v>
      </c>
      <c r="P99" t="n">
        <v>84.12</v>
      </c>
      <c r="Q99" t="n">
        <v>202.81</v>
      </c>
      <c r="R99" t="n">
        <v>19.43</v>
      </c>
      <c r="S99" t="n">
        <v>13.89</v>
      </c>
      <c r="T99" t="n">
        <v>1096.3</v>
      </c>
      <c r="U99" t="n">
        <v>0.71</v>
      </c>
      <c r="V99" t="n">
        <v>0.76</v>
      </c>
      <c r="W99" t="n">
        <v>0.64</v>
      </c>
      <c r="X99" t="n">
        <v>0.06</v>
      </c>
      <c r="Y99" t="n">
        <v>1</v>
      </c>
      <c r="Z99" t="n">
        <v>10</v>
      </c>
      <c r="AA99" t="n">
        <v>119.6522788130933</v>
      </c>
      <c r="AB99" t="n">
        <v>163.7135265579936</v>
      </c>
      <c r="AC99" t="n">
        <v>148.0889373567216</v>
      </c>
      <c r="AD99" t="n">
        <v>119652.2788130933</v>
      </c>
      <c r="AE99" t="n">
        <v>163713.5265579936</v>
      </c>
      <c r="AF99" t="n">
        <v>3.875887960230578e-06</v>
      </c>
      <c r="AG99" t="n">
        <v>11</v>
      </c>
      <c r="AH99" t="n">
        <v>148088.9373567216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12.1139</v>
      </c>
      <c r="E100" t="n">
        <v>8.26</v>
      </c>
      <c r="F100" t="n">
        <v>5.09</v>
      </c>
      <c r="G100" t="n">
        <v>76.34999999999999</v>
      </c>
      <c r="H100" t="n">
        <v>1.34</v>
      </c>
      <c r="I100" t="n">
        <v>4</v>
      </c>
      <c r="J100" t="n">
        <v>338.94</v>
      </c>
      <c r="K100" t="n">
        <v>61.2</v>
      </c>
      <c r="L100" t="n">
        <v>25.5</v>
      </c>
      <c r="M100" t="n">
        <v>2</v>
      </c>
      <c r="N100" t="n">
        <v>107.25</v>
      </c>
      <c r="O100" t="n">
        <v>42037.44</v>
      </c>
      <c r="P100" t="n">
        <v>83.83</v>
      </c>
      <c r="Q100" t="n">
        <v>202.84</v>
      </c>
      <c r="R100" t="n">
        <v>19.29</v>
      </c>
      <c r="S100" t="n">
        <v>13.89</v>
      </c>
      <c r="T100" t="n">
        <v>1023.83</v>
      </c>
      <c r="U100" t="n">
        <v>0.72</v>
      </c>
      <c r="V100" t="n">
        <v>0.76</v>
      </c>
      <c r="W100" t="n">
        <v>0.64</v>
      </c>
      <c r="X100" t="n">
        <v>0.05</v>
      </c>
      <c r="Y100" t="n">
        <v>1</v>
      </c>
      <c r="Z100" t="n">
        <v>10</v>
      </c>
      <c r="AA100" t="n">
        <v>119.4836906739095</v>
      </c>
      <c r="AB100" t="n">
        <v>163.4828568283787</v>
      </c>
      <c r="AC100" t="n">
        <v>147.8802824223541</v>
      </c>
      <c r="AD100" t="n">
        <v>119483.6906739095</v>
      </c>
      <c r="AE100" t="n">
        <v>163482.8568283787</v>
      </c>
      <c r="AF100" t="n">
        <v>3.878769685122323e-06</v>
      </c>
      <c r="AG100" t="n">
        <v>11</v>
      </c>
      <c r="AH100" t="n">
        <v>147880.2824223541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12.1208</v>
      </c>
      <c r="E101" t="n">
        <v>8.25</v>
      </c>
      <c r="F101" t="n">
        <v>5.09</v>
      </c>
      <c r="G101" t="n">
        <v>76.28</v>
      </c>
      <c r="H101" t="n">
        <v>1.35</v>
      </c>
      <c r="I101" t="n">
        <v>4</v>
      </c>
      <c r="J101" t="n">
        <v>339.55</v>
      </c>
      <c r="K101" t="n">
        <v>61.2</v>
      </c>
      <c r="L101" t="n">
        <v>25.75</v>
      </c>
      <c r="M101" t="n">
        <v>2</v>
      </c>
      <c r="N101" t="n">
        <v>107.6</v>
      </c>
      <c r="O101" t="n">
        <v>42112.37</v>
      </c>
      <c r="P101" t="n">
        <v>83.44</v>
      </c>
      <c r="Q101" t="n">
        <v>202.81</v>
      </c>
      <c r="R101" t="n">
        <v>19.09</v>
      </c>
      <c r="S101" t="n">
        <v>13.89</v>
      </c>
      <c r="T101" t="n">
        <v>927.01</v>
      </c>
      <c r="U101" t="n">
        <v>0.73</v>
      </c>
      <c r="V101" t="n">
        <v>0.76</v>
      </c>
      <c r="W101" t="n">
        <v>0.64</v>
      </c>
      <c r="X101" t="n">
        <v>0.05</v>
      </c>
      <c r="Y101" t="n">
        <v>1</v>
      </c>
      <c r="Z101" t="n">
        <v>10</v>
      </c>
      <c r="AA101" t="n">
        <v>119.2850055513368</v>
      </c>
      <c r="AB101" t="n">
        <v>163.2110070783059</v>
      </c>
      <c r="AC101" t="n">
        <v>147.6343776308846</v>
      </c>
      <c r="AD101" t="n">
        <v>119285.0055513368</v>
      </c>
      <c r="AE101" t="n">
        <v>163211.0070783059</v>
      </c>
      <c r="AF101" t="n">
        <v>3.880979007539327e-06</v>
      </c>
      <c r="AG101" t="n">
        <v>11</v>
      </c>
      <c r="AH101" t="n">
        <v>147634.3776308846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12.1204</v>
      </c>
      <c r="E102" t="n">
        <v>8.25</v>
      </c>
      <c r="F102" t="n">
        <v>5.09</v>
      </c>
      <c r="G102" t="n">
        <v>76.29000000000001</v>
      </c>
      <c r="H102" t="n">
        <v>1.36</v>
      </c>
      <c r="I102" t="n">
        <v>4</v>
      </c>
      <c r="J102" t="n">
        <v>340.16</v>
      </c>
      <c r="K102" t="n">
        <v>61.2</v>
      </c>
      <c r="L102" t="n">
        <v>26</v>
      </c>
      <c r="M102" t="n">
        <v>2</v>
      </c>
      <c r="N102" t="n">
        <v>107.96</v>
      </c>
      <c r="O102" t="n">
        <v>42187.49</v>
      </c>
      <c r="P102" t="n">
        <v>83.34</v>
      </c>
      <c r="Q102" t="n">
        <v>202.81</v>
      </c>
      <c r="R102" t="n">
        <v>19.13</v>
      </c>
      <c r="S102" t="n">
        <v>13.89</v>
      </c>
      <c r="T102" t="n">
        <v>942.5599999999999</v>
      </c>
      <c r="U102" t="n">
        <v>0.73</v>
      </c>
      <c r="V102" t="n">
        <v>0.76</v>
      </c>
      <c r="W102" t="n">
        <v>0.64</v>
      </c>
      <c r="X102" t="n">
        <v>0.05</v>
      </c>
      <c r="Y102" t="n">
        <v>1</v>
      </c>
      <c r="Z102" t="n">
        <v>10</v>
      </c>
      <c r="AA102" t="n">
        <v>119.2414670702192</v>
      </c>
      <c r="AB102" t="n">
        <v>163.1514358076585</v>
      </c>
      <c r="AC102" t="n">
        <v>147.580491758699</v>
      </c>
      <c r="AD102" t="n">
        <v>119241.4670702192</v>
      </c>
      <c r="AE102" t="n">
        <v>163151.4358076585</v>
      </c>
      <c r="AF102" t="n">
        <v>3.880850930877472e-06</v>
      </c>
      <c r="AG102" t="n">
        <v>11</v>
      </c>
      <c r="AH102" t="n">
        <v>147580.491758699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12.1126</v>
      </c>
      <c r="E103" t="n">
        <v>8.26</v>
      </c>
      <c r="F103" t="n">
        <v>5.09</v>
      </c>
      <c r="G103" t="n">
        <v>76.37</v>
      </c>
      <c r="H103" t="n">
        <v>1.37</v>
      </c>
      <c r="I103" t="n">
        <v>4</v>
      </c>
      <c r="J103" t="n">
        <v>340.77</v>
      </c>
      <c r="K103" t="n">
        <v>61.2</v>
      </c>
      <c r="L103" t="n">
        <v>26.25</v>
      </c>
      <c r="M103" t="n">
        <v>2</v>
      </c>
      <c r="N103" t="n">
        <v>108.32</v>
      </c>
      <c r="O103" t="n">
        <v>42262.79</v>
      </c>
      <c r="P103" t="n">
        <v>83.29000000000001</v>
      </c>
      <c r="Q103" t="n">
        <v>202.82</v>
      </c>
      <c r="R103" t="n">
        <v>19.26</v>
      </c>
      <c r="S103" t="n">
        <v>13.89</v>
      </c>
      <c r="T103" t="n">
        <v>1009.48</v>
      </c>
      <c r="U103" t="n">
        <v>0.72</v>
      </c>
      <c r="V103" t="n">
        <v>0.76</v>
      </c>
      <c r="W103" t="n">
        <v>0.64</v>
      </c>
      <c r="X103" t="n">
        <v>0.05</v>
      </c>
      <c r="Y103" t="n">
        <v>1</v>
      </c>
      <c r="Z103" t="n">
        <v>10</v>
      </c>
      <c r="AA103" t="n">
        <v>119.2455254432831</v>
      </c>
      <c r="AB103" t="n">
        <v>163.1569886527274</v>
      </c>
      <c r="AC103" t="n">
        <v>147.585514648028</v>
      </c>
      <c r="AD103" t="n">
        <v>119245.5254432831</v>
      </c>
      <c r="AE103" t="n">
        <v>163156.9886527274</v>
      </c>
      <c r="AF103" t="n">
        <v>3.878353435971293e-06</v>
      </c>
      <c r="AG103" t="n">
        <v>11</v>
      </c>
      <c r="AH103" t="n">
        <v>147585.514648028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12.1139</v>
      </c>
      <c r="E104" t="n">
        <v>8.26</v>
      </c>
      <c r="F104" t="n">
        <v>5.09</v>
      </c>
      <c r="G104" t="n">
        <v>76.34999999999999</v>
      </c>
      <c r="H104" t="n">
        <v>1.38</v>
      </c>
      <c r="I104" t="n">
        <v>4</v>
      </c>
      <c r="J104" t="n">
        <v>341.38</v>
      </c>
      <c r="K104" t="n">
        <v>61.2</v>
      </c>
      <c r="L104" t="n">
        <v>26.5</v>
      </c>
      <c r="M104" t="n">
        <v>2</v>
      </c>
      <c r="N104" t="n">
        <v>108.68</v>
      </c>
      <c r="O104" t="n">
        <v>42338.27</v>
      </c>
      <c r="P104" t="n">
        <v>83.19</v>
      </c>
      <c r="Q104" t="n">
        <v>202.81</v>
      </c>
      <c r="R104" t="n">
        <v>19.18</v>
      </c>
      <c r="S104" t="n">
        <v>13.89</v>
      </c>
      <c r="T104" t="n">
        <v>967.63</v>
      </c>
      <c r="U104" t="n">
        <v>0.72</v>
      </c>
      <c r="V104" t="n">
        <v>0.76</v>
      </c>
      <c r="W104" t="n">
        <v>0.65</v>
      </c>
      <c r="X104" t="n">
        <v>0.05</v>
      </c>
      <c r="Y104" t="n">
        <v>1</v>
      </c>
      <c r="Z104" t="n">
        <v>10</v>
      </c>
      <c r="AA104" t="n">
        <v>119.1961818218592</v>
      </c>
      <c r="AB104" t="n">
        <v>163.0894745330082</v>
      </c>
      <c r="AC104" t="n">
        <v>147.5244439811381</v>
      </c>
      <c r="AD104" t="n">
        <v>119196.1818218592</v>
      </c>
      <c r="AE104" t="n">
        <v>163089.4745330082</v>
      </c>
      <c r="AF104" t="n">
        <v>3.878769685122323e-06</v>
      </c>
      <c r="AG104" t="n">
        <v>11</v>
      </c>
      <c r="AH104" t="n">
        <v>147524.4439811381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12.1159</v>
      </c>
      <c r="E105" t="n">
        <v>8.25</v>
      </c>
      <c r="F105" t="n">
        <v>5.09</v>
      </c>
      <c r="G105" t="n">
        <v>76.33</v>
      </c>
      <c r="H105" t="n">
        <v>1.39</v>
      </c>
      <c r="I105" t="n">
        <v>4</v>
      </c>
      <c r="J105" t="n">
        <v>342</v>
      </c>
      <c r="K105" t="n">
        <v>61.2</v>
      </c>
      <c r="L105" t="n">
        <v>26.75</v>
      </c>
      <c r="M105" t="n">
        <v>2</v>
      </c>
      <c r="N105" t="n">
        <v>109.05</v>
      </c>
      <c r="O105" t="n">
        <v>42413.94</v>
      </c>
      <c r="P105" t="n">
        <v>83.04000000000001</v>
      </c>
      <c r="Q105" t="n">
        <v>202.81</v>
      </c>
      <c r="R105" t="n">
        <v>19.19</v>
      </c>
      <c r="S105" t="n">
        <v>13.89</v>
      </c>
      <c r="T105" t="n">
        <v>972.98</v>
      </c>
      <c r="U105" t="n">
        <v>0.72</v>
      </c>
      <c r="V105" t="n">
        <v>0.76</v>
      </c>
      <c r="W105" t="n">
        <v>0.64</v>
      </c>
      <c r="X105" t="n">
        <v>0.05</v>
      </c>
      <c r="Y105" t="n">
        <v>1</v>
      </c>
      <c r="Z105" t="n">
        <v>10</v>
      </c>
      <c r="AA105" t="n">
        <v>119.1220167669831</v>
      </c>
      <c r="AB105" t="n">
        <v>162.9879986329955</v>
      </c>
      <c r="AC105" t="n">
        <v>147.4326527986002</v>
      </c>
      <c r="AD105" t="n">
        <v>119122.0167669831</v>
      </c>
      <c r="AE105" t="n">
        <v>162987.9986329955</v>
      </c>
      <c r="AF105" t="n">
        <v>3.879410068431599e-06</v>
      </c>
      <c r="AG105" t="n">
        <v>11</v>
      </c>
      <c r="AH105" t="n">
        <v>147432.6527986002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12.1188</v>
      </c>
      <c r="E106" t="n">
        <v>8.25</v>
      </c>
      <c r="F106" t="n">
        <v>5.09</v>
      </c>
      <c r="G106" t="n">
        <v>76.3</v>
      </c>
      <c r="H106" t="n">
        <v>1.4</v>
      </c>
      <c r="I106" t="n">
        <v>4</v>
      </c>
      <c r="J106" t="n">
        <v>342.61</v>
      </c>
      <c r="K106" t="n">
        <v>61.2</v>
      </c>
      <c r="L106" t="n">
        <v>27</v>
      </c>
      <c r="M106" t="n">
        <v>2</v>
      </c>
      <c r="N106" t="n">
        <v>109.41</v>
      </c>
      <c r="O106" t="n">
        <v>42489.79</v>
      </c>
      <c r="P106" t="n">
        <v>82.83</v>
      </c>
      <c r="Q106" t="n">
        <v>202.81</v>
      </c>
      <c r="R106" t="n">
        <v>19.13</v>
      </c>
      <c r="S106" t="n">
        <v>13.89</v>
      </c>
      <c r="T106" t="n">
        <v>946.7</v>
      </c>
      <c r="U106" t="n">
        <v>0.73</v>
      </c>
      <c r="V106" t="n">
        <v>0.76</v>
      </c>
      <c r="W106" t="n">
        <v>0.64</v>
      </c>
      <c r="X106" t="n">
        <v>0.05</v>
      </c>
      <c r="Y106" t="n">
        <v>1</v>
      </c>
      <c r="Z106" t="n">
        <v>10</v>
      </c>
      <c r="AA106" t="n">
        <v>119.0178888009113</v>
      </c>
      <c r="AB106" t="n">
        <v>162.8455261560146</v>
      </c>
      <c r="AC106" t="n">
        <v>147.303777694861</v>
      </c>
      <c r="AD106" t="n">
        <v>119017.8888009113</v>
      </c>
      <c r="AE106" t="n">
        <v>162845.5261560146</v>
      </c>
      <c r="AF106" t="n">
        <v>3.88033862423005e-06</v>
      </c>
      <c r="AG106" t="n">
        <v>11</v>
      </c>
      <c r="AH106" t="n">
        <v>147303.777694861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12.1192</v>
      </c>
      <c r="E107" t="n">
        <v>8.25</v>
      </c>
      <c r="F107" t="n">
        <v>5.09</v>
      </c>
      <c r="G107" t="n">
        <v>76.3</v>
      </c>
      <c r="H107" t="n">
        <v>1.42</v>
      </c>
      <c r="I107" t="n">
        <v>4</v>
      </c>
      <c r="J107" t="n">
        <v>343.23</v>
      </c>
      <c r="K107" t="n">
        <v>61.2</v>
      </c>
      <c r="L107" t="n">
        <v>27.25</v>
      </c>
      <c r="M107" t="n">
        <v>2</v>
      </c>
      <c r="N107" t="n">
        <v>109.78</v>
      </c>
      <c r="O107" t="n">
        <v>42565.83</v>
      </c>
      <c r="P107" t="n">
        <v>82.64</v>
      </c>
      <c r="Q107" t="n">
        <v>202.81</v>
      </c>
      <c r="R107" t="n">
        <v>19.08</v>
      </c>
      <c r="S107" t="n">
        <v>13.89</v>
      </c>
      <c r="T107" t="n">
        <v>920.4400000000001</v>
      </c>
      <c r="U107" t="n">
        <v>0.73</v>
      </c>
      <c r="V107" t="n">
        <v>0.76</v>
      </c>
      <c r="W107" t="n">
        <v>0.64</v>
      </c>
      <c r="X107" t="n">
        <v>0.05</v>
      </c>
      <c r="Y107" t="n">
        <v>1</v>
      </c>
      <c r="Z107" t="n">
        <v>10</v>
      </c>
      <c r="AA107" t="n">
        <v>118.9312199340571</v>
      </c>
      <c r="AB107" t="n">
        <v>162.7269419888242</v>
      </c>
      <c r="AC107" t="n">
        <v>147.1965110341532</v>
      </c>
      <c r="AD107" t="n">
        <v>118931.2199340571</v>
      </c>
      <c r="AE107" t="n">
        <v>162726.9419888242</v>
      </c>
      <c r="AF107" t="n">
        <v>3.880466700891906e-06</v>
      </c>
      <c r="AG107" t="n">
        <v>11</v>
      </c>
      <c r="AH107" t="n">
        <v>147196.5110341532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12.1184</v>
      </c>
      <c r="E108" t="n">
        <v>8.25</v>
      </c>
      <c r="F108" t="n">
        <v>5.09</v>
      </c>
      <c r="G108" t="n">
        <v>76.31</v>
      </c>
      <c r="H108" t="n">
        <v>1.43</v>
      </c>
      <c r="I108" t="n">
        <v>4</v>
      </c>
      <c r="J108" t="n">
        <v>343.85</v>
      </c>
      <c r="K108" t="n">
        <v>61.2</v>
      </c>
      <c r="L108" t="n">
        <v>27.5</v>
      </c>
      <c r="M108" t="n">
        <v>2</v>
      </c>
      <c r="N108" t="n">
        <v>110.15</v>
      </c>
      <c r="O108" t="n">
        <v>42642.18</v>
      </c>
      <c r="P108" t="n">
        <v>82.58</v>
      </c>
      <c r="Q108" t="n">
        <v>202.81</v>
      </c>
      <c r="R108" t="n">
        <v>19.08</v>
      </c>
      <c r="S108" t="n">
        <v>13.89</v>
      </c>
      <c r="T108" t="n">
        <v>918.27</v>
      </c>
      <c r="U108" t="n">
        <v>0.73</v>
      </c>
      <c r="V108" t="n">
        <v>0.76</v>
      </c>
      <c r="W108" t="n">
        <v>0.64</v>
      </c>
      <c r="X108" t="n">
        <v>0.05</v>
      </c>
      <c r="Y108" t="n">
        <v>1</v>
      </c>
      <c r="Z108" t="n">
        <v>10</v>
      </c>
      <c r="AA108" t="n">
        <v>118.9069744526243</v>
      </c>
      <c r="AB108" t="n">
        <v>162.6937682514926</v>
      </c>
      <c r="AC108" t="n">
        <v>147.1665033517529</v>
      </c>
      <c r="AD108" t="n">
        <v>118906.9744526243</v>
      </c>
      <c r="AE108" t="n">
        <v>162693.7682514926</v>
      </c>
      <c r="AF108" t="n">
        <v>3.880210547568195e-06</v>
      </c>
      <c r="AG108" t="n">
        <v>11</v>
      </c>
      <c r="AH108" t="n">
        <v>147166.5033517529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12.1257</v>
      </c>
      <c r="E109" t="n">
        <v>8.25</v>
      </c>
      <c r="F109" t="n">
        <v>5.08</v>
      </c>
      <c r="G109" t="n">
        <v>76.23</v>
      </c>
      <c r="H109" t="n">
        <v>1.44</v>
      </c>
      <c r="I109" t="n">
        <v>4</v>
      </c>
      <c r="J109" t="n">
        <v>344.47</v>
      </c>
      <c r="K109" t="n">
        <v>61.2</v>
      </c>
      <c r="L109" t="n">
        <v>27.75</v>
      </c>
      <c r="M109" t="n">
        <v>2</v>
      </c>
      <c r="N109" t="n">
        <v>110.52</v>
      </c>
      <c r="O109" t="n">
        <v>42718.61</v>
      </c>
      <c r="P109" t="n">
        <v>82.27</v>
      </c>
      <c r="Q109" t="n">
        <v>202.81</v>
      </c>
      <c r="R109" t="n">
        <v>18.98</v>
      </c>
      <c r="S109" t="n">
        <v>13.89</v>
      </c>
      <c r="T109" t="n">
        <v>867.6</v>
      </c>
      <c r="U109" t="n">
        <v>0.73</v>
      </c>
      <c r="V109" t="n">
        <v>0.76</v>
      </c>
      <c r="W109" t="n">
        <v>0.64</v>
      </c>
      <c r="X109" t="n">
        <v>0.04</v>
      </c>
      <c r="Y109" t="n">
        <v>1</v>
      </c>
      <c r="Z109" t="n">
        <v>10</v>
      </c>
      <c r="AA109" t="n">
        <v>118.7358550342772</v>
      </c>
      <c r="AB109" t="n">
        <v>162.4596351140544</v>
      </c>
      <c r="AC109" t="n">
        <v>146.9547155523438</v>
      </c>
      <c r="AD109" t="n">
        <v>118735.8550342772</v>
      </c>
      <c r="AE109" t="n">
        <v>162459.6351140544</v>
      </c>
      <c r="AF109" t="n">
        <v>3.882547946647054e-06</v>
      </c>
      <c r="AG109" t="n">
        <v>11</v>
      </c>
      <c r="AH109" t="n">
        <v>146954.7155523438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12.1277</v>
      </c>
      <c r="E110" t="n">
        <v>8.25</v>
      </c>
      <c r="F110" t="n">
        <v>5.08</v>
      </c>
      <c r="G110" t="n">
        <v>76.20999999999999</v>
      </c>
      <c r="H110" t="n">
        <v>1.45</v>
      </c>
      <c r="I110" t="n">
        <v>4</v>
      </c>
      <c r="J110" t="n">
        <v>345.09</v>
      </c>
      <c r="K110" t="n">
        <v>61.2</v>
      </c>
      <c r="L110" t="n">
        <v>28</v>
      </c>
      <c r="M110" t="n">
        <v>2</v>
      </c>
      <c r="N110" t="n">
        <v>110.89</v>
      </c>
      <c r="O110" t="n">
        <v>42795.22</v>
      </c>
      <c r="P110" t="n">
        <v>82.03</v>
      </c>
      <c r="Q110" t="n">
        <v>202.81</v>
      </c>
      <c r="R110" t="n">
        <v>18.95</v>
      </c>
      <c r="S110" t="n">
        <v>13.89</v>
      </c>
      <c r="T110" t="n">
        <v>855.28</v>
      </c>
      <c r="U110" t="n">
        <v>0.73</v>
      </c>
      <c r="V110" t="n">
        <v>0.76</v>
      </c>
      <c r="W110" t="n">
        <v>0.64</v>
      </c>
      <c r="X110" t="n">
        <v>0.04</v>
      </c>
      <c r="Y110" t="n">
        <v>1</v>
      </c>
      <c r="Z110" t="n">
        <v>10</v>
      </c>
      <c r="AA110" t="n">
        <v>118.6214531274174</v>
      </c>
      <c r="AB110" t="n">
        <v>162.3031053780329</v>
      </c>
      <c r="AC110" t="n">
        <v>146.8131247946373</v>
      </c>
      <c r="AD110" t="n">
        <v>118621.4531274174</v>
      </c>
      <c r="AE110" t="n">
        <v>162303.1053780329</v>
      </c>
      <c r="AF110" t="n">
        <v>3.883188329956331e-06</v>
      </c>
      <c r="AG110" t="n">
        <v>11</v>
      </c>
      <c r="AH110" t="n">
        <v>146813.1247946373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12.1224</v>
      </c>
      <c r="E111" t="n">
        <v>8.25</v>
      </c>
      <c r="F111" t="n">
        <v>5.08</v>
      </c>
      <c r="G111" t="n">
        <v>76.27</v>
      </c>
      <c r="H111" t="n">
        <v>1.46</v>
      </c>
      <c r="I111" t="n">
        <v>4</v>
      </c>
      <c r="J111" t="n">
        <v>345.71</v>
      </c>
      <c r="K111" t="n">
        <v>61.2</v>
      </c>
      <c r="L111" t="n">
        <v>28.25</v>
      </c>
      <c r="M111" t="n">
        <v>2</v>
      </c>
      <c r="N111" t="n">
        <v>111.26</v>
      </c>
      <c r="O111" t="n">
        <v>42872.03</v>
      </c>
      <c r="P111" t="n">
        <v>81.76000000000001</v>
      </c>
      <c r="Q111" t="n">
        <v>202.81</v>
      </c>
      <c r="R111" t="n">
        <v>19.03</v>
      </c>
      <c r="S111" t="n">
        <v>13.89</v>
      </c>
      <c r="T111" t="n">
        <v>897.0599999999999</v>
      </c>
      <c r="U111" t="n">
        <v>0.73</v>
      </c>
      <c r="V111" t="n">
        <v>0.76</v>
      </c>
      <c r="W111" t="n">
        <v>0.64</v>
      </c>
      <c r="X111" t="n">
        <v>0.05</v>
      </c>
      <c r="Y111" t="n">
        <v>1</v>
      </c>
      <c r="Z111" t="n">
        <v>10</v>
      </c>
      <c r="AA111" t="n">
        <v>118.5179813746014</v>
      </c>
      <c r="AB111" t="n">
        <v>162.1615307609786</v>
      </c>
      <c r="AC111" t="n">
        <v>146.6850618603334</v>
      </c>
      <c r="AD111" t="n">
        <v>118517.9813746014</v>
      </c>
      <c r="AE111" t="n">
        <v>162161.5307609786</v>
      </c>
      <c r="AF111" t="n">
        <v>3.881491314186748e-06</v>
      </c>
      <c r="AG111" t="n">
        <v>11</v>
      </c>
      <c r="AH111" t="n">
        <v>146685.0618603334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12.1237</v>
      </c>
      <c r="E112" t="n">
        <v>8.25</v>
      </c>
      <c r="F112" t="n">
        <v>5.08</v>
      </c>
      <c r="G112" t="n">
        <v>76.25</v>
      </c>
      <c r="H112" t="n">
        <v>1.47</v>
      </c>
      <c r="I112" t="n">
        <v>4</v>
      </c>
      <c r="J112" t="n">
        <v>346.34</v>
      </c>
      <c r="K112" t="n">
        <v>61.2</v>
      </c>
      <c r="L112" t="n">
        <v>28.5</v>
      </c>
      <c r="M112" t="n">
        <v>2</v>
      </c>
      <c r="N112" t="n">
        <v>111.64</v>
      </c>
      <c r="O112" t="n">
        <v>42949.03</v>
      </c>
      <c r="P112" t="n">
        <v>81.39</v>
      </c>
      <c r="Q112" t="n">
        <v>202.81</v>
      </c>
      <c r="R112" t="n">
        <v>19.04</v>
      </c>
      <c r="S112" t="n">
        <v>13.89</v>
      </c>
      <c r="T112" t="n">
        <v>900.99</v>
      </c>
      <c r="U112" t="n">
        <v>0.73</v>
      </c>
      <c r="V112" t="n">
        <v>0.76</v>
      </c>
      <c r="W112" t="n">
        <v>0.64</v>
      </c>
      <c r="X112" t="n">
        <v>0.05</v>
      </c>
      <c r="Y112" t="n">
        <v>1</v>
      </c>
      <c r="Z112" t="n">
        <v>10</v>
      </c>
      <c r="AA112" t="n">
        <v>118.3475609005417</v>
      </c>
      <c r="AB112" t="n">
        <v>161.9283539499496</v>
      </c>
      <c r="AC112" t="n">
        <v>146.4741391168832</v>
      </c>
      <c r="AD112" t="n">
        <v>118347.5609005417</v>
      </c>
      <c r="AE112" t="n">
        <v>161928.3539499496</v>
      </c>
      <c r="AF112" t="n">
        <v>3.881907563337778e-06</v>
      </c>
      <c r="AG112" t="n">
        <v>11</v>
      </c>
      <c r="AH112" t="n">
        <v>146474.1391168832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12.1179</v>
      </c>
      <c r="E113" t="n">
        <v>8.25</v>
      </c>
      <c r="F113" t="n">
        <v>5.09</v>
      </c>
      <c r="G113" t="n">
        <v>76.31</v>
      </c>
      <c r="H113" t="n">
        <v>1.48</v>
      </c>
      <c r="I113" t="n">
        <v>4</v>
      </c>
      <c r="J113" t="n">
        <v>346.96</v>
      </c>
      <c r="K113" t="n">
        <v>61.2</v>
      </c>
      <c r="L113" t="n">
        <v>28.75</v>
      </c>
      <c r="M113" t="n">
        <v>2</v>
      </c>
      <c r="N113" t="n">
        <v>112.01</v>
      </c>
      <c r="O113" t="n">
        <v>43026.23</v>
      </c>
      <c r="P113" t="n">
        <v>81.23</v>
      </c>
      <c r="Q113" t="n">
        <v>202.81</v>
      </c>
      <c r="R113" t="n">
        <v>19.15</v>
      </c>
      <c r="S113" t="n">
        <v>13.89</v>
      </c>
      <c r="T113" t="n">
        <v>955.29</v>
      </c>
      <c r="U113" t="n">
        <v>0.73</v>
      </c>
      <c r="V113" t="n">
        <v>0.76</v>
      </c>
      <c r="W113" t="n">
        <v>0.64</v>
      </c>
      <c r="X113" t="n">
        <v>0.05</v>
      </c>
      <c r="Y113" t="n">
        <v>1</v>
      </c>
      <c r="Z113" t="n">
        <v>10</v>
      </c>
      <c r="AA113" t="n">
        <v>118.3023962651292</v>
      </c>
      <c r="AB113" t="n">
        <v>161.8665577032551</v>
      </c>
      <c r="AC113" t="n">
        <v>146.4182406172417</v>
      </c>
      <c r="AD113" t="n">
        <v>118302.3962651292</v>
      </c>
      <c r="AE113" t="n">
        <v>161866.5577032551</v>
      </c>
      <c r="AF113" t="n">
        <v>3.880050451740876e-06</v>
      </c>
      <c r="AG113" t="n">
        <v>11</v>
      </c>
      <c r="AH113" t="n">
        <v>146418.2406172417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12.2299</v>
      </c>
      <c r="E114" t="n">
        <v>8.18</v>
      </c>
      <c r="F114" t="n">
        <v>5.07</v>
      </c>
      <c r="G114" t="n">
        <v>101.32</v>
      </c>
      <c r="H114" t="n">
        <v>1.49</v>
      </c>
      <c r="I114" t="n">
        <v>3</v>
      </c>
      <c r="J114" t="n">
        <v>347.59</v>
      </c>
      <c r="K114" t="n">
        <v>61.2</v>
      </c>
      <c r="L114" t="n">
        <v>29</v>
      </c>
      <c r="M114" t="n">
        <v>1</v>
      </c>
      <c r="N114" t="n">
        <v>112.39</v>
      </c>
      <c r="O114" t="n">
        <v>43103.63</v>
      </c>
      <c r="P114" t="n">
        <v>80.68000000000001</v>
      </c>
      <c r="Q114" t="n">
        <v>202.81</v>
      </c>
      <c r="R114" t="n">
        <v>18.48</v>
      </c>
      <c r="S114" t="n">
        <v>13.89</v>
      </c>
      <c r="T114" t="n">
        <v>623.6799999999999</v>
      </c>
      <c r="U114" t="n">
        <v>0.75</v>
      </c>
      <c r="V114" t="n">
        <v>0.76</v>
      </c>
      <c r="W114" t="n">
        <v>0.64</v>
      </c>
      <c r="X114" t="n">
        <v>0.03</v>
      </c>
      <c r="Y114" t="n">
        <v>1</v>
      </c>
      <c r="Z114" t="n">
        <v>10</v>
      </c>
      <c r="AA114" t="n">
        <v>117.674408334746</v>
      </c>
      <c r="AB114" t="n">
        <v>161.007316912033</v>
      </c>
      <c r="AC114" t="n">
        <v>145.6410045611815</v>
      </c>
      <c r="AD114" t="n">
        <v>117674.408334746</v>
      </c>
      <c r="AE114" t="n">
        <v>161007.316912033</v>
      </c>
      <c r="AF114" t="n">
        <v>3.91591191706036e-06</v>
      </c>
      <c r="AG114" t="n">
        <v>11</v>
      </c>
      <c r="AH114" t="n">
        <v>145641.0045611815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12.2233</v>
      </c>
      <c r="E115" t="n">
        <v>8.18</v>
      </c>
      <c r="F115" t="n">
        <v>5.07</v>
      </c>
      <c r="G115" t="n">
        <v>101.41</v>
      </c>
      <c r="H115" t="n">
        <v>1.5</v>
      </c>
      <c r="I115" t="n">
        <v>3</v>
      </c>
      <c r="J115" t="n">
        <v>348.22</v>
      </c>
      <c r="K115" t="n">
        <v>61.2</v>
      </c>
      <c r="L115" t="n">
        <v>29.25</v>
      </c>
      <c r="M115" t="n">
        <v>1</v>
      </c>
      <c r="N115" t="n">
        <v>112.77</v>
      </c>
      <c r="O115" t="n">
        <v>43181.22</v>
      </c>
      <c r="P115" t="n">
        <v>80.90000000000001</v>
      </c>
      <c r="Q115" t="n">
        <v>202.81</v>
      </c>
      <c r="R115" t="n">
        <v>18.63</v>
      </c>
      <c r="S115" t="n">
        <v>13.89</v>
      </c>
      <c r="T115" t="n">
        <v>697.52</v>
      </c>
      <c r="U115" t="n">
        <v>0.75</v>
      </c>
      <c r="V115" t="n">
        <v>0.76</v>
      </c>
      <c r="W115" t="n">
        <v>0.64</v>
      </c>
      <c r="X115" t="n">
        <v>0.03</v>
      </c>
      <c r="Y115" t="n">
        <v>1</v>
      </c>
      <c r="Z115" t="n">
        <v>10</v>
      </c>
      <c r="AA115" t="n">
        <v>117.7937476106128</v>
      </c>
      <c r="AB115" t="n">
        <v>161.1706021741512</v>
      </c>
      <c r="AC115" t="n">
        <v>145.7887061070555</v>
      </c>
      <c r="AD115" t="n">
        <v>117793.7476106128</v>
      </c>
      <c r="AE115" t="n">
        <v>161170.6021741512</v>
      </c>
      <c r="AF115" t="n">
        <v>3.913798652139748e-06</v>
      </c>
      <c r="AG115" t="n">
        <v>11</v>
      </c>
      <c r="AH115" t="n">
        <v>145788.7061070555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12.2233</v>
      </c>
      <c r="E116" t="n">
        <v>8.18</v>
      </c>
      <c r="F116" t="n">
        <v>5.07</v>
      </c>
      <c r="G116" t="n">
        <v>101.41</v>
      </c>
      <c r="H116" t="n">
        <v>1.51</v>
      </c>
      <c r="I116" t="n">
        <v>3</v>
      </c>
      <c r="J116" t="n">
        <v>348.85</v>
      </c>
      <c r="K116" t="n">
        <v>61.2</v>
      </c>
      <c r="L116" t="n">
        <v>29.5</v>
      </c>
      <c r="M116" t="n">
        <v>1</v>
      </c>
      <c r="N116" t="n">
        <v>113.15</v>
      </c>
      <c r="O116" t="n">
        <v>43259.02</v>
      </c>
      <c r="P116" t="n">
        <v>81</v>
      </c>
      <c r="Q116" t="n">
        <v>202.81</v>
      </c>
      <c r="R116" t="n">
        <v>18.64</v>
      </c>
      <c r="S116" t="n">
        <v>13.89</v>
      </c>
      <c r="T116" t="n">
        <v>705.36</v>
      </c>
      <c r="U116" t="n">
        <v>0.75</v>
      </c>
      <c r="V116" t="n">
        <v>0.76</v>
      </c>
      <c r="W116" t="n">
        <v>0.64</v>
      </c>
      <c r="X116" t="n">
        <v>0.03</v>
      </c>
      <c r="Y116" t="n">
        <v>1</v>
      </c>
      <c r="Z116" t="n">
        <v>10</v>
      </c>
      <c r="AA116" t="n">
        <v>117.8382688002012</v>
      </c>
      <c r="AB116" t="n">
        <v>161.2315180298823</v>
      </c>
      <c r="AC116" t="n">
        <v>145.8438082390116</v>
      </c>
      <c r="AD116" t="n">
        <v>117838.2688002012</v>
      </c>
      <c r="AE116" t="n">
        <v>161231.5180298823</v>
      </c>
      <c r="AF116" t="n">
        <v>3.913798652139748e-06</v>
      </c>
      <c r="AG116" t="n">
        <v>11</v>
      </c>
      <c r="AH116" t="n">
        <v>145843.8082390116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12.2237</v>
      </c>
      <c r="E117" t="n">
        <v>8.18</v>
      </c>
      <c r="F117" t="n">
        <v>5.07</v>
      </c>
      <c r="G117" t="n">
        <v>101.4</v>
      </c>
      <c r="H117" t="n">
        <v>1.52</v>
      </c>
      <c r="I117" t="n">
        <v>3</v>
      </c>
      <c r="J117" t="n">
        <v>349.48</v>
      </c>
      <c r="K117" t="n">
        <v>61.2</v>
      </c>
      <c r="L117" t="n">
        <v>29.75</v>
      </c>
      <c r="M117" t="n">
        <v>1</v>
      </c>
      <c r="N117" t="n">
        <v>113.53</v>
      </c>
      <c r="O117" t="n">
        <v>43337.02</v>
      </c>
      <c r="P117" t="n">
        <v>81.15000000000001</v>
      </c>
      <c r="Q117" t="n">
        <v>202.81</v>
      </c>
      <c r="R117" t="n">
        <v>18.62</v>
      </c>
      <c r="S117" t="n">
        <v>13.89</v>
      </c>
      <c r="T117" t="n">
        <v>696.24</v>
      </c>
      <c r="U117" t="n">
        <v>0.75</v>
      </c>
      <c r="V117" t="n">
        <v>0.76</v>
      </c>
      <c r="W117" t="n">
        <v>0.64</v>
      </c>
      <c r="X117" t="n">
        <v>0.03</v>
      </c>
      <c r="Y117" t="n">
        <v>1</v>
      </c>
      <c r="Z117" t="n">
        <v>10</v>
      </c>
      <c r="AA117" t="n">
        <v>117.9037465548571</v>
      </c>
      <c r="AB117" t="n">
        <v>161.321107582477</v>
      </c>
      <c r="AC117" t="n">
        <v>145.9248474904464</v>
      </c>
      <c r="AD117" t="n">
        <v>117903.7465548571</v>
      </c>
      <c r="AE117" t="n">
        <v>161321.107582477</v>
      </c>
      <c r="AF117" t="n">
        <v>3.913926728801603e-06</v>
      </c>
      <c r="AG117" t="n">
        <v>11</v>
      </c>
      <c r="AH117" t="n">
        <v>145924.8474904464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12.2245</v>
      </c>
      <c r="E118" t="n">
        <v>8.18</v>
      </c>
      <c r="F118" t="n">
        <v>5.07</v>
      </c>
      <c r="G118" t="n">
        <v>101.39</v>
      </c>
      <c r="H118" t="n">
        <v>1.53</v>
      </c>
      <c r="I118" t="n">
        <v>3</v>
      </c>
      <c r="J118" t="n">
        <v>350.12</v>
      </c>
      <c r="K118" t="n">
        <v>61.2</v>
      </c>
      <c r="L118" t="n">
        <v>30</v>
      </c>
      <c r="M118" t="n">
        <v>1</v>
      </c>
      <c r="N118" t="n">
        <v>113.92</v>
      </c>
      <c r="O118" t="n">
        <v>43415.22</v>
      </c>
      <c r="P118" t="n">
        <v>81.27</v>
      </c>
      <c r="Q118" t="n">
        <v>202.81</v>
      </c>
      <c r="R118" t="n">
        <v>18.54</v>
      </c>
      <c r="S118" t="n">
        <v>13.89</v>
      </c>
      <c r="T118" t="n">
        <v>657.26</v>
      </c>
      <c r="U118" t="n">
        <v>0.75</v>
      </c>
      <c r="V118" t="n">
        <v>0.76</v>
      </c>
      <c r="W118" t="n">
        <v>0.64</v>
      </c>
      <c r="X118" t="n">
        <v>0.03</v>
      </c>
      <c r="Y118" t="n">
        <v>1</v>
      </c>
      <c r="Z118" t="n">
        <v>10</v>
      </c>
      <c r="AA118" t="n">
        <v>117.9545589344977</v>
      </c>
      <c r="AB118" t="n">
        <v>161.3906313219853</v>
      </c>
      <c r="AC118" t="n">
        <v>145.9877359818332</v>
      </c>
      <c r="AD118" t="n">
        <v>117954.5589344977</v>
      </c>
      <c r="AE118" t="n">
        <v>161390.6313219853</v>
      </c>
      <c r="AF118" t="n">
        <v>3.914182882125314e-06</v>
      </c>
      <c r="AG118" t="n">
        <v>11</v>
      </c>
      <c r="AH118" t="n">
        <v>145987.7359818332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12.227</v>
      </c>
      <c r="E119" t="n">
        <v>8.18</v>
      </c>
      <c r="F119" t="n">
        <v>5.07</v>
      </c>
      <c r="G119" t="n">
        <v>101.36</v>
      </c>
      <c r="H119" t="n">
        <v>1.54</v>
      </c>
      <c r="I119" t="n">
        <v>3</v>
      </c>
      <c r="J119" t="n">
        <v>350.75</v>
      </c>
      <c r="K119" t="n">
        <v>61.2</v>
      </c>
      <c r="L119" t="n">
        <v>30.25</v>
      </c>
      <c r="M119" t="n">
        <v>1</v>
      </c>
      <c r="N119" t="n">
        <v>114.3</v>
      </c>
      <c r="O119" t="n">
        <v>43493.63</v>
      </c>
      <c r="P119" t="n">
        <v>81.3</v>
      </c>
      <c r="Q119" t="n">
        <v>202.81</v>
      </c>
      <c r="R119" t="n">
        <v>18.51</v>
      </c>
      <c r="S119" t="n">
        <v>13.89</v>
      </c>
      <c r="T119" t="n">
        <v>638.33</v>
      </c>
      <c r="U119" t="n">
        <v>0.75</v>
      </c>
      <c r="V119" t="n">
        <v>0.76</v>
      </c>
      <c r="W119" t="n">
        <v>0.64</v>
      </c>
      <c r="X119" t="n">
        <v>0.03</v>
      </c>
      <c r="Y119" t="n">
        <v>1</v>
      </c>
      <c r="Z119" t="n">
        <v>10</v>
      </c>
      <c r="AA119" t="n">
        <v>117.9597531407679</v>
      </c>
      <c r="AB119" t="n">
        <v>161.3977382641563</v>
      </c>
      <c r="AC119" t="n">
        <v>145.9941646474181</v>
      </c>
      <c r="AD119" t="n">
        <v>117959.7531407679</v>
      </c>
      <c r="AE119" t="n">
        <v>161397.7382641563</v>
      </c>
      <c r="AF119" t="n">
        <v>3.914983361261909e-06</v>
      </c>
      <c r="AG119" t="n">
        <v>11</v>
      </c>
      <c r="AH119" t="n">
        <v>145994.1646474181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12.2291</v>
      </c>
      <c r="E120" t="n">
        <v>8.18</v>
      </c>
      <c r="F120" t="n">
        <v>5.07</v>
      </c>
      <c r="G120" t="n">
        <v>101.33</v>
      </c>
      <c r="H120" t="n">
        <v>1.55</v>
      </c>
      <c r="I120" t="n">
        <v>3</v>
      </c>
      <c r="J120" t="n">
        <v>351.39</v>
      </c>
      <c r="K120" t="n">
        <v>61.2</v>
      </c>
      <c r="L120" t="n">
        <v>30.5</v>
      </c>
      <c r="M120" t="n">
        <v>1</v>
      </c>
      <c r="N120" t="n">
        <v>114.69</v>
      </c>
      <c r="O120" t="n">
        <v>43572.25</v>
      </c>
      <c r="P120" t="n">
        <v>81.37</v>
      </c>
      <c r="Q120" t="n">
        <v>202.81</v>
      </c>
      <c r="R120" t="n">
        <v>18.46</v>
      </c>
      <c r="S120" t="n">
        <v>13.89</v>
      </c>
      <c r="T120" t="n">
        <v>617.2</v>
      </c>
      <c r="U120" t="n">
        <v>0.75</v>
      </c>
      <c r="V120" t="n">
        <v>0.76</v>
      </c>
      <c r="W120" t="n">
        <v>0.64</v>
      </c>
      <c r="X120" t="n">
        <v>0.03</v>
      </c>
      <c r="Y120" t="n">
        <v>1</v>
      </c>
      <c r="Z120" t="n">
        <v>10</v>
      </c>
      <c r="AA120" t="n">
        <v>117.9840506660495</v>
      </c>
      <c r="AB120" t="n">
        <v>161.4309832101778</v>
      </c>
      <c r="AC120" t="n">
        <v>146.0242367424509</v>
      </c>
      <c r="AD120" t="n">
        <v>117984.0506660495</v>
      </c>
      <c r="AE120" t="n">
        <v>161430.9832101778</v>
      </c>
      <c r="AF120" t="n">
        <v>3.91565576373665e-06</v>
      </c>
      <c r="AG120" t="n">
        <v>11</v>
      </c>
      <c r="AH120" t="n">
        <v>146024.2367424509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12.227</v>
      </c>
      <c r="E121" t="n">
        <v>8.18</v>
      </c>
      <c r="F121" t="n">
        <v>5.07</v>
      </c>
      <c r="G121" t="n">
        <v>101.36</v>
      </c>
      <c r="H121" t="n">
        <v>1.56</v>
      </c>
      <c r="I121" t="n">
        <v>3</v>
      </c>
      <c r="J121" t="n">
        <v>352.03</v>
      </c>
      <c r="K121" t="n">
        <v>61.2</v>
      </c>
      <c r="L121" t="n">
        <v>30.75</v>
      </c>
      <c r="M121" t="n">
        <v>1</v>
      </c>
      <c r="N121" t="n">
        <v>115.08</v>
      </c>
      <c r="O121" t="n">
        <v>43651.07</v>
      </c>
      <c r="P121" t="n">
        <v>81.5</v>
      </c>
      <c r="Q121" t="n">
        <v>202.81</v>
      </c>
      <c r="R121" t="n">
        <v>18.48</v>
      </c>
      <c r="S121" t="n">
        <v>13.89</v>
      </c>
      <c r="T121" t="n">
        <v>625.72</v>
      </c>
      <c r="U121" t="n">
        <v>0.75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118.0487685749211</v>
      </c>
      <c r="AB121" t="n">
        <v>161.5195331082485</v>
      </c>
      <c r="AC121" t="n">
        <v>146.1043355625303</v>
      </c>
      <c r="AD121" t="n">
        <v>118048.7685749211</v>
      </c>
      <c r="AE121" t="n">
        <v>161519.5331082485</v>
      </c>
      <c r="AF121" t="n">
        <v>3.914983361261909e-06</v>
      </c>
      <c r="AG121" t="n">
        <v>11</v>
      </c>
      <c r="AH121" t="n">
        <v>146104.3355625303</v>
      </c>
    </row>
    <row r="122">
      <c r="A122" t="n">
        <v>120</v>
      </c>
      <c r="B122" t="n">
        <v>145</v>
      </c>
      <c r="C122" t="inlineStr">
        <is>
          <t xml:space="preserve">CONCLUIDO	</t>
        </is>
      </c>
      <c r="D122" t="n">
        <v>12.2266</v>
      </c>
      <c r="E122" t="n">
        <v>8.18</v>
      </c>
      <c r="F122" t="n">
        <v>5.07</v>
      </c>
      <c r="G122" t="n">
        <v>101.36</v>
      </c>
      <c r="H122" t="n">
        <v>1.57</v>
      </c>
      <c r="I122" t="n">
        <v>3</v>
      </c>
      <c r="J122" t="n">
        <v>352.67</v>
      </c>
      <c r="K122" t="n">
        <v>61.2</v>
      </c>
      <c r="L122" t="n">
        <v>31</v>
      </c>
      <c r="M122" t="n">
        <v>1</v>
      </c>
      <c r="N122" t="n">
        <v>115.47</v>
      </c>
      <c r="O122" t="n">
        <v>43730.1</v>
      </c>
      <c r="P122" t="n">
        <v>81.59</v>
      </c>
      <c r="Q122" t="n">
        <v>202.81</v>
      </c>
      <c r="R122" t="n">
        <v>18.55</v>
      </c>
      <c r="S122" t="n">
        <v>13.89</v>
      </c>
      <c r="T122" t="n">
        <v>660.79</v>
      </c>
      <c r="U122" t="n">
        <v>0.75</v>
      </c>
      <c r="V122" t="n">
        <v>0.76</v>
      </c>
      <c r="W122" t="n">
        <v>0.64</v>
      </c>
      <c r="X122" t="n">
        <v>0.03</v>
      </c>
      <c r="Y122" t="n">
        <v>1</v>
      </c>
      <c r="Z122" t="n">
        <v>10</v>
      </c>
      <c r="AA122" t="n">
        <v>118.0901352530159</v>
      </c>
      <c r="AB122" t="n">
        <v>161.5761328221868</v>
      </c>
      <c r="AC122" t="n">
        <v>146.1555334792085</v>
      </c>
      <c r="AD122" t="n">
        <v>118090.1352530159</v>
      </c>
      <c r="AE122" t="n">
        <v>161576.1328221868</v>
      </c>
      <c r="AF122" t="n">
        <v>3.914855284600054e-06</v>
      </c>
      <c r="AG122" t="n">
        <v>11</v>
      </c>
      <c r="AH122" t="n">
        <v>146155.5334792085</v>
      </c>
    </row>
    <row r="123">
      <c r="A123" t="n">
        <v>121</v>
      </c>
      <c r="B123" t="n">
        <v>145</v>
      </c>
      <c r="C123" t="inlineStr">
        <is>
          <t xml:space="preserve">CONCLUIDO	</t>
        </is>
      </c>
      <c r="D123" t="n">
        <v>12.2283</v>
      </c>
      <c r="E123" t="n">
        <v>8.18</v>
      </c>
      <c r="F123" t="n">
        <v>5.07</v>
      </c>
      <c r="G123" t="n">
        <v>101.34</v>
      </c>
      <c r="H123" t="n">
        <v>1.58</v>
      </c>
      <c r="I123" t="n">
        <v>3</v>
      </c>
      <c r="J123" t="n">
        <v>353.31</v>
      </c>
      <c r="K123" t="n">
        <v>61.2</v>
      </c>
      <c r="L123" t="n">
        <v>31.25</v>
      </c>
      <c r="M123" t="n">
        <v>1</v>
      </c>
      <c r="N123" t="n">
        <v>115.86</v>
      </c>
      <c r="O123" t="n">
        <v>43809.48</v>
      </c>
      <c r="P123" t="n">
        <v>81.62</v>
      </c>
      <c r="Q123" t="n">
        <v>202.81</v>
      </c>
      <c r="R123" t="n">
        <v>18.5</v>
      </c>
      <c r="S123" t="n">
        <v>13.89</v>
      </c>
      <c r="T123" t="n">
        <v>636.54</v>
      </c>
      <c r="U123" t="n">
        <v>0.75</v>
      </c>
      <c r="V123" t="n">
        <v>0.76</v>
      </c>
      <c r="W123" t="n">
        <v>0.64</v>
      </c>
      <c r="X123" t="n">
        <v>0.03</v>
      </c>
      <c r="Y123" t="n">
        <v>1</v>
      </c>
      <c r="Z123" t="n">
        <v>10</v>
      </c>
      <c r="AA123" t="n">
        <v>118.0979203763238</v>
      </c>
      <c r="AB123" t="n">
        <v>161.5867847713521</v>
      </c>
      <c r="AC123" t="n">
        <v>146.1651688212955</v>
      </c>
      <c r="AD123" t="n">
        <v>118097.9203763238</v>
      </c>
      <c r="AE123" t="n">
        <v>161586.784771352</v>
      </c>
      <c r="AF123" t="n">
        <v>3.915399610412939e-06</v>
      </c>
      <c r="AG123" t="n">
        <v>11</v>
      </c>
      <c r="AH123" t="n">
        <v>146165.1688212955</v>
      </c>
    </row>
    <row r="124">
      <c r="A124" t="n">
        <v>122</v>
      </c>
      <c r="B124" t="n">
        <v>145</v>
      </c>
      <c r="C124" t="inlineStr">
        <is>
          <t xml:space="preserve">CONCLUIDO	</t>
        </is>
      </c>
      <c r="D124" t="n">
        <v>12.2262</v>
      </c>
      <c r="E124" t="n">
        <v>8.18</v>
      </c>
      <c r="F124" t="n">
        <v>5.07</v>
      </c>
      <c r="G124" t="n">
        <v>101.37</v>
      </c>
      <c r="H124" t="n">
        <v>1.59</v>
      </c>
      <c r="I124" t="n">
        <v>3</v>
      </c>
      <c r="J124" t="n">
        <v>353.96</v>
      </c>
      <c r="K124" t="n">
        <v>61.2</v>
      </c>
      <c r="L124" t="n">
        <v>31.5</v>
      </c>
      <c r="M124" t="n">
        <v>1</v>
      </c>
      <c r="N124" t="n">
        <v>116.26</v>
      </c>
      <c r="O124" t="n">
        <v>43888.94</v>
      </c>
      <c r="P124" t="n">
        <v>81.97</v>
      </c>
      <c r="Q124" t="n">
        <v>202.81</v>
      </c>
      <c r="R124" t="n">
        <v>18.56</v>
      </c>
      <c r="S124" t="n">
        <v>13.89</v>
      </c>
      <c r="T124" t="n">
        <v>665.8200000000001</v>
      </c>
      <c r="U124" t="n">
        <v>0.75</v>
      </c>
      <c r="V124" t="n">
        <v>0.76</v>
      </c>
      <c r="W124" t="n">
        <v>0.64</v>
      </c>
      <c r="X124" t="n">
        <v>0.03</v>
      </c>
      <c r="Y124" t="n">
        <v>1</v>
      </c>
      <c r="Z124" t="n">
        <v>10</v>
      </c>
      <c r="AA124" t="n">
        <v>118.2605854630143</v>
      </c>
      <c r="AB124" t="n">
        <v>161.809350319239</v>
      </c>
      <c r="AC124" t="n">
        <v>146.366493025665</v>
      </c>
      <c r="AD124" t="n">
        <v>118260.5854630143</v>
      </c>
      <c r="AE124" t="n">
        <v>161809.350319239</v>
      </c>
      <c r="AF124" t="n">
        <v>3.914727207938198e-06</v>
      </c>
      <c r="AG124" t="n">
        <v>11</v>
      </c>
      <c r="AH124" t="n">
        <v>146366.493025665</v>
      </c>
    </row>
    <row r="125">
      <c r="A125" t="n">
        <v>123</v>
      </c>
      <c r="B125" t="n">
        <v>145</v>
      </c>
      <c r="C125" t="inlineStr">
        <is>
          <t xml:space="preserve">CONCLUIDO	</t>
        </is>
      </c>
      <c r="D125" t="n">
        <v>12.2249</v>
      </c>
      <c r="E125" t="n">
        <v>8.18</v>
      </c>
      <c r="F125" t="n">
        <v>5.07</v>
      </c>
      <c r="G125" t="n">
        <v>101.38</v>
      </c>
      <c r="H125" t="n">
        <v>1.6</v>
      </c>
      <c r="I125" t="n">
        <v>3</v>
      </c>
      <c r="J125" t="n">
        <v>354.6</v>
      </c>
      <c r="K125" t="n">
        <v>61.2</v>
      </c>
      <c r="L125" t="n">
        <v>31.75</v>
      </c>
      <c r="M125" t="n">
        <v>1</v>
      </c>
      <c r="N125" t="n">
        <v>116.65</v>
      </c>
      <c r="O125" t="n">
        <v>43968.62</v>
      </c>
      <c r="P125" t="n">
        <v>82.15000000000001</v>
      </c>
      <c r="Q125" t="n">
        <v>202.81</v>
      </c>
      <c r="R125" t="n">
        <v>18.58</v>
      </c>
      <c r="S125" t="n">
        <v>13.89</v>
      </c>
      <c r="T125" t="n">
        <v>673.3099999999999</v>
      </c>
      <c r="U125" t="n">
        <v>0.75</v>
      </c>
      <c r="V125" t="n">
        <v>0.76</v>
      </c>
      <c r="W125" t="n">
        <v>0.64</v>
      </c>
      <c r="X125" t="n">
        <v>0.03</v>
      </c>
      <c r="Y125" t="n">
        <v>1</v>
      </c>
      <c r="Z125" t="n">
        <v>10</v>
      </c>
      <c r="AA125" t="n">
        <v>118.3449886040584</v>
      </c>
      <c r="AB125" t="n">
        <v>161.9248344204193</v>
      </c>
      <c r="AC125" t="n">
        <v>146.4709554863116</v>
      </c>
      <c r="AD125" t="n">
        <v>118344.9886040584</v>
      </c>
      <c r="AE125" t="n">
        <v>161924.8344204193</v>
      </c>
      <c r="AF125" t="n">
        <v>3.914310958787169e-06</v>
      </c>
      <c r="AG125" t="n">
        <v>11</v>
      </c>
      <c r="AH125" t="n">
        <v>146470.9554863116</v>
      </c>
    </row>
    <row r="126">
      <c r="A126" t="n">
        <v>124</v>
      </c>
      <c r="B126" t="n">
        <v>145</v>
      </c>
      <c r="C126" t="inlineStr">
        <is>
          <t xml:space="preserve">CONCLUIDO	</t>
        </is>
      </c>
      <c r="D126" t="n">
        <v>12.2216</v>
      </c>
      <c r="E126" t="n">
        <v>8.18</v>
      </c>
      <c r="F126" t="n">
        <v>5.07</v>
      </c>
      <c r="G126" t="n">
        <v>101.43</v>
      </c>
      <c r="H126" t="n">
        <v>1.61</v>
      </c>
      <c r="I126" t="n">
        <v>3</v>
      </c>
      <c r="J126" t="n">
        <v>355.25</v>
      </c>
      <c r="K126" t="n">
        <v>61.2</v>
      </c>
      <c r="L126" t="n">
        <v>32</v>
      </c>
      <c r="M126" t="n">
        <v>1</v>
      </c>
      <c r="N126" t="n">
        <v>117.05</v>
      </c>
      <c r="O126" t="n">
        <v>44048.52</v>
      </c>
      <c r="P126" t="n">
        <v>82.26000000000001</v>
      </c>
      <c r="Q126" t="n">
        <v>202.81</v>
      </c>
      <c r="R126" t="n">
        <v>18.64</v>
      </c>
      <c r="S126" t="n">
        <v>13.89</v>
      </c>
      <c r="T126" t="n">
        <v>703.04</v>
      </c>
      <c r="U126" t="n">
        <v>0.75</v>
      </c>
      <c r="V126" t="n">
        <v>0.76</v>
      </c>
      <c r="W126" t="n">
        <v>0.64</v>
      </c>
      <c r="X126" t="n">
        <v>0.03</v>
      </c>
      <c r="Y126" t="n">
        <v>1</v>
      </c>
      <c r="Z126" t="n">
        <v>10</v>
      </c>
      <c r="AA126" t="n">
        <v>118.4048476078091</v>
      </c>
      <c r="AB126" t="n">
        <v>162.0067361501439</v>
      </c>
      <c r="AC126" t="n">
        <v>146.5450406299012</v>
      </c>
      <c r="AD126" t="n">
        <v>118404.8476078091</v>
      </c>
      <c r="AE126" t="n">
        <v>162006.7361501439</v>
      </c>
      <c r="AF126" t="n">
        <v>3.913254326326862e-06</v>
      </c>
      <c r="AG126" t="n">
        <v>11</v>
      </c>
      <c r="AH126" t="n">
        <v>146545.0406299012</v>
      </c>
    </row>
    <row r="127">
      <c r="A127" t="n">
        <v>125</v>
      </c>
      <c r="B127" t="n">
        <v>145</v>
      </c>
      <c r="C127" t="inlineStr">
        <is>
          <t xml:space="preserve">CONCLUIDO	</t>
        </is>
      </c>
      <c r="D127" t="n">
        <v>12.2204</v>
      </c>
      <c r="E127" t="n">
        <v>8.18</v>
      </c>
      <c r="F127" t="n">
        <v>5.07</v>
      </c>
      <c r="G127" t="n">
        <v>101.44</v>
      </c>
      <c r="H127" t="n">
        <v>1.62</v>
      </c>
      <c r="I127" t="n">
        <v>3</v>
      </c>
      <c r="J127" t="n">
        <v>355.9</v>
      </c>
      <c r="K127" t="n">
        <v>61.2</v>
      </c>
      <c r="L127" t="n">
        <v>32.25</v>
      </c>
      <c r="M127" t="n">
        <v>1</v>
      </c>
      <c r="N127" t="n">
        <v>117.45</v>
      </c>
      <c r="O127" t="n">
        <v>44128.64</v>
      </c>
      <c r="P127" t="n">
        <v>82.27</v>
      </c>
      <c r="Q127" t="n">
        <v>202.81</v>
      </c>
      <c r="R127" t="n">
        <v>18.62</v>
      </c>
      <c r="S127" t="n">
        <v>13.89</v>
      </c>
      <c r="T127" t="n">
        <v>695.75</v>
      </c>
      <c r="U127" t="n">
        <v>0.75</v>
      </c>
      <c r="V127" t="n">
        <v>0.76</v>
      </c>
      <c r="W127" t="n">
        <v>0.64</v>
      </c>
      <c r="X127" t="n">
        <v>0.03</v>
      </c>
      <c r="Y127" t="n">
        <v>1</v>
      </c>
      <c r="Z127" t="n">
        <v>10</v>
      </c>
      <c r="AA127" t="n">
        <v>118.4132630071914</v>
      </c>
      <c r="AB127" t="n">
        <v>162.0182504708399</v>
      </c>
      <c r="AC127" t="n">
        <v>146.5554560399903</v>
      </c>
      <c r="AD127" t="n">
        <v>118413.2630071914</v>
      </c>
      <c r="AE127" t="n">
        <v>162018.2504708399</v>
      </c>
      <c r="AF127" t="n">
        <v>3.912870096341296e-06</v>
      </c>
      <c r="AG127" t="n">
        <v>11</v>
      </c>
      <c r="AH127" t="n">
        <v>146555.4560399903</v>
      </c>
    </row>
    <row r="128">
      <c r="A128" t="n">
        <v>126</v>
      </c>
      <c r="B128" t="n">
        <v>145</v>
      </c>
      <c r="C128" t="inlineStr">
        <is>
          <t xml:space="preserve">CONCLUIDO	</t>
        </is>
      </c>
      <c r="D128" t="n">
        <v>12.2266</v>
      </c>
      <c r="E128" t="n">
        <v>8.18</v>
      </c>
      <c r="F128" t="n">
        <v>5.07</v>
      </c>
      <c r="G128" t="n">
        <v>101.36</v>
      </c>
      <c r="H128" t="n">
        <v>1.63</v>
      </c>
      <c r="I128" t="n">
        <v>3</v>
      </c>
      <c r="J128" t="n">
        <v>356.55</v>
      </c>
      <c r="K128" t="n">
        <v>61.2</v>
      </c>
      <c r="L128" t="n">
        <v>32.5</v>
      </c>
      <c r="M128" t="n">
        <v>1</v>
      </c>
      <c r="N128" t="n">
        <v>117.85</v>
      </c>
      <c r="O128" t="n">
        <v>44208.97</v>
      </c>
      <c r="P128" t="n">
        <v>82.14</v>
      </c>
      <c r="Q128" t="n">
        <v>202.81</v>
      </c>
      <c r="R128" t="n">
        <v>18.53</v>
      </c>
      <c r="S128" t="n">
        <v>13.89</v>
      </c>
      <c r="T128" t="n">
        <v>649.27</v>
      </c>
      <c r="U128" t="n">
        <v>0.75</v>
      </c>
      <c r="V128" t="n">
        <v>0.76</v>
      </c>
      <c r="W128" t="n">
        <v>0.64</v>
      </c>
      <c r="X128" t="n">
        <v>0.03</v>
      </c>
      <c r="Y128" t="n">
        <v>1</v>
      </c>
      <c r="Z128" t="n">
        <v>10</v>
      </c>
      <c r="AA128" t="n">
        <v>118.3349357054578</v>
      </c>
      <c r="AB128" t="n">
        <v>161.9110796010515</v>
      </c>
      <c r="AC128" t="n">
        <v>146.4585134075992</v>
      </c>
      <c r="AD128" t="n">
        <v>118334.9357054578</v>
      </c>
      <c r="AE128" t="n">
        <v>161911.0796010515</v>
      </c>
      <c r="AF128" t="n">
        <v>3.914855284600054e-06</v>
      </c>
      <c r="AG128" t="n">
        <v>11</v>
      </c>
      <c r="AH128" t="n">
        <v>146458.5134075992</v>
      </c>
    </row>
    <row r="129">
      <c r="A129" t="n">
        <v>127</v>
      </c>
      <c r="B129" t="n">
        <v>145</v>
      </c>
      <c r="C129" t="inlineStr">
        <is>
          <t xml:space="preserve">CONCLUIDO	</t>
        </is>
      </c>
      <c r="D129" t="n">
        <v>12.2266</v>
      </c>
      <c r="E129" t="n">
        <v>8.18</v>
      </c>
      <c r="F129" t="n">
        <v>5.07</v>
      </c>
      <c r="G129" t="n">
        <v>101.36</v>
      </c>
      <c r="H129" t="n">
        <v>1.63</v>
      </c>
      <c r="I129" t="n">
        <v>3</v>
      </c>
      <c r="J129" t="n">
        <v>357.2</v>
      </c>
      <c r="K129" t="n">
        <v>61.2</v>
      </c>
      <c r="L129" t="n">
        <v>32.75</v>
      </c>
      <c r="M129" t="n">
        <v>1</v>
      </c>
      <c r="N129" t="n">
        <v>118.26</v>
      </c>
      <c r="O129" t="n">
        <v>44289.53</v>
      </c>
      <c r="P129" t="n">
        <v>82.31999999999999</v>
      </c>
      <c r="Q129" t="n">
        <v>202.81</v>
      </c>
      <c r="R129" t="n">
        <v>18.57</v>
      </c>
      <c r="S129" t="n">
        <v>13.89</v>
      </c>
      <c r="T129" t="n">
        <v>669.4299999999999</v>
      </c>
      <c r="U129" t="n">
        <v>0.75</v>
      </c>
      <c r="V129" t="n">
        <v>0.76</v>
      </c>
      <c r="W129" t="n">
        <v>0.64</v>
      </c>
      <c r="X129" t="n">
        <v>0.03</v>
      </c>
      <c r="Y129" t="n">
        <v>1</v>
      </c>
      <c r="Z129" t="n">
        <v>10</v>
      </c>
      <c r="AA129" t="n">
        <v>118.4150522171661</v>
      </c>
      <c r="AB129" t="n">
        <v>162.0206985468618</v>
      </c>
      <c r="AC129" t="n">
        <v>146.5576704750726</v>
      </c>
      <c r="AD129" t="n">
        <v>118415.0522171661</v>
      </c>
      <c r="AE129" t="n">
        <v>162020.6985468618</v>
      </c>
      <c r="AF129" t="n">
        <v>3.914855284600054e-06</v>
      </c>
      <c r="AG129" t="n">
        <v>11</v>
      </c>
      <c r="AH129" t="n">
        <v>146557.6704750726</v>
      </c>
    </row>
    <row r="130">
      <c r="A130" t="n">
        <v>128</v>
      </c>
      <c r="B130" t="n">
        <v>145</v>
      </c>
      <c r="C130" t="inlineStr">
        <is>
          <t xml:space="preserve">CONCLUIDO	</t>
        </is>
      </c>
      <c r="D130" t="n">
        <v>12.2233</v>
      </c>
      <c r="E130" t="n">
        <v>8.18</v>
      </c>
      <c r="F130" t="n">
        <v>5.07</v>
      </c>
      <c r="G130" t="n">
        <v>101.41</v>
      </c>
      <c r="H130" t="n">
        <v>1.64</v>
      </c>
      <c r="I130" t="n">
        <v>3</v>
      </c>
      <c r="J130" t="n">
        <v>357.86</v>
      </c>
      <c r="K130" t="n">
        <v>61.2</v>
      </c>
      <c r="L130" t="n">
        <v>33</v>
      </c>
      <c r="M130" t="n">
        <v>1</v>
      </c>
      <c r="N130" t="n">
        <v>118.66</v>
      </c>
      <c r="O130" t="n">
        <v>44370.32</v>
      </c>
      <c r="P130" t="n">
        <v>82.45</v>
      </c>
      <c r="Q130" t="n">
        <v>202.81</v>
      </c>
      <c r="R130" t="n">
        <v>18.65</v>
      </c>
      <c r="S130" t="n">
        <v>13.89</v>
      </c>
      <c r="T130" t="n">
        <v>708.41</v>
      </c>
      <c r="U130" t="n">
        <v>0.74</v>
      </c>
      <c r="V130" t="n">
        <v>0.76</v>
      </c>
      <c r="W130" t="n">
        <v>0.64</v>
      </c>
      <c r="X130" t="n">
        <v>0.03</v>
      </c>
      <c r="Y130" t="n">
        <v>1</v>
      </c>
      <c r="Z130" t="n">
        <v>10</v>
      </c>
      <c r="AA130" t="n">
        <v>118.483826049233</v>
      </c>
      <c r="AB130" t="n">
        <v>162.1147979379829</v>
      </c>
      <c r="AC130" t="n">
        <v>146.6427891523745</v>
      </c>
      <c r="AD130" t="n">
        <v>118483.826049233</v>
      </c>
      <c r="AE130" t="n">
        <v>162114.7979379829</v>
      </c>
      <c r="AF130" t="n">
        <v>3.913798652139748e-06</v>
      </c>
      <c r="AG130" t="n">
        <v>11</v>
      </c>
      <c r="AH130" t="n">
        <v>146642.7891523745</v>
      </c>
    </row>
    <row r="131">
      <c r="A131" t="n">
        <v>129</v>
      </c>
      <c r="B131" t="n">
        <v>145</v>
      </c>
      <c r="C131" t="inlineStr">
        <is>
          <t xml:space="preserve">CONCLUIDO	</t>
        </is>
      </c>
      <c r="D131" t="n">
        <v>12.2191</v>
      </c>
      <c r="E131" t="n">
        <v>8.18</v>
      </c>
      <c r="F131" t="n">
        <v>5.07</v>
      </c>
      <c r="G131" t="n">
        <v>101.46</v>
      </c>
      <c r="H131" t="n">
        <v>1.65</v>
      </c>
      <c r="I131" t="n">
        <v>3</v>
      </c>
      <c r="J131" t="n">
        <v>358.52</v>
      </c>
      <c r="K131" t="n">
        <v>61.2</v>
      </c>
      <c r="L131" t="n">
        <v>33.25</v>
      </c>
      <c r="M131" t="n">
        <v>1</v>
      </c>
      <c r="N131" t="n">
        <v>119.07</v>
      </c>
      <c r="O131" t="n">
        <v>44451.33</v>
      </c>
      <c r="P131" t="n">
        <v>82.5</v>
      </c>
      <c r="Q131" t="n">
        <v>202.81</v>
      </c>
      <c r="R131" t="n">
        <v>18.7</v>
      </c>
      <c r="S131" t="n">
        <v>13.89</v>
      </c>
      <c r="T131" t="n">
        <v>732.66</v>
      </c>
      <c r="U131" t="n">
        <v>0.74</v>
      </c>
      <c r="V131" t="n">
        <v>0.76</v>
      </c>
      <c r="W131" t="n">
        <v>0.64</v>
      </c>
      <c r="X131" t="n">
        <v>0.04</v>
      </c>
      <c r="Y131" t="n">
        <v>1</v>
      </c>
      <c r="Z131" t="n">
        <v>10</v>
      </c>
      <c r="AA131" t="n">
        <v>118.5199907013837</v>
      </c>
      <c r="AB131" t="n">
        <v>162.1642800105273</v>
      </c>
      <c r="AC131" t="n">
        <v>146.6875487253638</v>
      </c>
      <c r="AD131" t="n">
        <v>118519.9907013837</v>
      </c>
      <c r="AE131" t="n">
        <v>162164.2800105273</v>
      </c>
      <c r="AF131" t="n">
        <v>3.912453847190267e-06</v>
      </c>
      <c r="AG131" t="n">
        <v>11</v>
      </c>
      <c r="AH131" t="n">
        <v>146687.5487253638</v>
      </c>
    </row>
    <row r="132">
      <c r="A132" t="n">
        <v>130</v>
      </c>
      <c r="B132" t="n">
        <v>145</v>
      </c>
      <c r="C132" t="inlineStr">
        <is>
          <t xml:space="preserve">CONCLUIDO	</t>
        </is>
      </c>
      <c r="D132" t="n">
        <v>12.2162</v>
      </c>
      <c r="E132" t="n">
        <v>8.19</v>
      </c>
      <c r="F132" t="n">
        <v>5.08</v>
      </c>
      <c r="G132" t="n">
        <v>101.5</v>
      </c>
      <c r="H132" t="n">
        <v>1.66</v>
      </c>
      <c r="I132" t="n">
        <v>3</v>
      </c>
      <c r="J132" t="n">
        <v>359.17</v>
      </c>
      <c r="K132" t="n">
        <v>61.2</v>
      </c>
      <c r="L132" t="n">
        <v>33.5</v>
      </c>
      <c r="M132" t="n">
        <v>1</v>
      </c>
      <c r="N132" t="n">
        <v>119.48</v>
      </c>
      <c r="O132" t="n">
        <v>44532.57</v>
      </c>
      <c r="P132" t="n">
        <v>82.59999999999999</v>
      </c>
      <c r="Q132" t="n">
        <v>202.81</v>
      </c>
      <c r="R132" t="n">
        <v>18.73</v>
      </c>
      <c r="S132" t="n">
        <v>13.89</v>
      </c>
      <c r="T132" t="n">
        <v>747.39</v>
      </c>
      <c r="U132" t="n">
        <v>0.74</v>
      </c>
      <c r="V132" t="n">
        <v>0.76</v>
      </c>
      <c r="W132" t="n">
        <v>0.64</v>
      </c>
      <c r="X132" t="n">
        <v>0.04</v>
      </c>
      <c r="Y132" t="n">
        <v>1</v>
      </c>
      <c r="Z132" t="n">
        <v>10</v>
      </c>
      <c r="AA132" t="n">
        <v>118.5814877269899</v>
      </c>
      <c r="AB132" t="n">
        <v>162.248422954019</v>
      </c>
      <c r="AC132" t="n">
        <v>146.763661184424</v>
      </c>
      <c r="AD132" t="n">
        <v>118581.4877269899</v>
      </c>
      <c r="AE132" t="n">
        <v>162248.422954019</v>
      </c>
      <c r="AF132" t="n">
        <v>3.911525291391816e-06</v>
      </c>
      <c r="AG132" t="n">
        <v>11</v>
      </c>
      <c r="AH132" t="n">
        <v>146763.661184424</v>
      </c>
    </row>
    <row r="133">
      <c r="A133" t="n">
        <v>131</v>
      </c>
      <c r="B133" t="n">
        <v>145</v>
      </c>
      <c r="C133" t="inlineStr">
        <is>
          <t xml:space="preserve">CONCLUIDO	</t>
        </is>
      </c>
      <c r="D133" t="n">
        <v>12.222</v>
      </c>
      <c r="E133" t="n">
        <v>8.18</v>
      </c>
      <c r="F133" t="n">
        <v>5.07</v>
      </c>
      <c r="G133" t="n">
        <v>101.42</v>
      </c>
      <c r="H133" t="n">
        <v>1.67</v>
      </c>
      <c r="I133" t="n">
        <v>3</v>
      </c>
      <c r="J133" t="n">
        <v>359.84</v>
      </c>
      <c r="K133" t="n">
        <v>61.2</v>
      </c>
      <c r="L133" t="n">
        <v>33.75</v>
      </c>
      <c r="M133" t="n">
        <v>1</v>
      </c>
      <c r="N133" t="n">
        <v>119.89</v>
      </c>
      <c r="O133" t="n">
        <v>44614.04</v>
      </c>
      <c r="P133" t="n">
        <v>82.61</v>
      </c>
      <c r="Q133" t="n">
        <v>202.81</v>
      </c>
      <c r="R133" t="n">
        <v>18.63</v>
      </c>
      <c r="S133" t="n">
        <v>13.89</v>
      </c>
      <c r="T133" t="n">
        <v>700.46</v>
      </c>
      <c r="U133" t="n">
        <v>0.75</v>
      </c>
      <c r="V133" t="n">
        <v>0.76</v>
      </c>
      <c r="W133" t="n">
        <v>0.64</v>
      </c>
      <c r="X133" t="n">
        <v>0.03</v>
      </c>
      <c r="Y133" t="n">
        <v>1</v>
      </c>
      <c r="Z133" t="n">
        <v>10</v>
      </c>
      <c r="AA133" t="n">
        <v>118.5593677772949</v>
      </c>
      <c r="AB133" t="n">
        <v>162.218157462983</v>
      </c>
      <c r="AC133" t="n">
        <v>146.7362841893746</v>
      </c>
      <c r="AD133" t="n">
        <v>118559.3677772949</v>
      </c>
      <c r="AE133" t="n">
        <v>162218.157462983</v>
      </c>
      <c r="AF133" t="n">
        <v>3.913382402988718e-06</v>
      </c>
      <c r="AG133" t="n">
        <v>11</v>
      </c>
      <c r="AH133" t="n">
        <v>146736.2841893746</v>
      </c>
    </row>
    <row r="134">
      <c r="A134" t="n">
        <v>132</v>
      </c>
      <c r="B134" t="n">
        <v>145</v>
      </c>
      <c r="C134" t="inlineStr">
        <is>
          <t xml:space="preserve">CONCLUIDO	</t>
        </is>
      </c>
      <c r="D134" t="n">
        <v>12.222</v>
      </c>
      <c r="E134" t="n">
        <v>8.18</v>
      </c>
      <c r="F134" t="n">
        <v>5.07</v>
      </c>
      <c r="G134" t="n">
        <v>101.42</v>
      </c>
      <c r="H134" t="n">
        <v>1.68</v>
      </c>
      <c r="I134" t="n">
        <v>3</v>
      </c>
      <c r="J134" t="n">
        <v>360.5</v>
      </c>
      <c r="K134" t="n">
        <v>61.2</v>
      </c>
      <c r="L134" t="n">
        <v>34</v>
      </c>
      <c r="M134" t="n">
        <v>1</v>
      </c>
      <c r="N134" t="n">
        <v>120.3</v>
      </c>
      <c r="O134" t="n">
        <v>44695.75</v>
      </c>
      <c r="P134" t="n">
        <v>82.73</v>
      </c>
      <c r="Q134" t="n">
        <v>202.81</v>
      </c>
      <c r="R134" t="n">
        <v>18.61</v>
      </c>
      <c r="S134" t="n">
        <v>13.89</v>
      </c>
      <c r="T134" t="n">
        <v>687.48</v>
      </c>
      <c r="U134" t="n">
        <v>0.75</v>
      </c>
      <c r="V134" t="n">
        <v>0.76</v>
      </c>
      <c r="W134" t="n">
        <v>0.64</v>
      </c>
      <c r="X134" t="n">
        <v>0.03</v>
      </c>
      <c r="Y134" t="n">
        <v>1</v>
      </c>
      <c r="Z134" t="n">
        <v>10</v>
      </c>
      <c r="AA134" t="n">
        <v>118.612798887427</v>
      </c>
      <c r="AB134" t="n">
        <v>162.29126426508</v>
      </c>
      <c r="AC134" t="n">
        <v>146.8024137808856</v>
      </c>
      <c r="AD134" t="n">
        <v>118612.7988874271</v>
      </c>
      <c r="AE134" t="n">
        <v>162291.26426508</v>
      </c>
      <c r="AF134" t="n">
        <v>3.913382402988718e-06</v>
      </c>
      <c r="AG134" t="n">
        <v>11</v>
      </c>
      <c r="AH134" t="n">
        <v>146802.4137808855</v>
      </c>
    </row>
    <row r="135">
      <c r="A135" t="n">
        <v>133</v>
      </c>
      <c r="B135" t="n">
        <v>145</v>
      </c>
      <c r="C135" t="inlineStr">
        <is>
          <t xml:space="preserve">CONCLUIDO	</t>
        </is>
      </c>
      <c r="D135" t="n">
        <v>12.222</v>
      </c>
      <c r="E135" t="n">
        <v>8.18</v>
      </c>
      <c r="F135" t="n">
        <v>5.07</v>
      </c>
      <c r="G135" t="n">
        <v>101.42</v>
      </c>
      <c r="H135" t="n">
        <v>1.69</v>
      </c>
      <c r="I135" t="n">
        <v>3</v>
      </c>
      <c r="J135" t="n">
        <v>361.16</v>
      </c>
      <c r="K135" t="n">
        <v>61.2</v>
      </c>
      <c r="L135" t="n">
        <v>34.25</v>
      </c>
      <c r="M135" t="n">
        <v>1</v>
      </c>
      <c r="N135" t="n">
        <v>120.71</v>
      </c>
      <c r="O135" t="n">
        <v>44777.68</v>
      </c>
      <c r="P135" t="n">
        <v>82.77</v>
      </c>
      <c r="Q135" t="n">
        <v>202.81</v>
      </c>
      <c r="R135" t="n">
        <v>18.63</v>
      </c>
      <c r="S135" t="n">
        <v>13.89</v>
      </c>
      <c r="T135" t="n">
        <v>700.62</v>
      </c>
      <c r="U135" t="n">
        <v>0.75</v>
      </c>
      <c r="V135" t="n">
        <v>0.76</v>
      </c>
      <c r="W135" t="n">
        <v>0.64</v>
      </c>
      <c r="X135" t="n">
        <v>0.03</v>
      </c>
      <c r="Y135" t="n">
        <v>1</v>
      </c>
      <c r="Z135" t="n">
        <v>10</v>
      </c>
      <c r="AA135" t="n">
        <v>118.6306092574711</v>
      </c>
      <c r="AB135" t="n">
        <v>162.3156331991123</v>
      </c>
      <c r="AC135" t="n">
        <v>146.8244569780558</v>
      </c>
      <c r="AD135" t="n">
        <v>118630.6092574711</v>
      </c>
      <c r="AE135" t="n">
        <v>162315.6331991123</v>
      </c>
      <c r="AF135" t="n">
        <v>3.913382402988718e-06</v>
      </c>
      <c r="AG135" t="n">
        <v>11</v>
      </c>
      <c r="AH135" t="n">
        <v>146824.4569780558</v>
      </c>
    </row>
    <row r="136">
      <c r="A136" t="n">
        <v>134</v>
      </c>
      <c r="B136" t="n">
        <v>145</v>
      </c>
      <c r="C136" t="inlineStr">
        <is>
          <t xml:space="preserve">CONCLUIDO	</t>
        </is>
      </c>
      <c r="D136" t="n">
        <v>12.2195</v>
      </c>
      <c r="E136" t="n">
        <v>8.18</v>
      </c>
      <c r="F136" t="n">
        <v>5.07</v>
      </c>
      <c r="G136" t="n">
        <v>101.46</v>
      </c>
      <c r="H136" t="n">
        <v>1.7</v>
      </c>
      <c r="I136" t="n">
        <v>3</v>
      </c>
      <c r="J136" t="n">
        <v>361.83</v>
      </c>
      <c r="K136" t="n">
        <v>61.2</v>
      </c>
      <c r="L136" t="n">
        <v>34.5</v>
      </c>
      <c r="M136" t="n">
        <v>1</v>
      </c>
      <c r="N136" t="n">
        <v>121.13</v>
      </c>
      <c r="O136" t="n">
        <v>44859.98</v>
      </c>
      <c r="P136" t="n">
        <v>82.81999999999999</v>
      </c>
      <c r="Q136" t="n">
        <v>202.81</v>
      </c>
      <c r="R136" t="n">
        <v>18.69</v>
      </c>
      <c r="S136" t="n">
        <v>13.89</v>
      </c>
      <c r="T136" t="n">
        <v>728.17</v>
      </c>
      <c r="U136" t="n">
        <v>0.74</v>
      </c>
      <c r="V136" t="n">
        <v>0.76</v>
      </c>
      <c r="W136" t="n">
        <v>0.64</v>
      </c>
      <c r="X136" t="n">
        <v>0.03</v>
      </c>
      <c r="Y136" t="n">
        <v>1</v>
      </c>
      <c r="Z136" t="n">
        <v>10</v>
      </c>
      <c r="AA136" t="n">
        <v>118.6611782047356</v>
      </c>
      <c r="AB136" t="n">
        <v>162.3574589813664</v>
      </c>
      <c r="AC136" t="n">
        <v>146.8622909663544</v>
      </c>
      <c r="AD136" t="n">
        <v>118661.1782047356</v>
      </c>
      <c r="AE136" t="n">
        <v>162357.4589813664</v>
      </c>
      <c r="AF136" t="n">
        <v>3.912581923852122e-06</v>
      </c>
      <c r="AG136" t="n">
        <v>11</v>
      </c>
      <c r="AH136" t="n">
        <v>146862.2909663544</v>
      </c>
    </row>
    <row r="137">
      <c r="A137" t="n">
        <v>135</v>
      </c>
      <c r="B137" t="n">
        <v>145</v>
      </c>
      <c r="C137" t="inlineStr">
        <is>
          <t xml:space="preserve">CONCLUIDO	</t>
        </is>
      </c>
      <c r="D137" t="n">
        <v>12.2204</v>
      </c>
      <c r="E137" t="n">
        <v>8.18</v>
      </c>
      <c r="F137" t="n">
        <v>5.07</v>
      </c>
      <c r="G137" t="n">
        <v>101.44</v>
      </c>
      <c r="H137" t="n">
        <v>1.71</v>
      </c>
      <c r="I137" t="n">
        <v>3</v>
      </c>
      <c r="J137" t="n">
        <v>362.5</v>
      </c>
      <c r="K137" t="n">
        <v>61.2</v>
      </c>
      <c r="L137" t="n">
        <v>34.75</v>
      </c>
      <c r="M137" t="n">
        <v>1</v>
      </c>
      <c r="N137" t="n">
        <v>121.55</v>
      </c>
      <c r="O137" t="n">
        <v>44942.4</v>
      </c>
      <c r="P137" t="n">
        <v>82.87</v>
      </c>
      <c r="Q137" t="n">
        <v>202.81</v>
      </c>
      <c r="R137" t="n">
        <v>18.68</v>
      </c>
      <c r="S137" t="n">
        <v>13.89</v>
      </c>
      <c r="T137" t="n">
        <v>723.3200000000001</v>
      </c>
      <c r="U137" t="n">
        <v>0.74</v>
      </c>
      <c r="V137" t="n">
        <v>0.76</v>
      </c>
      <c r="W137" t="n">
        <v>0.64</v>
      </c>
      <c r="X137" t="n">
        <v>0.03</v>
      </c>
      <c r="Y137" t="n">
        <v>1</v>
      </c>
      <c r="Z137" t="n">
        <v>10</v>
      </c>
      <c r="AA137" t="n">
        <v>118.6804535361573</v>
      </c>
      <c r="AB137" t="n">
        <v>162.3838323401851</v>
      </c>
      <c r="AC137" t="n">
        <v>146.8861472888227</v>
      </c>
      <c r="AD137" t="n">
        <v>118680.4535361573</v>
      </c>
      <c r="AE137" t="n">
        <v>162383.8323401851</v>
      </c>
      <c r="AF137" t="n">
        <v>3.912870096341296e-06</v>
      </c>
      <c r="AG137" t="n">
        <v>11</v>
      </c>
      <c r="AH137" t="n">
        <v>146886.1472888227</v>
      </c>
    </row>
    <row r="138">
      <c r="A138" t="n">
        <v>136</v>
      </c>
      <c r="B138" t="n">
        <v>145</v>
      </c>
      <c r="C138" t="inlineStr">
        <is>
          <t xml:space="preserve">CONCLUIDO	</t>
        </is>
      </c>
      <c r="D138" t="n">
        <v>12.2245</v>
      </c>
      <c r="E138" t="n">
        <v>8.18</v>
      </c>
      <c r="F138" t="n">
        <v>5.07</v>
      </c>
      <c r="G138" t="n">
        <v>101.39</v>
      </c>
      <c r="H138" t="n">
        <v>1.72</v>
      </c>
      <c r="I138" t="n">
        <v>3</v>
      </c>
      <c r="J138" t="n">
        <v>363.17</v>
      </c>
      <c r="K138" t="n">
        <v>61.2</v>
      </c>
      <c r="L138" t="n">
        <v>35</v>
      </c>
      <c r="M138" t="n">
        <v>1</v>
      </c>
      <c r="N138" t="n">
        <v>121.97</v>
      </c>
      <c r="O138" t="n">
        <v>45025.06</v>
      </c>
      <c r="P138" t="n">
        <v>82.86</v>
      </c>
      <c r="Q138" t="n">
        <v>202.81</v>
      </c>
      <c r="R138" t="n">
        <v>18.6</v>
      </c>
      <c r="S138" t="n">
        <v>13.89</v>
      </c>
      <c r="T138" t="n">
        <v>685.39</v>
      </c>
      <c r="U138" t="n">
        <v>0.75</v>
      </c>
      <c r="V138" t="n">
        <v>0.76</v>
      </c>
      <c r="W138" t="n">
        <v>0.64</v>
      </c>
      <c r="X138" t="n">
        <v>0.03</v>
      </c>
      <c r="Y138" t="n">
        <v>1</v>
      </c>
      <c r="Z138" t="n">
        <v>10</v>
      </c>
      <c r="AA138" t="n">
        <v>118.662376360279</v>
      </c>
      <c r="AB138" t="n">
        <v>162.3590983506398</v>
      </c>
      <c r="AC138" t="n">
        <v>146.8637738765252</v>
      </c>
      <c r="AD138" t="n">
        <v>118662.376360279</v>
      </c>
      <c r="AE138" t="n">
        <v>162359.0983506397</v>
      </c>
      <c r="AF138" t="n">
        <v>3.914182882125314e-06</v>
      </c>
      <c r="AG138" t="n">
        <v>11</v>
      </c>
      <c r="AH138" t="n">
        <v>146863.7738765252</v>
      </c>
    </row>
    <row r="139">
      <c r="A139" t="n">
        <v>137</v>
      </c>
      <c r="B139" t="n">
        <v>145</v>
      </c>
      <c r="C139" t="inlineStr">
        <is>
          <t xml:space="preserve">CONCLUIDO	</t>
        </is>
      </c>
      <c r="D139" t="n">
        <v>12.2216</v>
      </c>
      <c r="E139" t="n">
        <v>8.18</v>
      </c>
      <c r="F139" t="n">
        <v>5.07</v>
      </c>
      <c r="G139" t="n">
        <v>101.43</v>
      </c>
      <c r="H139" t="n">
        <v>1.73</v>
      </c>
      <c r="I139" t="n">
        <v>3</v>
      </c>
      <c r="J139" t="n">
        <v>363.84</v>
      </c>
      <c r="K139" t="n">
        <v>61.2</v>
      </c>
      <c r="L139" t="n">
        <v>35.25</v>
      </c>
      <c r="M139" t="n">
        <v>1</v>
      </c>
      <c r="N139" t="n">
        <v>122.39</v>
      </c>
      <c r="O139" t="n">
        <v>45107.96</v>
      </c>
      <c r="P139" t="n">
        <v>82.89</v>
      </c>
      <c r="Q139" t="n">
        <v>202.81</v>
      </c>
      <c r="R139" t="n">
        <v>18.64</v>
      </c>
      <c r="S139" t="n">
        <v>13.89</v>
      </c>
      <c r="T139" t="n">
        <v>705.6799999999999</v>
      </c>
      <c r="U139" t="n">
        <v>0.75</v>
      </c>
      <c r="V139" t="n">
        <v>0.76</v>
      </c>
      <c r="W139" t="n">
        <v>0.64</v>
      </c>
      <c r="X139" t="n">
        <v>0.03</v>
      </c>
      <c r="Y139" t="n">
        <v>1</v>
      </c>
      <c r="Z139" t="n">
        <v>10</v>
      </c>
      <c r="AA139" t="n">
        <v>118.6853701169065</v>
      </c>
      <c r="AB139" t="n">
        <v>162.3905594228704</v>
      </c>
      <c r="AC139" t="n">
        <v>146.8922323481781</v>
      </c>
      <c r="AD139" t="n">
        <v>118685.3701169065</v>
      </c>
      <c r="AE139" t="n">
        <v>162390.5594228704</v>
      </c>
      <c r="AF139" t="n">
        <v>3.913254326326862e-06</v>
      </c>
      <c r="AG139" t="n">
        <v>11</v>
      </c>
      <c r="AH139" t="n">
        <v>146892.232348178</v>
      </c>
    </row>
    <row r="140">
      <c r="A140" t="n">
        <v>138</v>
      </c>
      <c r="B140" t="n">
        <v>145</v>
      </c>
      <c r="C140" t="inlineStr">
        <is>
          <t xml:space="preserve">CONCLUIDO	</t>
        </is>
      </c>
      <c r="D140" t="n">
        <v>12.2195</v>
      </c>
      <c r="E140" t="n">
        <v>8.18</v>
      </c>
      <c r="F140" t="n">
        <v>5.07</v>
      </c>
      <c r="G140" t="n">
        <v>101.46</v>
      </c>
      <c r="H140" t="n">
        <v>1.74</v>
      </c>
      <c r="I140" t="n">
        <v>3</v>
      </c>
      <c r="J140" t="n">
        <v>364.51</v>
      </c>
      <c r="K140" t="n">
        <v>61.2</v>
      </c>
      <c r="L140" t="n">
        <v>35.5</v>
      </c>
      <c r="M140" t="n">
        <v>1</v>
      </c>
      <c r="N140" t="n">
        <v>122.82</v>
      </c>
      <c r="O140" t="n">
        <v>45191.1</v>
      </c>
      <c r="P140" t="n">
        <v>82.89</v>
      </c>
      <c r="Q140" t="n">
        <v>202.81</v>
      </c>
      <c r="R140" t="n">
        <v>18.68</v>
      </c>
      <c r="S140" t="n">
        <v>13.89</v>
      </c>
      <c r="T140" t="n">
        <v>725.28</v>
      </c>
      <c r="U140" t="n">
        <v>0.74</v>
      </c>
      <c r="V140" t="n">
        <v>0.76</v>
      </c>
      <c r="W140" t="n">
        <v>0.64</v>
      </c>
      <c r="X140" t="n">
        <v>0.03</v>
      </c>
      <c r="Y140" t="n">
        <v>1</v>
      </c>
      <c r="Z140" t="n">
        <v>10</v>
      </c>
      <c r="AA140" t="n">
        <v>118.6923527290359</v>
      </c>
      <c r="AB140" t="n">
        <v>162.400113340837</v>
      </c>
      <c r="AC140" t="n">
        <v>146.9008744536229</v>
      </c>
      <c r="AD140" t="n">
        <v>118692.3527290359</v>
      </c>
      <c r="AE140" t="n">
        <v>162400.1133408369</v>
      </c>
      <c r="AF140" t="n">
        <v>3.912581923852122e-06</v>
      </c>
      <c r="AG140" t="n">
        <v>11</v>
      </c>
      <c r="AH140" t="n">
        <v>146900.8744536229</v>
      </c>
    </row>
    <row r="141">
      <c r="A141" t="n">
        <v>139</v>
      </c>
      <c r="B141" t="n">
        <v>145</v>
      </c>
      <c r="C141" t="inlineStr">
        <is>
          <t xml:space="preserve">CONCLUIDO	</t>
        </is>
      </c>
      <c r="D141" t="n">
        <v>12.2154</v>
      </c>
      <c r="E141" t="n">
        <v>8.19</v>
      </c>
      <c r="F141" t="n">
        <v>5.08</v>
      </c>
      <c r="G141" t="n">
        <v>101.51</v>
      </c>
      <c r="H141" t="n">
        <v>1.75</v>
      </c>
      <c r="I141" t="n">
        <v>3</v>
      </c>
      <c r="J141" t="n">
        <v>365.19</v>
      </c>
      <c r="K141" t="n">
        <v>61.2</v>
      </c>
      <c r="L141" t="n">
        <v>35.75</v>
      </c>
      <c r="M141" t="n">
        <v>1</v>
      </c>
      <c r="N141" t="n">
        <v>123.24</v>
      </c>
      <c r="O141" t="n">
        <v>45274.49</v>
      </c>
      <c r="P141" t="n">
        <v>83.06</v>
      </c>
      <c r="Q141" t="n">
        <v>202.83</v>
      </c>
      <c r="R141" t="n">
        <v>18.77</v>
      </c>
      <c r="S141" t="n">
        <v>13.89</v>
      </c>
      <c r="T141" t="n">
        <v>771.55</v>
      </c>
      <c r="U141" t="n">
        <v>0.74</v>
      </c>
      <c r="V141" t="n">
        <v>0.76</v>
      </c>
      <c r="W141" t="n">
        <v>0.64</v>
      </c>
      <c r="X141" t="n">
        <v>0.04</v>
      </c>
      <c r="Y141" t="n">
        <v>1</v>
      </c>
      <c r="Z141" t="n">
        <v>10</v>
      </c>
      <c r="AA141" t="n">
        <v>118.7890717788307</v>
      </c>
      <c r="AB141" t="n">
        <v>162.5324486117096</v>
      </c>
      <c r="AC141" t="n">
        <v>147.0205798319772</v>
      </c>
      <c r="AD141" t="n">
        <v>118789.0717788308</v>
      </c>
      <c r="AE141" t="n">
        <v>162532.4486117096</v>
      </c>
      <c r="AF141" t="n">
        <v>3.911269138068105e-06</v>
      </c>
      <c r="AG141" t="n">
        <v>11</v>
      </c>
      <c r="AH141" t="n">
        <v>147020.5798319772</v>
      </c>
    </row>
    <row r="142">
      <c r="A142" t="n">
        <v>140</v>
      </c>
      <c r="B142" t="n">
        <v>145</v>
      </c>
      <c r="C142" t="inlineStr">
        <is>
          <t xml:space="preserve">CONCLUIDO	</t>
        </is>
      </c>
      <c r="D142" t="n">
        <v>12.222</v>
      </c>
      <c r="E142" t="n">
        <v>8.18</v>
      </c>
      <c r="F142" t="n">
        <v>5.07</v>
      </c>
      <c r="G142" t="n">
        <v>101.42</v>
      </c>
      <c r="H142" t="n">
        <v>1.75</v>
      </c>
      <c r="I142" t="n">
        <v>3</v>
      </c>
      <c r="J142" t="n">
        <v>365.87</v>
      </c>
      <c r="K142" t="n">
        <v>61.2</v>
      </c>
      <c r="L142" t="n">
        <v>36</v>
      </c>
      <c r="M142" t="n">
        <v>1</v>
      </c>
      <c r="N142" t="n">
        <v>123.67</v>
      </c>
      <c r="O142" t="n">
        <v>45358.13</v>
      </c>
      <c r="P142" t="n">
        <v>82.95</v>
      </c>
      <c r="Q142" t="n">
        <v>202.81</v>
      </c>
      <c r="R142" t="n">
        <v>18.67</v>
      </c>
      <c r="S142" t="n">
        <v>13.89</v>
      </c>
      <c r="T142" t="n">
        <v>718.34</v>
      </c>
      <c r="U142" t="n">
        <v>0.74</v>
      </c>
      <c r="V142" t="n">
        <v>0.76</v>
      </c>
      <c r="W142" t="n">
        <v>0.64</v>
      </c>
      <c r="X142" t="n">
        <v>0.03</v>
      </c>
      <c r="Y142" t="n">
        <v>1</v>
      </c>
      <c r="Z142" t="n">
        <v>10</v>
      </c>
      <c r="AA142" t="n">
        <v>118.7107559226693</v>
      </c>
      <c r="AB142" t="n">
        <v>162.4252934022578</v>
      </c>
      <c r="AC142" t="n">
        <v>146.9236513653222</v>
      </c>
      <c r="AD142" t="n">
        <v>118710.7559226693</v>
      </c>
      <c r="AE142" t="n">
        <v>162425.2934022578</v>
      </c>
      <c r="AF142" t="n">
        <v>3.913382402988718e-06</v>
      </c>
      <c r="AG142" t="n">
        <v>11</v>
      </c>
      <c r="AH142" t="n">
        <v>146923.6513653222</v>
      </c>
    </row>
    <row r="143">
      <c r="A143" t="n">
        <v>141</v>
      </c>
      <c r="B143" t="n">
        <v>145</v>
      </c>
      <c r="C143" t="inlineStr">
        <is>
          <t xml:space="preserve">CONCLUIDO	</t>
        </is>
      </c>
      <c r="D143" t="n">
        <v>12.2183</v>
      </c>
      <c r="E143" t="n">
        <v>8.18</v>
      </c>
      <c r="F143" t="n">
        <v>5.07</v>
      </c>
      <c r="G143" t="n">
        <v>101.47</v>
      </c>
      <c r="H143" t="n">
        <v>1.76</v>
      </c>
      <c r="I143" t="n">
        <v>3</v>
      </c>
      <c r="J143" t="n">
        <v>366.55</v>
      </c>
      <c r="K143" t="n">
        <v>61.2</v>
      </c>
      <c r="L143" t="n">
        <v>36.25</v>
      </c>
      <c r="M143" t="n">
        <v>1</v>
      </c>
      <c r="N143" t="n">
        <v>124.1</v>
      </c>
      <c r="O143" t="n">
        <v>45442.03</v>
      </c>
      <c r="P143" t="n">
        <v>83.05</v>
      </c>
      <c r="Q143" t="n">
        <v>202.81</v>
      </c>
      <c r="R143" t="n">
        <v>18.73</v>
      </c>
      <c r="S143" t="n">
        <v>13.89</v>
      </c>
      <c r="T143" t="n">
        <v>751.61</v>
      </c>
      <c r="U143" t="n">
        <v>0.74</v>
      </c>
      <c r="V143" t="n">
        <v>0.76</v>
      </c>
      <c r="W143" t="n">
        <v>0.64</v>
      </c>
      <c r="X143" t="n">
        <v>0.04</v>
      </c>
      <c r="Y143" t="n">
        <v>1</v>
      </c>
      <c r="Z143" t="n">
        <v>10</v>
      </c>
      <c r="AA143" t="n">
        <v>118.7676069246113</v>
      </c>
      <c r="AB143" t="n">
        <v>162.503079451204</v>
      </c>
      <c r="AC143" t="n">
        <v>146.9940136229304</v>
      </c>
      <c r="AD143" t="n">
        <v>118767.6069246113</v>
      </c>
      <c r="AE143" t="n">
        <v>162503.079451204</v>
      </c>
      <c r="AF143" t="n">
        <v>3.912197693866557e-06</v>
      </c>
      <c r="AG143" t="n">
        <v>11</v>
      </c>
      <c r="AH143" t="n">
        <v>146994.0136229304</v>
      </c>
    </row>
    <row r="144">
      <c r="A144" t="n">
        <v>142</v>
      </c>
      <c r="B144" t="n">
        <v>145</v>
      </c>
      <c r="C144" t="inlineStr">
        <is>
          <t xml:space="preserve">CONCLUIDO	</t>
        </is>
      </c>
      <c r="D144" t="n">
        <v>12.2171</v>
      </c>
      <c r="E144" t="n">
        <v>8.19</v>
      </c>
      <c r="F144" t="n">
        <v>5.07</v>
      </c>
      <c r="G144" t="n">
        <v>101.49</v>
      </c>
      <c r="H144" t="n">
        <v>1.77</v>
      </c>
      <c r="I144" t="n">
        <v>3</v>
      </c>
      <c r="J144" t="n">
        <v>367.23</v>
      </c>
      <c r="K144" t="n">
        <v>61.2</v>
      </c>
      <c r="L144" t="n">
        <v>36.5</v>
      </c>
      <c r="M144" t="n">
        <v>1</v>
      </c>
      <c r="N144" t="n">
        <v>124.53</v>
      </c>
      <c r="O144" t="n">
        <v>45526.17</v>
      </c>
      <c r="P144" t="n">
        <v>83.13</v>
      </c>
      <c r="Q144" t="n">
        <v>202.81</v>
      </c>
      <c r="R144" t="n">
        <v>18.79</v>
      </c>
      <c r="S144" t="n">
        <v>13.89</v>
      </c>
      <c r="T144" t="n">
        <v>782.27</v>
      </c>
      <c r="U144" t="n">
        <v>0.74</v>
      </c>
      <c r="V144" t="n">
        <v>0.76</v>
      </c>
      <c r="W144" t="n">
        <v>0.64</v>
      </c>
      <c r="X144" t="n">
        <v>0.04</v>
      </c>
      <c r="Y144" t="n">
        <v>1</v>
      </c>
      <c r="Z144" t="n">
        <v>10</v>
      </c>
      <c r="AA144" t="n">
        <v>118.8072408768158</v>
      </c>
      <c r="AB144" t="n">
        <v>162.5573083731368</v>
      </c>
      <c r="AC144" t="n">
        <v>147.0430670126647</v>
      </c>
      <c r="AD144" t="n">
        <v>118807.2408768158</v>
      </c>
      <c r="AE144" t="n">
        <v>162557.3083731368</v>
      </c>
      <c r="AF144" t="n">
        <v>3.91181346388099e-06</v>
      </c>
      <c r="AG144" t="n">
        <v>11</v>
      </c>
      <c r="AH144" t="n">
        <v>147043.0670126647</v>
      </c>
    </row>
    <row r="145">
      <c r="A145" t="n">
        <v>143</v>
      </c>
      <c r="B145" t="n">
        <v>145</v>
      </c>
      <c r="C145" t="inlineStr">
        <is>
          <t xml:space="preserve">CONCLUIDO	</t>
        </is>
      </c>
      <c r="D145" t="n">
        <v>12.2146</v>
      </c>
      <c r="E145" t="n">
        <v>8.19</v>
      </c>
      <c r="F145" t="n">
        <v>5.08</v>
      </c>
      <c r="G145" t="n">
        <v>101.52</v>
      </c>
      <c r="H145" t="n">
        <v>1.78</v>
      </c>
      <c r="I145" t="n">
        <v>3</v>
      </c>
      <c r="J145" t="n">
        <v>367.92</v>
      </c>
      <c r="K145" t="n">
        <v>61.2</v>
      </c>
      <c r="L145" t="n">
        <v>36.75</v>
      </c>
      <c r="M145" t="n">
        <v>1</v>
      </c>
      <c r="N145" t="n">
        <v>124.97</v>
      </c>
      <c r="O145" t="n">
        <v>45610.57</v>
      </c>
      <c r="P145" t="n">
        <v>83.23</v>
      </c>
      <c r="Q145" t="n">
        <v>202.82</v>
      </c>
      <c r="R145" t="n">
        <v>18.81</v>
      </c>
      <c r="S145" t="n">
        <v>13.89</v>
      </c>
      <c r="T145" t="n">
        <v>791.49</v>
      </c>
      <c r="U145" t="n">
        <v>0.74</v>
      </c>
      <c r="V145" t="n">
        <v>0.76</v>
      </c>
      <c r="W145" t="n">
        <v>0.64</v>
      </c>
      <c r="X145" t="n">
        <v>0.04</v>
      </c>
      <c r="Y145" t="n">
        <v>1</v>
      </c>
      <c r="Z145" t="n">
        <v>10</v>
      </c>
      <c r="AA145" t="n">
        <v>118.8674796112346</v>
      </c>
      <c r="AB145" t="n">
        <v>162.6397296671139</v>
      </c>
      <c r="AC145" t="n">
        <v>147.1176221340237</v>
      </c>
      <c r="AD145" t="n">
        <v>118867.4796112346</v>
      </c>
      <c r="AE145" t="n">
        <v>162639.7296671139</v>
      </c>
      <c r="AF145" t="n">
        <v>3.911012984744395e-06</v>
      </c>
      <c r="AG145" t="n">
        <v>11</v>
      </c>
      <c r="AH145" t="n">
        <v>147117.6221340237</v>
      </c>
    </row>
    <row r="146">
      <c r="A146" t="n">
        <v>144</v>
      </c>
      <c r="B146" t="n">
        <v>145</v>
      </c>
      <c r="C146" t="inlineStr">
        <is>
          <t xml:space="preserve">CONCLUIDO	</t>
        </is>
      </c>
      <c r="D146" t="n">
        <v>12.2187</v>
      </c>
      <c r="E146" t="n">
        <v>8.18</v>
      </c>
      <c r="F146" t="n">
        <v>5.07</v>
      </c>
      <c r="G146" t="n">
        <v>101.47</v>
      </c>
      <c r="H146" t="n">
        <v>1.79</v>
      </c>
      <c r="I146" t="n">
        <v>3</v>
      </c>
      <c r="J146" t="n">
        <v>368.6</v>
      </c>
      <c r="K146" t="n">
        <v>61.2</v>
      </c>
      <c r="L146" t="n">
        <v>37</v>
      </c>
      <c r="M146" t="n">
        <v>1</v>
      </c>
      <c r="N146" t="n">
        <v>125.4</v>
      </c>
      <c r="O146" t="n">
        <v>45695.24</v>
      </c>
      <c r="P146" t="n">
        <v>83.27</v>
      </c>
      <c r="Q146" t="n">
        <v>202.81</v>
      </c>
      <c r="R146" t="n">
        <v>18.76</v>
      </c>
      <c r="S146" t="n">
        <v>13.89</v>
      </c>
      <c r="T146" t="n">
        <v>766.84</v>
      </c>
      <c r="U146" t="n">
        <v>0.74</v>
      </c>
      <c r="V146" t="n">
        <v>0.76</v>
      </c>
      <c r="W146" t="n">
        <v>0.64</v>
      </c>
      <c r="X146" t="n">
        <v>0.04</v>
      </c>
      <c r="Y146" t="n">
        <v>1</v>
      </c>
      <c r="Z146" t="n">
        <v>10</v>
      </c>
      <c r="AA146" t="n">
        <v>118.864257615276</v>
      </c>
      <c r="AB146" t="n">
        <v>162.6353211900988</v>
      </c>
      <c r="AC146" t="n">
        <v>147.1136343958676</v>
      </c>
      <c r="AD146" t="n">
        <v>118864.257615276</v>
      </c>
      <c r="AE146" t="n">
        <v>162635.3211900988</v>
      </c>
      <c r="AF146" t="n">
        <v>3.912325770528412e-06</v>
      </c>
      <c r="AG146" t="n">
        <v>11</v>
      </c>
      <c r="AH146" t="n">
        <v>147113.6343958676</v>
      </c>
    </row>
    <row r="147">
      <c r="A147" t="n">
        <v>145</v>
      </c>
      <c r="B147" t="n">
        <v>145</v>
      </c>
      <c r="C147" t="inlineStr">
        <is>
          <t xml:space="preserve">CONCLUIDO	</t>
        </is>
      </c>
      <c r="D147" t="n">
        <v>12.2191</v>
      </c>
      <c r="E147" t="n">
        <v>8.18</v>
      </c>
      <c r="F147" t="n">
        <v>5.07</v>
      </c>
      <c r="G147" t="n">
        <v>101.46</v>
      </c>
      <c r="H147" t="n">
        <v>1.8</v>
      </c>
      <c r="I147" t="n">
        <v>3</v>
      </c>
      <c r="J147" t="n">
        <v>369.29</v>
      </c>
      <c r="K147" t="n">
        <v>61.2</v>
      </c>
      <c r="L147" t="n">
        <v>37.25</v>
      </c>
      <c r="M147" t="n">
        <v>1</v>
      </c>
      <c r="N147" t="n">
        <v>125.84</v>
      </c>
      <c r="O147" t="n">
        <v>45780.16</v>
      </c>
      <c r="P147" t="n">
        <v>83.23</v>
      </c>
      <c r="Q147" t="n">
        <v>202.81</v>
      </c>
      <c r="R147" t="n">
        <v>18.72</v>
      </c>
      <c r="S147" t="n">
        <v>13.89</v>
      </c>
      <c r="T147" t="n">
        <v>745.66</v>
      </c>
      <c r="U147" t="n">
        <v>0.74</v>
      </c>
      <c r="V147" t="n">
        <v>0.76</v>
      </c>
      <c r="W147" t="n">
        <v>0.64</v>
      </c>
      <c r="X147" t="n">
        <v>0.04</v>
      </c>
      <c r="Y147" t="n">
        <v>1</v>
      </c>
      <c r="Z147" t="n">
        <v>10</v>
      </c>
      <c r="AA147" t="n">
        <v>118.8451070973441</v>
      </c>
      <c r="AB147" t="n">
        <v>162.6091186066032</v>
      </c>
      <c r="AC147" t="n">
        <v>147.0899325501653</v>
      </c>
      <c r="AD147" t="n">
        <v>118845.1070973441</v>
      </c>
      <c r="AE147" t="n">
        <v>162609.1186066032</v>
      </c>
      <c r="AF147" t="n">
        <v>3.912453847190267e-06</v>
      </c>
      <c r="AG147" t="n">
        <v>11</v>
      </c>
      <c r="AH147" t="n">
        <v>147089.9325501652</v>
      </c>
    </row>
    <row r="148">
      <c r="A148" t="n">
        <v>146</v>
      </c>
      <c r="B148" t="n">
        <v>145</v>
      </c>
      <c r="C148" t="inlineStr">
        <is>
          <t xml:space="preserve">CONCLUIDO	</t>
        </is>
      </c>
      <c r="D148" t="n">
        <v>12.2146</v>
      </c>
      <c r="E148" t="n">
        <v>8.19</v>
      </c>
      <c r="F148" t="n">
        <v>5.08</v>
      </c>
      <c r="G148" t="n">
        <v>101.52</v>
      </c>
      <c r="H148" t="n">
        <v>1.81</v>
      </c>
      <c r="I148" t="n">
        <v>3</v>
      </c>
      <c r="J148" t="n">
        <v>369.98</v>
      </c>
      <c r="K148" t="n">
        <v>61.2</v>
      </c>
      <c r="L148" t="n">
        <v>37.5</v>
      </c>
      <c r="M148" t="n">
        <v>1</v>
      </c>
      <c r="N148" t="n">
        <v>126.28</v>
      </c>
      <c r="O148" t="n">
        <v>45865.47</v>
      </c>
      <c r="P148" t="n">
        <v>83.31</v>
      </c>
      <c r="Q148" t="n">
        <v>202.81</v>
      </c>
      <c r="R148" t="n">
        <v>18.79</v>
      </c>
      <c r="S148" t="n">
        <v>13.89</v>
      </c>
      <c r="T148" t="n">
        <v>778.09</v>
      </c>
      <c r="U148" t="n">
        <v>0.74</v>
      </c>
      <c r="V148" t="n">
        <v>0.76</v>
      </c>
      <c r="W148" t="n">
        <v>0.64</v>
      </c>
      <c r="X148" t="n">
        <v>0.04</v>
      </c>
      <c r="Y148" t="n">
        <v>1</v>
      </c>
      <c r="Z148" t="n">
        <v>10</v>
      </c>
      <c r="AA148" t="n">
        <v>118.9031219315199</v>
      </c>
      <c r="AB148" t="n">
        <v>162.6884970621564</v>
      </c>
      <c r="AC148" t="n">
        <v>147.1617352373288</v>
      </c>
      <c r="AD148" t="n">
        <v>118903.1219315199</v>
      </c>
      <c r="AE148" t="n">
        <v>162688.4970621564</v>
      </c>
      <c r="AF148" t="n">
        <v>3.911012984744395e-06</v>
      </c>
      <c r="AG148" t="n">
        <v>11</v>
      </c>
      <c r="AH148" t="n">
        <v>147161.7352373288</v>
      </c>
    </row>
    <row r="149">
      <c r="A149" t="n">
        <v>147</v>
      </c>
      <c r="B149" t="n">
        <v>145</v>
      </c>
      <c r="C149" t="inlineStr">
        <is>
          <t xml:space="preserve">CONCLUIDO	</t>
        </is>
      </c>
      <c r="D149" t="n">
        <v>12.2142</v>
      </c>
      <c r="E149" t="n">
        <v>8.19</v>
      </c>
      <c r="F149" t="n">
        <v>5.08</v>
      </c>
      <c r="G149" t="n">
        <v>101.53</v>
      </c>
      <c r="H149" t="n">
        <v>1.82</v>
      </c>
      <c r="I149" t="n">
        <v>3</v>
      </c>
      <c r="J149" t="n">
        <v>370.67</v>
      </c>
      <c r="K149" t="n">
        <v>61.2</v>
      </c>
      <c r="L149" t="n">
        <v>37.75</v>
      </c>
      <c r="M149" t="n">
        <v>1</v>
      </c>
      <c r="N149" t="n">
        <v>126.73</v>
      </c>
      <c r="O149" t="n">
        <v>45950.92</v>
      </c>
      <c r="P149" t="n">
        <v>83.31</v>
      </c>
      <c r="Q149" t="n">
        <v>202.81</v>
      </c>
      <c r="R149" t="n">
        <v>18.82</v>
      </c>
      <c r="S149" t="n">
        <v>13.89</v>
      </c>
      <c r="T149" t="n">
        <v>793.1</v>
      </c>
      <c r="U149" t="n">
        <v>0.74</v>
      </c>
      <c r="V149" t="n">
        <v>0.76</v>
      </c>
      <c r="W149" t="n">
        <v>0.64</v>
      </c>
      <c r="X149" t="n">
        <v>0.04</v>
      </c>
      <c r="Y149" t="n">
        <v>1</v>
      </c>
      <c r="Z149" t="n">
        <v>10</v>
      </c>
      <c r="AA149" t="n">
        <v>118.904459661106</v>
      </c>
      <c r="AB149" t="n">
        <v>162.6903274027925</v>
      </c>
      <c r="AC149" t="n">
        <v>147.1633908928235</v>
      </c>
      <c r="AD149" t="n">
        <v>118904.459661106</v>
      </c>
      <c r="AE149" t="n">
        <v>162690.3274027925</v>
      </c>
      <c r="AF149" t="n">
        <v>3.910884908082539e-06</v>
      </c>
      <c r="AG149" t="n">
        <v>11</v>
      </c>
      <c r="AH149" t="n">
        <v>147163.3908928235</v>
      </c>
    </row>
    <row r="150">
      <c r="A150" t="n">
        <v>148</v>
      </c>
      <c r="B150" t="n">
        <v>145</v>
      </c>
      <c r="C150" t="inlineStr">
        <is>
          <t xml:space="preserve">CONCLUIDO	</t>
        </is>
      </c>
      <c r="D150" t="n">
        <v>12.2104</v>
      </c>
      <c r="E150" t="n">
        <v>8.19</v>
      </c>
      <c r="F150" t="n">
        <v>5.08</v>
      </c>
      <c r="G150" t="n">
        <v>101.58</v>
      </c>
      <c r="H150" t="n">
        <v>1.82</v>
      </c>
      <c r="I150" t="n">
        <v>3</v>
      </c>
      <c r="J150" t="n">
        <v>371.37</v>
      </c>
      <c r="K150" t="n">
        <v>61.2</v>
      </c>
      <c r="L150" t="n">
        <v>38</v>
      </c>
      <c r="M150" t="n">
        <v>1</v>
      </c>
      <c r="N150" t="n">
        <v>127.17</v>
      </c>
      <c r="O150" t="n">
        <v>46036.65</v>
      </c>
      <c r="P150" t="n">
        <v>83.31999999999999</v>
      </c>
      <c r="Q150" t="n">
        <v>202.81</v>
      </c>
      <c r="R150" t="n">
        <v>18.85</v>
      </c>
      <c r="S150" t="n">
        <v>13.89</v>
      </c>
      <c r="T150" t="n">
        <v>812.28</v>
      </c>
      <c r="U150" t="n">
        <v>0.74</v>
      </c>
      <c r="V150" t="n">
        <v>0.76</v>
      </c>
      <c r="W150" t="n">
        <v>0.64</v>
      </c>
      <c r="X150" t="n">
        <v>0.04</v>
      </c>
      <c r="Y150" t="n">
        <v>1</v>
      </c>
      <c r="Z150" t="n">
        <v>10</v>
      </c>
      <c r="AA150" t="n">
        <v>118.9216292859982</v>
      </c>
      <c r="AB150" t="n">
        <v>162.7138196410405</v>
      </c>
      <c r="AC150" t="n">
        <v>147.1846410648247</v>
      </c>
      <c r="AD150" t="n">
        <v>118921.6292859982</v>
      </c>
      <c r="AE150" t="n">
        <v>162713.8196410405</v>
      </c>
      <c r="AF150" t="n">
        <v>3.909668179794914e-06</v>
      </c>
      <c r="AG150" t="n">
        <v>11</v>
      </c>
      <c r="AH150" t="n">
        <v>147184.6410648247</v>
      </c>
    </row>
    <row r="151">
      <c r="A151" t="n">
        <v>149</v>
      </c>
      <c r="B151" t="n">
        <v>145</v>
      </c>
      <c r="C151" t="inlineStr">
        <is>
          <t xml:space="preserve">CONCLUIDO	</t>
        </is>
      </c>
      <c r="D151" t="n">
        <v>12.2133</v>
      </c>
      <c r="E151" t="n">
        <v>8.19</v>
      </c>
      <c r="F151" t="n">
        <v>5.08</v>
      </c>
      <c r="G151" t="n">
        <v>101.54</v>
      </c>
      <c r="H151" t="n">
        <v>1.83</v>
      </c>
      <c r="I151" t="n">
        <v>3</v>
      </c>
      <c r="J151" t="n">
        <v>372.07</v>
      </c>
      <c r="K151" t="n">
        <v>61.2</v>
      </c>
      <c r="L151" t="n">
        <v>38.25</v>
      </c>
      <c r="M151" t="n">
        <v>1</v>
      </c>
      <c r="N151" t="n">
        <v>127.62</v>
      </c>
      <c r="O151" t="n">
        <v>46122.64</v>
      </c>
      <c r="P151" t="n">
        <v>83.25</v>
      </c>
      <c r="Q151" t="n">
        <v>202.81</v>
      </c>
      <c r="R151" t="n">
        <v>18.83</v>
      </c>
      <c r="S151" t="n">
        <v>13.89</v>
      </c>
      <c r="T151" t="n">
        <v>801.54</v>
      </c>
      <c r="U151" t="n">
        <v>0.74</v>
      </c>
      <c r="V151" t="n">
        <v>0.76</v>
      </c>
      <c r="W151" t="n">
        <v>0.64</v>
      </c>
      <c r="X151" t="n">
        <v>0.04</v>
      </c>
      <c r="Y151" t="n">
        <v>1</v>
      </c>
      <c r="Z151" t="n">
        <v>10</v>
      </c>
      <c r="AA151" t="n">
        <v>118.8807352874752</v>
      </c>
      <c r="AB151" t="n">
        <v>162.6578666681455</v>
      </c>
      <c r="AC151" t="n">
        <v>147.1340281651322</v>
      </c>
      <c r="AD151" t="n">
        <v>118880.7352874752</v>
      </c>
      <c r="AE151" t="n">
        <v>162657.8666681455</v>
      </c>
      <c r="AF151" t="n">
        <v>3.910596735593365e-06</v>
      </c>
      <c r="AG151" t="n">
        <v>11</v>
      </c>
      <c r="AH151" t="n">
        <v>147134.0281651322</v>
      </c>
    </row>
    <row r="152">
      <c r="A152" t="n">
        <v>150</v>
      </c>
      <c r="B152" t="n">
        <v>145</v>
      </c>
      <c r="C152" t="inlineStr">
        <is>
          <t xml:space="preserve">CONCLUIDO	</t>
        </is>
      </c>
      <c r="D152" t="n">
        <v>12.2108</v>
      </c>
      <c r="E152" t="n">
        <v>8.19</v>
      </c>
      <c r="F152" t="n">
        <v>5.08</v>
      </c>
      <c r="G152" t="n">
        <v>101.57</v>
      </c>
      <c r="H152" t="n">
        <v>1.84</v>
      </c>
      <c r="I152" t="n">
        <v>3</v>
      </c>
      <c r="J152" t="n">
        <v>372.77</v>
      </c>
      <c r="K152" t="n">
        <v>61.2</v>
      </c>
      <c r="L152" t="n">
        <v>38.5</v>
      </c>
      <c r="M152" t="n">
        <v>1</v>
      </c>
      <c r="N152" t="n">
        <v>128.07</v>
      </c>
      <c r="O152" t="n">
        <v>46208.91</v>
      </c>
      <c r="P152" t="n">
        <v>83.28</v>
      </c>
      <c r="Q152" t="n">
        <v>202.81</v>
      </c>
      <c r="R152" t="n">
        <v>18.86</v>
      </c>
      <c r="S152" t="n">
        <v>13.89</v>
      </c>
      <c r="T152" t="n">
        <v>814.14</v>
      </c>
      <c r="U152" t="n">
        <v>0.74</v>
      </c>
      <c r="V152" t="n">
        <v>0.76</v>
      </c>
      <c r="W152" t="n">
        <v>0.64</v>
      </c>
      <c r="X152" t="n">
        <v>0.04</v>
      </c>
      <c r="Y152" t="n">
        <v>1</v>
      </c>
      <c r="Z152" t="n">
        <v>10</v>
      </c>
      <c r="AA152" t="n">
        <v>118.9024638715839</v>
      </c>
      <c r="AB152" t="n">
        <v>162.6875966755204</v>
      </c>
      <c r="AC152" t="n">
        <v>147.1609207823297</v>
      </c>
      <c r="AD152" t="n">
        <v>118902.463871584</v>
      </c>
      <c r="AE152" t="n">
        <v>162687.5966755204</v>
      </c>
      <c r="AF152" t="n">
        <v>3.90979625645677e-06</v>
      </c>
      <c r="AG152" t="n">
        <v>11</v>
      </c>
      <c r="AH152" t="n">
        <v>147160.9207823297</v>
      </c>
    </row>
    <row r="153">
      <c r="A153" t="n">
        <v>151</v>
      </c>
      <c r="B153" t="n">
        <v>145</v>
      </c>
      <c r="C153" t="inlineStr">
        <is>
          <t xml:space="preserve">CONCLUIDO	</t>
        </is>
      </c>
      <c r="D153" t="n">
        <v>12.2113</v>
      </c>
      <c r="E153" t="n">
        <v>8.19</v>
      </c>
      <c r="F153" t="n">
        <v>5.08</v>
      </c>
      <c r="G153" t="n">
        <v>101.57</v>
      </c>
      <c r="H153" t="n">
        <v>1.85</v>
      </c>
      <c r="I153" t="n">
        <v>3</v>
      </c>
      <c r="J153" t="n">
        <v>373.47</v>
      </c>
      <c r="K153" t="n">
        <v>61.2</v>
      </c>
      <c r="L153" t="n">
        <v>38.75</v>
      </c>
      <c r="M153" t="n">
        <v>0</v>
      </c>
      <c r="N153" t="n">
        <v>128.52</v>
      </c>
      <c r="O153" t="n">
        <v>46295.45</v>
      </c>
      <c r="P153" t="n">
        <v>83.31999999999999</v>
      </c>
      <c r="Q153" t="n">
        <v>202.81</v>
      </c>
      <c r="R153" t="n">
        <v>18.84</v>
      </c>
      <c r="S153" t="n">
        <v>13.89</v>
      </c>
      <c r="T153" t="n">
        <v>803.55</v>
      </c>
      <c r="U153" t="n">
        <v>0.74</v>
      </c>
      <c r="V153" t="n">
        <v>0.76</v>
      </c>
      <c r="W153" t="n">
        <v>0.64</v>
      </c>
      <c r="X153" t="n">
        <v>0.04</v>
      </c>
      <c r="Y153" t="n">
        <v>1</v>
      </c>
      <c r="Z153" t="n">
        <v>10</v>
      </c>
      <c r="AA153" t="n">
        <v>118.9186173155925</v>
      </c>
      <c r="AB153" t="n">
        <v>162.7096985302526</v>
      </c>
      <c r="AC153" t="n">
        <v>147.1809132670663</v>
      </c>
      <c r="AD153" t="n">
        <v>118918.6173155925</v>
      </c>
      <c r="AE153" t="n">
        <v>162709.6985302526</v>
      </c>
      <c r="AF153" t="n">
        <v>3.909956352284089e-06</v>
      </c>
      <c r="AG153" t="n">
        <v>11</v>
      </c>
      <c r="AH153" t="n">
        <v>147180.9132670663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10.5479</v>
      </c>
      <c r="E2" t="n">
        <v>9.48</v>
      </c>
      <c r="F2" t="n">
        <v>5.99</v>
      </c>
      <c r="G2" t="n">
        <v>7.49</v>
      </c>
      <c r="H2" t="n">
        <v>0.13</v>
      </c>
      <c r="I2" t="n">
        <v>48</v>
      </c>
      <c r="J2" t="n">
        <v>133.21</v>
      </c>
      <c r="K2" t="n">
        <v>46.47</v>
      </c>
      <c r="L2" t="n">
        <v>1</v>
      </c>
      <c r="M2" t="n">
        <v>46</v>
      </c>
      <c r="N2" t="n">
        <v>20.75</v>
      </c>
      <c r="O2" t="n">
        <v>16663.42</v>
      </c>
      <c r="P2" t="n">
        <v>64.8</v>
      </c>
      <c r="Q2" t="n">
        <v>202.9</v>
      </c>
      <c r="R2" t="n">
        <v>47.31</v>
      </c>
      <c r="S2" t="n">
        <v>13.89</v>
      </c>
      <c r="T2" t="n">
        <v>14816.55</v>
      </c>
      <c r="U2" t="n">
        <v>0.29</v>
      </c>
      <c r="V2" t="n">
        <v>0.65</v>
      </c>
      <c r="W2" t="n">
        <v>0.71</v>
      </c>
      <c r="X2" t="n">
        <v>0.95</v>
      </c>
      <c r="Y2" t="n">
        <v>1</v>
      </c>
      <c r="Z2" t="n">
        <v>10</v>
      </c>
      <c r="AA2" t="n">
        <v>126.3916456233743</v>
      </c>
      <c r="AB2" t="n">
        <v>172.9346255476953</v>
      </c>
      <c r="AC2" t="n">
        <v>156.4299876007428</v>
      </c>
      <c r="AD2" t="n">
        <v>126391.6456233743</v>
      </c>
      <c r="AE2" t="n">
        <v>172934.6255476953</v>
      </c>
      <c r="AF2" t="n">
        <v>3.533170352413652e-06</v>
      </c>
      <c r="AG2" t="n">
        <v>13</v>
      </c>
      <c r="AH2" t="n">
        <v>156429.9876007428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11.1673</v>
      </c>
      <c r="E3" t="n">
        <v>8.949999999999999</v>
      </c>
      <c r="F3" t="n">
        <v>5.77</v>
      </c>
      <c r="G3" t="n">
        <v>9.35</v>
      </c>
      <c r="H3" t="n">
        <v>0.17</v>
      </c>
      <c r="I3" t="n">
        <v>37</v>
      </c>
      <c r="J3" t="n">
        <v>133.55</v>
      </c>
      <c r="K3" t="n">
        <v>46.47</v>
      </c>
      <c r="L3" t="n">
        <v>1.25</v>
      </c>
      <c r="M3" t="n">
        <v>35</v>
      </c>
      <c r="N3" t="n">
        <v>20.83</v>
      </c>
      <c r="O3" t="n">
        <v>16704.7</v>
      </c>
      <c r="P3" t="n">
        <v>62.13</v>
      </c>
      <c r="Q3" t="n">
        <v>202.84</v>
      </c>
      <c r="R3" t="n">
        <v>39.95</v>
      </c>
      <c r="S3" t="n">
        <v>13.89</v>
      </c>
      <c r="T3" t="n">
        <v>11188.04</v>
      </c>
      <c r="U3" t="n">
        <v>0.35</v>
      </c>
      <c r="V3" t="n">
        <v>0.67</v>
      </c>
      <c r="W3" t="n">
        <v>0.71</v>
      </c>
      <c r="X3" t="n">
        <v>0.73</v>
      </c>
      <c r="Y3" t="n">
        <v>1</v>
      </c>
      <c r="Z3" t="n">
        <v>10</v>
      </c>
      <c r="AA3" t="n">
        <v>116.1491611848829</v>
      </c>
      <c r="AB3" t="n">
        <v>158.9204064724361</v>
      </c>
      <c r="AC3" t="n">
        <v>143.7532659249419</v>
      </c>
      <c r="AD3" t="n">
        <v>116149.1611848829</v>
      </c>
      <c r="AE3" t="n">
        <v>158920.4064724361</v>
      </c>
      <c r="AF3" t="n">
        <v>3.740647264053411e-06</v>
      </c>
      <c r="AG3" t="n">
        <v>12</v>
      </c>
      <c r="AH3" t="n">
        <v>143753.2659249419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11.6043</v>
      </c>
      <c r="E4" t="n">
        <v>8.619999999999999</v>
      </c>
      <c r="F4" t="n">
        <v>5.62</v>
      </c>
      <c r="G4" t="n">
        <v>11.24</v>
      </c>
      <c r="H4" t="n">
        <v>0.2</v>
      </c>
      <c r="I4" t="n">
        <v>30</v>
      </c>
      <c r="J4" t="n">
        <v>133.88</v>
      </c>
      <c r="K4" t="n">
        <v>46.47</v>
      </c>
      <c r="L4" t="n">
        <v>1.5</v>
      </c>
      <c r="M4" t="n">
        <v>28</v>
      </c>
      <c r="N4" t="n">
        <v>20.91</v>
      </c>
      <c r="O4" t="n">
        <v>16746.01</v>
      </c>
      <c r="P4" t="n">
        <v>60.21</v>
      </c>
      <c r="Q4" t="n">
        <v>202.93</v>
      </c>
      <c r="R4" t="n">
        <v>35.44</v>
      </c>
      <c r="S4" t="n">
        <v>13.89</v>
      </c>
      <c r="T4" t="n">
        <v>8970.190000000001</v>
      </c>
      <c r="U4" t="n">
        <v>0.39</v>
      </c>
      <c r="V4" t="n">
        <v>0.6899999999999999</v>
      </c>
      <c r="W4" t="n">
        <v>0.6899999999999999</v>
      </c>
      <c r="X4" t="n">
        <v>0.58</v>
      </c>
      <c r="Y4" t="n">
        <v>1</v>
      </c>
      <c r="Z4" t="n">
        <v>10</v>
      </c>
      <c r="AA4" t="n">
        <v>113.8983855461934</v>
      </c>
      <c r="AB4" t="n">
        <v>155.8407959463696</v>
      </c>
      <c r="AC4" t="n">
        <v>140.9675691052216</v>
      </c>
      <c r="AD4" t="n">
        <v>113898.3855461934</v>
      </c>
      <c r="AE4" t="n">
        <v>155840.7959463696</v>
      </c>
      <c r="AF4" t="n">
        <v>3.887026680240972e-06</v>
      </c>
      <c r="AG4" t="n">
        <v>12</v>
      </c>
      <c r="AH4" t="n">
        <v>140967.5691052216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11.8437</v>
      </c>
      <c r="E5" t="n">
        <v>8.44</v>
      </c>
      <c r="F5" t="n">
        <v>5.56</v>
      </c>
      <c r="G5" t="n">
        <v>12.82</v>
      </c>
      <c r="H5" t="n">
        <v>0.23</v>
      </c>
      <c r="I5" t="n">
        <v>26</v>
      </c>
      <c r="J5" t="n">
        <v>134.22</v>
      </c>
      <c r="K5" t="n">
        <v>46.47</v>
      </c>
      <c r="L5" t="n">
        <v>1.75</v>
      </c>
      <c r="M5" t="n">
        <v>24</v>
      </c>
      <c r="N5" t="n">
        <v>21</v>
      </c>
      <c r="O5" t="n">
        <v>16787.35</v>
      </c>
      <c r="P5" t="n">
        <v>59.22</v>
      </c>
      <c r="Q5" t="n">
        <v>202.94</v>
      </c>
      <c r="R5" t="n">
        <v>33.83</v>
      </c>
      <c r="S5" t="n">
        <v>13.89</v>
      </c>
      <c r="T5" t="n">
        <v>8185.66</v>
      </c>
      <c r="U5" t="n">
        <v>0.41</v>
      </c>
      <c r="V5" t="n">
        <v>0.7</v>
      </c>
      <c r="W5" t="n">
        <v>0.68</v>
      </c>
      <c r="X5" t="n">
        <v>0.52</v>
      </c>
      <c r="Y5" t="n">
        <v>1</v>
      </c>
      <c r="Z5" t="n">
        <v>10</v>
      </c>
      <c r="AA5" t="n">
        <v>106.0216207160844</v>
      </c>
      <c r="AB5" t="n">
        <v>145.0634588074807</v>
      </c>
      <c r="AC5" t="n">
        <v>131.2188058967772</v>
      </c>
      <c r="AD5" t="n">
        <v>106021.6207160844</v>
      </c>
      <c r="AE5" t="n">
        <v>145063.4588074808</v>
      </c>
      <c r="AF5" t="n">
        <v>3.967217143021983e-06</v>
      </c>
      <c r="AG5" t="n">
        <v>11</v>
      </c>
      <c r="AH5" t="n">
        <v>131218.8058967773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12.1388</v>
      </c>
      <c r="E6" t="n">
        <v>8.24</v>
      </c>
      <c r="F6" t="n">
        <v>5.46</v>
      </c>
      <c r="G6" t="n">
        <v>14.89</v>
      </c>
      <c r="H6" t="n">
        <v>0.26</v>
      </c>
      <c r="I6" t="n">
        <v>22</v>
      </c>
      <c r="J6" t="n">
        <v>134.55</v>
      </c>
      <c r="K6" t="n">
        <v>46.47</v>
      </c>
      <c r="L6" t="n">
        <v>2</v>
      </c>
      <c r="M6" t="n">
        <v>20</v>
      </c>
      <c r="N6" t="n">
        <v>21.09</v>
      </c>
      <c r="O6" t="n">
        <v>16828.84</v>
      </c>
      <c r="P6" t="n">
        <v>57.9</v>
      </c>
      <c r="Q6" t="n">
        <v>202.83</v>
      </c>
      <c r="R6" t="n">
        <v>30.84</v>
      </c>
      <c r="S6" t="n">
        <v>13.89</v>
      </c>
      <c r="T6" t="n">
        <v>6709.38</v>
      </c>
      <c r="U6" t="n">
        <v>0.45</v>
      </c>
      <c r="V6" t="n">
        <v>0.71</v>
      </c>
      <c r="W6" t="n">
        <v>0.67</v>
      </c>
      <c r="X6" t="n">
        <v>0.42</v>
      </c>
      <c r="Y6" t="n">
        <v>1</v>
      </c>
      <c r="Z6" t="n">
        <v>10</v>
      </c>
      <c r="AA6" t="n">
        <v>104.6408020770273</v>
      </c>
      <c r="AB6" t="n">
        <v>143.1741618281048</v>
      </c>
      <c r="AC6" t="n">
        <v>129.5098207694673</v>
      </c>
      <c r="AD6" t="n">
        <v>104640.8020770273</v>
      </c>
      <c r="AE6" t="n">
        <v>143174.1618281048</v>
      </c>
      <c r="AF6" t="n">
        <v>4.066065119490973e-06</v>
      </c>
      <c r="AG6" t="n">
        <v>11</v>
      </c>
      <c r="AH6" t="n">
        <v>129509.8207694673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12.2808</v>
      </c>
      <c r="E7" t="n">
        <v>8.140000000000001</v>
      </c>
      <c r="F7" t="n">
        <v>5.42</v>
      </c>
      <c r="G7" t="n">
        <v>16.25</v>
      </c>
      <c r="H7" t="n">
        <v>0.29</v>
      </c>
      <c r="I7" t="n">
        <v>20</v>
      </c>
      <c r="J7" t="n">
        <v>134.89</v>
      </c>
      <c r="K7" t="n">
        <v>46.47</v>
      </c>
      <c r="L7" t="n">
        <v>2.25</v>
      </c>
      <c r="M7" t="n">
        <v>18</v>
      </c>
      <c r="N7" t="n">
        <v>21.17</v>
      </c>
      <c r="O7" t="n">
        <v>16870.25</v>
      </c>
      <c r="P7" t="n">
        <v>57.24</v>
      </c>
      <c r="Q7" t="n">
        <v>202.84</v>
      </c>
      <c r="R7" t="n">
        <v>29.35</v>
      </c>
      <c r="S7" t="n">
        <v>13.89</v>
      </c>
      <c r="T7" t="n">
        <v>5972.96</v>
      </c>
      <c r="U7" t="n">
        <v>0.47</v>
      </c>
      <c r="V7" t="n">
        <v>0.71</v>
      </c>
      <c r="W7" t="n">
        <v>0.67</v>
      </c>
      <c r="X7" t="n">
        <v>0.38</v>
      </c>
      <c r="Y7" t="n">
        <v>1</v>
      </c>
      <c r="Z7" t="n">
        <v>10</v>
      </c>
      <c r="AA7" t="n">
        <v>103.9933013801649</v>
      </c>
      <c r="AB7" t="n">
        <v>142.2882228089434</v>
      </c>
      <c r="AC7" t="n">
        <v>128.7084345268712</v>
      </c>
      <c r="AD7" t="n">
        <v>103993.3013801649</v>
      </c>
      <c r="AE7" t="n">
        <v>142288.2228089434</v>
      </c>
      <c r="AF7" t="n">
        <v>4.113630055643453e-06</v>
      </c>
      <c r="AG7" t="n">
        <v>11</v>
      </c>
      <c r="AH7" t="n">
        <v>128708.4345268712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12.4254</v>
      </c>
      <c r="E8" t="n">
        <v>8.050000000000001</v>
      </c>
      <c r="F8" t="n">
        <v>5.38</v>
      </c>
      <c r="G8" t="n">
        <v>17.93</v>
      </c>
      <c r="H8" t="n">
        <v>0.33</v>
      </c>
      <c r="I8" t="n">
        <v>18</v>
      </c>
      <c r="J8" t="n">
        <v>135.22</v>
      </c>
      <c r="K8" t="n">
        <v>46.47</v>
      </c>
      <c r="L8" t="n">
        <v>2.5</v>
      </c>
      <c r="M8" t="n">
        <v>16</v>
      </c>
      <c r="N8" t="n">
        <v>21.26</v>
      </c>
      <c r="O8" t="n">
        <v>16911.68</v>
      </c>
      <c r="P8" t="n">
        <v>56.38</v>
      </c>
      <c r="Q8" t="n">
        <v>202.81</v>
      </c>
      <c r="R8" t="n">
        <v>28.21</v>
      </c>
      <c r="S8" t="n">
        <v>13.89</v>
      </c>
      <c r="T8" t="n">
        <v>5413.28</v>
      </c>
      <c r="U8" t="n">
        <v>0.49</v>
      </c>
      <c r="V8" t="n">
        <v>0.72</v>
      </c>
      <c r="W8" t="n">
        <v>0.67</v>
      </c>
      <c r="X8" t="n">
        <v>0.34</v>
      </c>
      <c r="Y8" t="n">
        <v>1</v>
      </c>
      <c r="Z8" t="n">
        <v>10</v>
      </c>
      <c r="AA8" t="n">
        <v>103.2672346728351</v>
      </c>
      <c r="AB8" t="n">
        <v>141.2947863081728</v>
      </c>
      <c r="AC8" t="n">
        <v>127.809810211437</v>
      </c>
      <c r="AD8" t="n">
        <v>103267.2346728351</v>
      </c>
      <c r="AE8" t="n">
        <v>141294.7863081728</v>
      </c>
      <c r="AF8" t="n">
        <v>4.162065899077598e-06</v>
      </c>
      <c r="AG8" t="n">
        <v>11</v>
      </c>
      <c r="AH8" t="n">
        <v>127809.810211437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12.5716</v>
      </c>
      <c r="E9" t="n">
        <v>7.95</v>
      </c>
      <c r="F9" t="n">
        <v>5.34</v>
      </c>
      <c r="G9" t="n">
        <v>20.02</v>
      </c>
      <c r="H9" t="n">
        <v>0.36</v>
      </c>
      <c r="I9" t="n">
        <v>16</v>
      </c>
      <c r="J9" t="n">
        <v>135.56</v>
      </c>
      <c r="K9" t="n">
        <v>46.47</v>
      </c>
      <c r="L9" t="n">
        <v>2.75</v>
      </c>
      <c r="M9" t="n">
        <v>14</v>
      </c>
      <c r="N9" t="n">
        <v>21.34</v>
      </c>
      <c r="O9" t="n">
        <v>16953.14</v>
      </c>
      <c r="P9" t="n">
        <v>55.74</v>
      </c>
      <c r="Q9" t="n">
        <v>202.85</v>
      </c>
      <c r="R9" t="n">
        <v>27.11</v>
      </c>
      <c r="S9" t="n">
        <v>13.89</v>
      </c>
      <c r="T9" t="n">
        <v>4874.27</v>
      </c>
      <c r="U9" t="n">
        <v>0.51</v>
      </c>
      <c r="V9" t="n">
        <v>0.72</v>
      </c>
      <c r="W9" t="n">
        <v>0.66</v>
      </c>
      <c r="X9" t="n">
        <v>0.3</v>
      </c>
      <c r="Y9" t="n">
        <v>1</v>
      </c>
      <c r="Z9" t="n">
        <v>10</v>
      </c>
      <c r="AA9" t="n">
        <v>102.6496955963256</v>
      </c>
      <c r="AB9" t="n">
        <v>140.4498420997917</v>
      </c>
      <c r="AC9" t="n">
        <v>127.0455062924169</v>
      </c>
      <c r="AD9" t="n">
        <v>102649.6955963256</v>
      </c>
      <c r="AE9" t="n">
        <v>140449.8420997917</v>
      </c>
      <c r="AF9" t="n">
        <v>4.211037685454305e-06</v>
      </c>
      <c r="AG9" t="n">
        <v>11</v>
      </c>
      <c r="AH9" t="n">
        <v>127045.5062924169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12.6436</v>
      </c>
      <c r="E10" t="n">
        <v>7.91</v>
      </c>
      <c r="F10" t="n">
        <v>5.32</v>
      </c>
      <c r="G10" t="n">
        <v>21.28</v>
      </c>
      <c r="H10" t="n">
        <v>0.39</v>
      </c>
      <c r="I10" t="n">
        <v>15</v>
      </c>
      <c r="J10" t="n">
        <v>135.9</v>
      </c>
      <c r="K10" t="n">
        <v>46.47</v>
      </c>
      <c r="L10" t="n">
        <v>3</v>
      </c>
      <c r="M10" t="n">
        <v>13</v>
      </c>
      <c r="N10" t="n">
        <v>21.43</v>
      </c>
      <c r="O10" t="n">
        <v>16994.64</v>
      </c>
      <c r="P10" t="n">
        <v>55.28</v>
      </c>
      <c r="Q10" t="n">
        <v>202.86</v>
      </c>
      <c r="R10" t="n">
        <v>26.46</v>
      </c>
      <c r="S10" t="n">
        <v>13.89</v>
      </c>
      <c r="T10" t="n">
        <v>4555.85</v>
      </c>
      <c r="U10" t="n">
        <v>0.52</v>
      </c>
      <c r="V10" t="n">
        <v>0.73</v>
      </c>
      <c r="W10" t="n">
        <v>0.66</v>
      </c>
      <c r="X10" t="n">
        <v>0.28</v>
      </c>
      <c r="Y10" t="n">
        <v>1</v>
      </c>
      <c r="Z10" t="n">
        <v>10</v>
      </c>
      <c r="AA10" t="n">
        <v>102.2883360948179</v>
      </c>
      <c r="AB10" t="n">
        <v>139.9554140877731</v>
      </c>
      <c r="AC10" t="n">
        <v>126.598265795931</v>
      </c>
      <c r="AD10" t="n">
        <v>102288.3360948179</v>
      </c>
      <c r="AE10" t="n">
        <v>139955.4140877731</v>
      </c>
      <c r="AF10" t="n">
        <v>4.235155117869646e-06</v>
      </c>
      <c r="AG10" t="n">
        <v>11</v>
      </c>
      <c r="AH10" t="n">
        <v>126598.265795931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12.7069</v>
      </c>
      <c r="E11" t="n">
        <v>7.87</v>
      </c>
      <c r="F11" t="n">
        <v>5.31</v>
      </c>
      <c r="G11" t="n">
        <v>22.75</v>
      </c>
      <c r="H11" t="n">
        <v>0.42</v>
      </c>
      <c r="I11" t="n">
        <v>14</v>
      </c>
      <c r="J11" t="n">
        <v>136.23</v>
      </c>
      <c r="K11" t="n">
        <v>46.47</v>
      </c>
      <c r="L11" t="n">
        <v>3.25</v>
      </c>
      <c r="M11" t="n">
        <v>12</v>
      </c>
      <c r="N11" t="n">
        <v>21.52</v>
      </c>
      <c r="O11" t="n">
        <v>17036.16</v>
      </c>
      <c r="P11" t="n">
        <v>54.98</v>
      </c>
      <c r="Q11" t="n">
        <v>202.81</v>
      </c>
      <c r="R11" t="n">
        <v>26.11</v>
      </c>
      <c r="S11" t="n">
        <v>13.89</v>
      </c>
      <c r="T11" t="n">
        <v>4386.05</v>
      </c>
      <c r="U11" t="n">
        <v>0.53</v>
      </c>
      <c r="V11" t="n">
        <v>0.73</v>
      </c>
      <c r="W11" t="n">
        <v>0.66</v>
      </c>
      <c r="X11" t="n">
        <v>0.27</v>
      </c>
      <c r="Y11" t="n">
        <v>1</v>
      </c>
      <c r="Z11" t="n">
        <v>10</v>
      </c>
      <c r="AA11" t="n">
        <v>102.0226155747638</v>
      </c>
      <c r="AB11" t="n">
        <v>139.5918435494731</v>
      </c>
      <c r="AC11" t="n">
        <v>126.2693939195319</v>
      </c>
      <c r="AD11" t="n">
        <v>102022.6155747638</v>
      </c>
      <c r="AE11" t="n">
        <v>139591.8435494732</v>
      </c>
      <c r="AF11" t="n">
        <v>4.256358360534802e-06</v>
      </c>
      <c r="AG11" t="n">
        <v>11</v>
      </c>
      <c r="AH11" t="n">
        <v>126269.3939195319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12.8027</v>
      </c>
      <c r="E12" t="n">
        <v>7.81</v>
      </c>
      <c r="F12" t="n">
        <v>5.28</v>
      </c>
      <c r="G12" t="n">
        <v>24.35</v>
      </c>
      <c r="H12" t="n">
        <v>0.45</v>
      </c>
      <c r="I12" t="n">
        <v>13</v>
      </c>
      <c r="J12" t="n">
        <v>136.57</v>
      </c>
      <c r="K12" t="n">
        <v>46.47</v>
      </c>
      <c r="L12" t="n">
        <v>3.5</v>
      </c>
      <c r="M12" t="n">
        <v>11</v>
      </c>
      <c r="N12" t="n">
        <v>21.6</v>
      </c>
      <c r="O12" t="n">
        <v>17077.72</v>
      </c>
      <c r="P12" t="n">
        <v>54.22</v>
      </c>
      <c r="Q12" t="n">
        <v>202.82</v>
      </c>
      <c r="R12" t="n">
        <v>25.01</v>
      </c>
      <c r="S12" t="n">
        <v>13.89</v>
      </c>
      <c r="T12" t="n">
        <v>3840.49</v>
      </c>
      <c r="U12" t="n">
        <v>0.5600000000000001</v>
      </c>
      <c r="V12" t="n">
        <v>0.73</v>
      </c>
      <c r="W12" t="n">
        <v>0.66</v>
      </c>
      <c r="X12" t="n">
        <v>0.24</v>
      </c>
      <c r="Y12" t="n">
        <v>1</v>
      </c>
      <c r="Z12" t="n">
        <v>10</v>
      </c>
      <c r="AA12" t="n">
        <v>101.4878701489324</v>
      </c>
      <c r="AB12" t="n">
        <v>138.8601812665478</v>
      </c>
      <c r="AC12" t="n">
        <v>125.6075604579942</v>
      </c>
      <c r="AD12" t="n">
        <v>101487.8701489324</v>
      </c>
      <c r="AE12" t="n">
        <v>138860.1812665478</v>
      </c>
      <c r="AF12" t="n">
        <v>4.28844794422077e-06</v>
      </c>
      <c r="AG12" t="n">
        <v>11</v>
      </c>
      <c r="AH12" t="n">
        <v>125607.5604579942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12.8608</v>
      </c>
      <c r="E13" t="n">
        <v>7.78</v>
      </c>
      <c r="F13" t="n">
        <v>5.27</v>
      </c>
      <c r="G13" t="n">
        <v>26.34</v>
      </c>
      <c r="H13" t="n">
        <v>0.48</v>
      </c>
      <c r="I13" t="n">
        <v>12</v>
      </c>
      <c r="J13" t="n">
        <v>136.91</v>
      </c>
      <c r="K13" t="n">
        <v>46.47</v>
      </c>
      <c r="L13" t="n">
        <v>3.75</v>
      </c>
      <c r="M13" t="n">
        <v>10</v>
      </c>
      <c r="N13" t="n">
        <v>21.69</v>
      </c>
      <c r="O13" t="n">
        <v>17119.3</v>
      </c>
      <c r="P13" t="n">
        <v>54</v>
      </c>
      <c r="Q13" t="n">
        <v>202.85</v>
      </c>
      <c r="R13" t="n">
        <v>24.75</v>
      </c>
      <c r="S13" t="n">
        <v>13.89</v>
      </c>
      <c r="T13" t="n">
        <v>3716.18</v>
      </c>
      <c r="U13" t="n">
        <v>0.5600000000000001</v>
      </c>
      <c r="V13" t="n">
        <v>0.73</v>
      </c>
      <c r="W13" t="n">
        <v>0.66</v>
      </c>
      <c r="X13" t="n">
        <v>0.23</v>
      </c>
      <c r="Y13" t="n">
        <v>1</v>
      </c>
      <c r="Z13" t="n">
        <v>10</v>
      </c>
      <c r="AA13" t="n">
        <v>101.273521589483</v>
      </c>
      <c r="AB13" t="n">
        <v>138.5669001111183</v>
      </c>
      <c r="AC13" t="n">
        <v>125.3422696444162</v>
      </c>
      <c r="AD13" t="n">
        <v>101273.521589483</v>
      </c>
      <c r="AE13" t="n">
        <v>138566.9001111183</v>
      </c>
      <c r="AF13" t="n">
        <v>4.307909372322595e-06</v>
      </c>
      <c r="AG13" t="n">
        <v>11</v>
      </c>
      <c r="AH13" t="n">
        <v>125342.2696444162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12.959</v>
      </c>
      <c r="E14" t="n">
        <v>7.72</v>
      </c>
      <c r="F14" t="n">
        <v>5.24</v>
      </c>
      <c r="G14" t="n">
        <v>28.57</v>
      </c>
      <c r="H14" t="n">
        <v>0.52</v>
      </c>
      <c r="I14" t="n">
        <v>11</v>
      </c>
      <c r="J14" t="n">
        <v>137.25</v>
      </c>
      <c r="K14" t="n">
        <v>46.47</v>
      </c>
      <c r="L14" t="n">
        <v>4</v>
      </c>
      <c r="M14" t="n">
        <v>9</v>
      </c>
      <c r="N14" t="n">
        <v>21.78</v>
      </c>
      <c r="O14" t="n">
        <v>17160.92</v>
      </c>
      <c r="P14" t="n">
        <v>53.21</v>
      </c>
      <c r="Q14" t="n">
        <v>202.83</v>
      </c>
      <c r="R14" t="n">
        <v>23.69</v>
      </c>
      <c r="S14" t="n">
        <v>13.89</v>
      </c>
      <c r="T14" t="n">
        <v>3189.16</v>
      </c>
      <c r="U14" t="n">
        <v>0.59</v>
      </c>
      <c r="V14" t="n">
        <v>0.74</v>
      </c>
      <c r="W14" t="n">
        <v>0.66</v>
      </c>
      <c r="X14" t="n">
        <v>0.2</v>
      </c>
      <c r="Y14" t="n">
        <v>1</v>
      </c>
      <c r="Z14" t="n">
        <v>10</v>
      </c>
      <c r="AA14" t="n">
        <v>100.733441059773</v>
      </c>
      <c r="AB14" t="n">
        <v>137.8279381036981</v>
      </c>
      <c r="AC14" t="n">
        <v>124.6738331338442</v>
      </c>
      <c r="AD14" t="n">
        <v>100733.441059773</v>
      </c>
      <c r="AE14" t="n">
        <v>137827.9381036981</v>
      </c>
      <c r="AF14" t="n">
        <v>4.340802870422408e-06</v>
      </c>
      <c r="AG14" t="n">
        <v>11</v>
      </c>
      <c r="AH14" t="n">
        <v>124673.8331338442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13.0406</v>
      </c>
      <c r="E15" t="n">
        <v>7.67</v>
      </c>
      <c r="F15" t="n">
        <v>5.22</v>
      </c>
      <c r="G15" t="n">
        <v>31.3</v>
      </c>
      <c r="H15" t="n">
        <v>0.55</v>
      </c>
      <c r="I15" t="n">
        <v>10</v>
      </c>
      <c r="J15" t="n">
        <v>137.58</v>
      </c>
      <c r="K15" t="n">
        <v>46.47</v>
      </c>
      <c r="L15" t="n">
        <v>4.25</v>
      </c>
      <c r="M15" t="n">
        <v>8</v>
      </c>
      <c r="N15" t="n">
        <v>21.87</v>
      </c>
      <c r="O15" t="n">
        <v>17202.57</v>
      </c>
      <c r="P15" t="n">
        <v>52.57</v>
      </c>
      <c r="Q15" t="n">
        <v>202.81</v>
      </c>
      <c r="R15" t="n">
        <v>23.18</v>
      </c>
      <c r="S15" t="n">
        <v>13.89</v>
      </c>
      <c r="T15" t="n">
        <v>2939.32</v>
      </c>
      <c r="U15" t="n">
        <v>0.6</v>
      </c>
      <c r="V15" t="n">
        <v>0.74</v>
      </c>
      <c r="W15" t="n">
        <v>0.65</v>
      </c>
      <c r="X15" t="n">
        <v>0.18</v>
      </c>
      <c r="Y15" t="n">
        <v>1</v>
      </c>
      <c r="Z15" t="n">
        <v>10</v>
      </c>
      <c r="AA15" t="n">
        <v>93.54545493046994</v>
      </c>
      <c r="AB15" t="n">
        <v>127.9930183700231</v>
      </c>
      <c r="AC15" t="n">
        <v>115.7775443361515</v>
      </c>
      <c r="AD15" t="n">
        <v>93545.45493046995</v>
      </c>
      <c r="AE15" t="n">
        <v>127993.0183700231</v>
      </c>
      <c r="AF15" t="n">
        <v>4.368135960493128e-06</v>
      </c>
      <c r="AG15" t="n">
        <v>10</v>
      </c>
      <c r="AH15" t="n">
        <v>115777.5443361515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13.0501</v>
      </c>
      <c r="E16" t="n">
        <v>7.66</v>
      </c>
      <c r="F16" t="n">
        <v>5.21</v>
      </c>
      <c r="G16" t="n">
        <v>31.26</v>
      </c>
      <c r="H16" t="n">
        <v>0.58</v>
      </c>
      <c r="I16" t="n">
        <v>10</v>
      </c>
      <c r="J16" t="n">
        <v>137.92</v>
      </c>
      <c r="K16" t="n">
        <v>46.47</v>
      </c>
      <c r="L16" t="n">
        <v>4.5</v>
      </c>
      <c r="M16" t="n">
        <v>8</v>
      </c>
      <c r="N16" t="n">
        <v>21.95</v>
      </c>
      <c r="O16" t="n">
        <v>17244.24</v>
      </c>
      <c r="P16" t="n">
        <v>52.62</v>
      </c>
      <c r="Q16" t="n">
        <v>202.81</v>
      </c>
      <c r="R16" t="n">
        <v>22.99</v>
      </c>
      <c r="S16" t="n">
        <v>13.89</v>
      </c>
      <c r="T16" t="n">
        <v>2844.15</v>
      </c>
      <c r="U16" t="n">
        <v>0.6</v>
      </c>
      <c r="V16" t="n">
        <v>0.74</v>
      </c>
      <c r="W16" t="n">
        <v>0.65</v>
      </c>
      <c r="X16" t="n">
        <v>0.17</v>
      </c>
      <c r="Y16" t="n">
        <v>1</v>
      </c>
      <c r="Z16" t="n">
        <v>10</v>
      </c>
      <c r="AA16" t="n">
        <v>93.54346999901904</v>
      </c>
      <c r="AB16" t="n">
        <v>127.990302499243</v>
      </c>
      <c r="AC16" t="n">
        <v>115.7750876642669</v>
      </c>
      <c r="AD16" t="n">
        <v>93543.46999901904</v>
      </c>
      <c r="AE16" t="n">
        <v>127990.302499243</v>
      </c>
      <c r="AF16" t="n">
        <v>4.371318121714598e-06</v>
      </c>
      <c r="AG16" t="n">
        <v>10</v>
      </c>
      <c r="AH16" t="n">
        <v>115775.0876642669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13.1138</v>
      </c>
      <c r="E17" t="n">
        <v>7.63</v>
      </c>
      <c r="F17" t="n">
        <v>5.2</v>
      </c>
      <c r="G17" t="n">
        <v>34.67</v>
      </c>
      <c r="H17" t="n">
        <v>0.61</v>
      </c>
      <c r="I17" t="n">
        <v>9</v>
      </c>
      <c r="J17" t="n">
        <v>138.26</v>
      </c>
      <c r="K17" t="n">
        <v>46.47</v>
      </c>
      <c r="L17" t="n">
        <v>4.75</v>
      </c>
      <c r="M17" t="n">
        <v>7</v>
      </c>
      <c r="N17" t="n">
        <v>22.04</v>
      </c>
      <c r="O17" t="n">
        <v>17285.95</v>
      </c>
      <c r="P17" t="n">
        <v>51.99</v>
      </c>
      <c r="Q17" t="n">
        <v>202.81</v>
      </c>
      <c r="R17" t="n">
        <v>22.7</v>
      </c>
      <c r="S17" t="n">
        <v>13.89</v>
      </c>
      <c r="T17" t="n">
        <v>2702.85</v>
      </c>
      <c r="U17" t="n">
        <v>0.61</v>
      </c>
      <c r="V17" t="n">
        <v>0.74</v>
      </c>
      <c r="W17" t="n">
        <v>0.65</v>
      </c>
      <c r="X17" t="n">
        <v>0.16</v>
      </c>
      <c r="Y17" t="n">
        <v>1</v>
      </c>
      <c r="Z17" t="n">
        <v>10</v>
      </c>
      <c r="AA17" t="n">
        <v>93.15790919927892</v>
      </c>
      <c r="AB17" t="n">
        <v>127.4627612032969</v>
      </c>
      <c r="AC17" t="n">
        <v>115.2978941691968</v>
      </c>
      <c r="AD17" t="n">
        <v>93157.90919927892</v>
      </c>
      <c r="AE17" t="n">
        <v>127462.7612032969</v>
      </c>
      <c r="AF17" t="n">
        <v>4.392655350115392e-06</v>
      </c>
      <c r="AG17" t="n">
        <v>10</v>
      </c>
      <c r="AH17" t="n">
        <v>115297.8941691968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13.1148</v>
      </c>
      <c r="E18" t="n">
        <v>7.62</v>
      </c>
      <c r="F18" t="n">
        <v>5.2</v>
      </c>
      <c r="G18" t="n">
        <v>34.66</v>
      </c>
      <c r="H18" t="n">
        <v>0.64</v>
      </c>
      <c r="I18" t="n">
        <v>9</v>
      </c>
      <c r="J18" t="n">
        <v>138.6</v>
      </c>
      <c r="K18" t="n">
        <v>46.47</v>
      </c>
      <c r="L18" t="n">
        <v>5</v>
      </c>
      <c r="M18" t="n">
        <v>7</v>
      </c>
      <c r="N18" t="n">
        <v>22.13</v>
      </c>
      <c r="O18" t="n">
        <v>17327.69</v>
      </c>
      <c r="P18" t="n">
        <v>51.57</v>
      </c>
      <c r="Q18" t="n">
        <v>202.87</v>
      </c>
      <c r="R18" t="n">
        <v>22.57</v>
      </c>
      <c r="S18" t="n">
        <v>13.89</v>
      </c>
      <c r="T18" t="n">
        <v>2639.81</v>
      </c>
      <c r="U18" t="n">
        <v>0.62</v>
      </c>
      <c r="V18" t="n">
        <v>0.74</v>
      </c>
      <c r="W18" t="n">
        <v>0.65</v>
      </c>
      <c r="X18" t="n">
        <v>0.16</v>
      </c>
      <c r="Y18" t="n">
        <v>1</v>
      </c>
      <c r="Z18" t="n">
        <v>10</v>
      </c>
      <c r="AA18" t="n">
        <v>92.98178976299698</v>
      </c>
      <c r="AB18" t="n">
        <v>127.2217868207348</v>
      </c>
      <c r="AC18" t="n">
        <v>115.0799180434968</v>
      </c>
      <c r="AD18" t="n">
        <v>92981.78976299698</v>
      </c>
      <c r="AE18" t="n">
        <v>127221.7868207349</v>
      </c>
      <c r="AF18" t="n">
        <v>4.392990314454495e-06</v>
      </c>
      <c r="AG18" t="n">
        <v>10</v>
      </c>
      <c r="AH18" t="n">
        <v>115079.9180434968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13.1916</v>
      </c>
      <c r="E19" t="n">
        <v>7.58</v>
      </c>
      <c r="F19" t="n">
        <v>5.18</v>
      </c>
      <c r="G19" t="n">
        <v>38.87</v>
      </c>
      <c r="H19" t="n">
        <v>0.67</v>
      </c>
      <c r="I19" t="n">
        <v>8</v>
      </c>
      <c r="J19" t="n">
        <v>138.94</v>
      </c>
      <c r="K19" t="n">
        <v>46.47</v>
      </c>
      <c r="L19" t="n">
        <v>5.25</v>
      </c>
      <c r="M19" t="n">
        <v>6</v>
      </c>
      <c r="N19" t="n">
        <v>22.22</v>
      </c>
      <c r="O19" t="n">
        <v>17369.47</v>
      </c>
      <c r="P19" t="n">
        <v>51.12</v>
      </c>
      <c r="Q19" t="n">
        <v>202.81</v>
      </c>
      <c r="R19" t="n">
        <v>22.26</v>
      </c>
      <c r="S19" t="n">
        <v>13.89</v>
      </c>
      <c r="T19" t="n">
        <v>2489.4</v>
      </c>
      <c r="U19" t="n">
        <v>0.62</v>
      </c>
      <c r="V19" t="n">
        <v>0.75</v>
      </c>
      <c r="W19" t="n">
        <v>0.65</v>
      </c>
      <c r="X19" t="n">
        <v>0.14</v>
      </c>
      <c r="Y19" t="n">
        <v>1</v>
      </c>
      <c r="Z19" t="n">
        <v>10</v>
      </c>
      <c r="AA19" t="n">
        <v>92.64674449319354</v>
      </c>
      <c r="AB19" t="n">
        <v>126.7633631014359</v>
      </c>
      <c r="AC19" t="n">
        <v>114.6652456405658</v>
      </c>
      <c r="AD19" t="n">
        <v>92646.74449319353</v>
      </c>
      <c r="AE19" t="n">
        <v>126763.3631014359</v>
      </c>
      <c r="AF19" t="n">
        <v>4.418715575697526e-06</v>
      </c>
      <c r="AG19" t="n">
        <v>10</v>
      </c>
      <c r="AH19" t="n">
        <v>114665.2456405658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13.1936</v>
      </c>
      <c r="E20" t="n">
        <v>7.58</v>
      </c>
      <c r="F20" t="n">
        <v>5.18</v>
      </c>
      <c r="G20" t="n">
        <v>38.86</v>
      </c>
      <c r="H20" t="n">
        <v>0.7</v>
      </c>
      <c r="I20" t="n">
        <v>8</v>
      </c>
      <c r="J20" t="n">
        <v>139.28</v>
      </c>
      <c r="K20" t="n">
        <v>46.47</v>
      </c>
      <c r="L20" t="n">
        <v>5.5</v>
      </c>
      <c r="M20" t="n">
        <v>6</v>
      </c>
      <c r="N20" t="n">
        <v>22.31</v>
      </c>
      <c r="O20" t="n">
        <v>17411.27</v>
      </c>
      <c r="P20" t="n">
        <v>50.99</v>
      </c>
      <c r="Q20" t="n">
        <v>202.81</v>
      </c>
      <c r="R20" t="n">
        <v>22.05</v>
      </c>
      <c r="S20" t="n">
        <v>13.89</v>
      </c>
      <c r="T20" t="n">
        <v>2384.53</v>
      </c>
      <c r="U20" t="n">
        <v>0.63</v>
      </c>
      <c r="V20" t="n">
        <v>0.75</v>
      </c>
      <c r="W20" t="n">
        <v>0.65</v>
      </c>
      <c r="X20" t="n">
        <v>0.14</v>
      </c>
      <c r="Y20" t="n">
        <v>1</v>
      </c>
      <c r="Z20" t="n">
        <v>10</v>
      </c>
      <c r="AA20" t="n">
        <v>92.58954028403542</v>
      </c>
      <c r="AB20" t="n">
        <v>126.6850937787943</v>
      </c>
      <c r="AC20" t="n">
        <v>114.5944462322254</v>
      </c>
      <c r="AD20" t="n">
        <v>92589.54028403542</v>
      </c>
      <c r="AE20" t="n">
        <v>126685.0937787943</v>
      </c>
      <c r="AF20" t="n">
        <v>4.41938550437573e-06</v>
      </c>
      <c r="AG20" t="n">
        <v>10</v>
      </c>
      <c r="AH20" t="n">
        <v>114594.4462322254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13.2004</v>
      </c>
      <c r="E21" t="n">
        <v>7.58</v>
      </c>
      <c r="F21" t="n">
        <v>5.18</v>
      </c>
      <c r="G21" t="n">
        <v>38.83</v>
      </c>
      <c r="H21" t="n">
        <v>0.73</v>
      </c>
      <c r="I21" t="n">
        <v>8</v>
      </c>
      <c r="J21" t="n">
        <v>139.61</v>
      </c>
      <c r="K21" t="n">
        <v>46.47</v>
      </c>
      <c r="L21" t="n">
        <v>5.75</v>
      </c>
      <c r="M21" t="n">
        <v>6</v>
      </c>
      <c r="N21" t="n">
        <v>22.4</v>
      </c>
      <c r="O21" t="n">
        <v>17453.1</v>
      </c>
      <c r="P21" t="n">
        <v>50.41</v>
      </c>
      <c r="Q21" t="n">
        <v>202.81</v>
      </c>
      <c r="R21" t="n">
        <v>21.96</v>
      </c>
      <c r="S21" t="n">
        <v>13.89</v>
      </c>
      <c r="T21" t="n">
        <v>2337.97</v>
      </c>
      <c r="U21" t="n">
        <v>0.63</v>
      </c>
      <c r="V21" t="n">
        <v>0.75</v>
      </c>
      <c r="W21" t="n">
        <v>0.65</v>
      </c>
      <c r="X21" t="n">
        <v>0.14</v>
      </c>
      <c r="Y21" t="n">
        <v>1</v>
      </c>
      <c r="Z21" t="n">
        <v>10</v>
      </c>
      <c r="AA21" t="n">
        <v>92.3382841526271</v>
      </c>
      <c r="AB21" t="n">
        <v>126.3413140551633</v>
      </c>
      <c r="AC21" t="n">
        <v>114.2834763629198</v>
      </c>
      <c r="AD21" t="n">
        <v>92338.28415262709</v>
      </c>
      <c r="AE21" t="n">
        <v>126341.3140551633</v>
      </c>
      <c r="AF21" t="n">
        <v>4.421663261881623e-06</v>
      </c>
      <c r="AG21" t="n">
        <v>10</v>
      </c>
      <c r="AH21" t="n">
        <v>114283.4763629198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13.2748</v>
      </c>
      <c r="E22" t="n">
        <v>7.53</v>
      </c>
      <c r="F22" t="n">
        <v>5.16</v>
      </c>
      <c r="G22" t="n">
        <v>44.25</v>
      </c>
      <c r="H22" t="n">
        <v>0.76</v>
      </c>
      <c r="I22" t="n">
        <v>7</v>
      </c>
      <c r="J22" t="n">
        <v>139.95</v>
      </c>
      <c r="K22" t="n">
        <v>46.47</v>
      </c>
      <c r="L22" t="n">
        <v>6</v>
      </c>
      <c r="M22" t="n">
        <v>5</v>
      </c>
      <c r="N22" t="n">
        <v>22.49</v>
      </c>
      <c r="O22" t="n">
        <v>17494.97</v>
      </c>
      <c r="P22" t="n">
        <v>49.82</v>
      </c>
      <c r="Q22" t="n">
        <v>202.81</v>
      </c>
      <c r="R22" t="n">
        <v>21.37</v>
      </c>
      <c r="S22" t="n">
        <v>13.89</v>
      </c>
      <c r="T22" t="n">
        <v>2048.14</v>
      </c>
      <c r="U22" t="n">
        <v>0.65</v>
      </c>
      <c r="V22" t="n">
        <v>0.75</v>
      </c>
      <c r="W22" t="n">
        <v>0.65</v>
      </c>
      <c r="X22" t="n">
        <v>0.12</v>
      </c>
      <c r="Y22" t="n">
        <v>1</v>
      </c>
      <c r="Z22" t="n">
        <v>10</v>
      </c>
      <c r="AA22" t="n">
        <v>91.95588693035921</v>
      </c>
      <c r="AB22" t="n">
        <v>125.8181013054819</v>
      </c>
      <c r="AC22" t="n">
        <v>113.8101983037341</v>
      </c>
      <c r="AD22" t="n">
        <v>91955.88693035921</v>
      </c>
      <c r="AE22" t="n">
        <v>125818.1013054819</v>
      </c>
      <c r="AF22" t="n">
        <v>4.44658460871081e-06</v>
      </c>
      <c r="AG22" t="n">
        <v>10</v>
      </c>
      <c r="AH22" t="n">
        <v>113810.1983037341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13.2984</v>
      </c>
      <c r="E23" t="n">
        <v>7.52</v>
      </c>
      <c r="F23" t="n">
        <v>5.15</v>
      </c>
      <c r="G23" t="n">
        <v>44.13</v>
      </c>
      <c r="H23" t="n">
        <v>0.79</v>
      </c>
      <c r="I23" t="n">
        <v>7</v>
      </c>
      <c r="J23" t="n">
        <v>140.29</v>
      </c>
      <c r="K23" t="n">
        <v>46.47</v>
      </c>
      <c r="L23" t="n">
        <v>6.25</v>
      </c>
      <c r="M23" t="n">
        <v>5</v>
      </c>
      <c r="N23" t="n">
        <v>22.58</v>
      </c>
      <c r="O23" t="n">
        <v>17536.87</v>
      </c>
      <c r="P23" t="n">
        <v>49.77</v>
      </c>
      <c r="Q23" t="n">
        <v>202.86</v>
      </c>
      <c r="R23" t="n">
        <v>21.07</v>
      </c>
      <c r="S23" t="n">
        <v>13.89</v>
      </c>
      <c r="T23" t="n">
        <v>1898.15</v>
      </c>
      <c r="U23" t="n">
        <v>0.66</v>
      </c>
      <c r="V23" t="n">
        <v>0.75</v>
      </c>
      <c r="W23" t="n">
        <v>0.65</v>
      </c>
      <c r="X23" t="n">
        <v>0.11</v>
      </c>
      <c r="Y23" t="n">
        <v>1</v>
      </c>
      <c r="Z23" t="n">
        <v>10</v>
      </c>
      <c r="AA23" t="n">
        <v>91.88982296426519</v>
      </c>
      <c r="AB23" t="n">
        <v>125.7277096725356</v>
      </c>
      <c r="AC23" t="n">
        <v>113.7284335213707</v>
      </c>
      <c r="AD23" t="n">
        <v>91889.82296426519</v>
      </c>
      <c r="AE23" t="n">
        <v>125727.7096725356</v>
      </c>
      <c r="AF23" t="n">
        <v>4.454489767113617e-06</v>
      </c>
      <c r="AG23" t="n">
        <v>10</v>
      </c>
      <c r="AH23" t="n">
        <v>113728.4335213707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13.2714</v>
      </c>
      <c r="E24" t="n">
        <v>7.54</v>
      </c>
      <c r="F24" t="n">
        <v>5.16</v>
      </c>
      <c r="G24" t="n">
        <v>44.26</v>
      </c>
      <c r="H24" t="n">
        <v>0.82</v>
      </c>
      <c r="I24" t="n">
        <v>7</v>
      </c>
      <c r="J24" t="n">
        <v>140.63</v>
      </c>
      <c r="K24" t="n">
        <v>46.47</v>
      </c>
      <c r="L24" t="n">
        <v>6.5</v>
      </c>
      <c r="M24" t="n">
        <v>5</v>
      </c>
      <c r="N24" t="n">
        <v>22.67</v>
      </c>
      <c r="O24" t="n">
        <v>17578.8</v>
      </c>
      <c r="P24" t="n">
        <v>49.89</v>
      </c>
      <c r="Q24" t="n">
        <v>202.81</v>
      </c>
      <c r="R24" t="n">
        <v>21.49</v>
      </c>
      <c r="S24" t="n">
        <v>13.89</v>
      </c>
      <c r="T24" t="n">
        <v>2107.67</v>
      </c>
      <c r="U24" t="n">
        <v>0.65</v>
      </c>
      <c r="V24" t="n">
        <v>0.75</v>
      </c>
      <c r="W24" t="n">
        <v>0.65</v>
      </c>
      <c r="X24" t="n">
        <v>0.13</v>
      </c>
      <c r="Y24" t="n">
        <v>1</v>
      </c>
      <c r="Z24" t="n">
        <v>10</v>
      </c>
      <c r="AA24" t="n">
        <v>91.99046922102846</v>
      </c>
      <c r="AB24" t="n">
        <v>125.8654183212385</v>
      </c>
      <c r="AC24" t="n">
        <v>113.8529994499168</v>
      </c>
      <c r="AD24" t="n">
        <v>91990.46922102846</v>
      </c>
      <c r="AE24" t="n">
        <v>125865.4183212385</v>
      </c>
      <c r="AF24" t="n">
        <v>4.445445729957863e-06</v>
      </c>
      <c r="AG24" t="n">
        <v>10</v>
      </c>
      <c r="AH24" t="n">
        <v>113852.9994499168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13.2724</v>
      </c>
      <c r="E25" t="n">
        <v>7.53</v>
      </c>
      <c r="F25" t="n">
        <v>5.16</v>
      </c>
      <c r="G25" t="n">
        <v>44.26</v>
      </c>
      <c r="H25" t="n">
        <v>0.85</v>
      </c>
      <c r="I25" t="n">
        <v>7</v>
      </c>
      <c r="J25" t="n">
        <v>140.97</v>
      </c>
      <c r="K25" t="n">
        <v>46.47</v>
      </c>
      <c r="L25" t="n">
        <v>6.75</v>
      </c>
      <c r="M25" t="n">
        <v>5</v>
      </c>
      <c r="N25" t="n">
        <v>22.76</v>
      </c>
      <c r="O25" t="n">
        <v>17620.76</v>
      </c>
      <c r="P25" t="n">
        <v>49.21</v>
      </c>
      <c r="Q25" t="n">
        <v>202.81</v>
      </c>
      <c r="R25" t="n">
        <v>21.57</v>
      </c>
      <c r="S25" t="n">
        <v>13.89</v>
      </c>
      <c r="T25" t="n">
        <v>2150.65</v>
      </c>
      <c r="U25" t="n">
        <v>0.64</v>
      </c>
      <c r="V25" t="n">
        <v>0.75</v>
      </c>
      <c r="W25" t="n">
        <v>0.65</v>
      </c>
      <c r="X25" t="n">
        <v>0.13</v>
      </c>
      <c r="Y25" t="n">
        <v>1</v>
      </c>
      <c r="Z25" t="n">
        <v>10</v>
      </c>
      <c r="AA25" t="n">
        <v>91.70992365501316</v>
      </c>
      <c r="AB25" t="n">
        <v>125.4815635010197</v>
      </c>
      <c r="AC25" t="n">
        <v>113.5057791949959</v>
      </c>
      <c r="AD25" t="n">
        <v>91709.92365501316</v>
      </c>
      <c r="AE25" t="n">
        <v>125481.5635010197</v>
      </c>
      <c r="AF25" t="n">
        <v>4.445780694296965e-06</v>
      </c>
      <c r="AG25" t="n">
        <v>10</v>
      </c>
      <c r="AH25" t="n">
        <v>113505.7791949959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13.3715</v>
      </c>
      <c r="E26" t="n">
        <v>7.48</v>
      </c>
      <c r="F26" t="n">
        <v>5.13</v>
      </c>
      <c r="G26" t="n">
        <v>51.35</v>
      </c>
      <c r="H26" t="n">
        <v>0.88</v>
      </c>
      <c r="I26" t="n">
        <v>6</v>
      </c>
      <c r="J26" t="n">
        <v>141.31</v>
      </c>
      <c r="K26" t="n">
        <v>46.47</v>
      </c>
      <c r="L26" t="n">
        <v>7</v>
      </c>
      <c r="M26" t="n">
        <v>4</v>
      </c>
      <c r="N26" t="n">
        <v>22.85</v>
      </c>
      <c r="O26" t="n">
        <v>17662.75</v>
      </c>
      <c r="P26" t="n">
        <v>48.42</v>
      </c>
      <c r="Q26" t="n">
        <v>202.83</v>
      </c>
      <c r="R26" t="n">
        <v>20.62</v>
      </c>
      <c r="S26" t="n">
        <v>13.89</v>
      </c>
      <c r="T26" t="n">
        <v>1679.7</v>
      </c>
      <c r="U26" t="n">
        <v>0.67</v>
      </c>
      <c r="V26" t="n">
        <v>0.75</v>
      </c>
      <c r="W26" t="n">
        <v>0.65</v>
      </c>
      <c r="X26" t="n">
        <v>0.1</v>
      </c>
      <c r="Y26" t="n">
        <v>1</v>
      </c>
      <c r="Z26" t="n">
        <v>10</v>
      </c>
      <c r="AA26" t="n">
        <v>91.20560466441364</v>
      </c>
      <c r="AB26" t="n">
        <v>124.7915320090981</v>
      </c>
      <c r="AC26" t="n">
        <v>112.8816033401979</v>
      </c>
      <c r="AD26" t="n">
        <v>91205.60466441364</v>
      </c>
      <c r="AE26" t="n">
        <v>124791.5320090982</v>
      </c>
      <c r="AF26" t="n">
        <v>4.47897566030197e-06</v>
      </c>
      <c r="AG26" t="n">
        <v>10</v>
      </c>
      <c r="AH26" t="n">
        <v>112881.6033401978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13.361</v>
      </c>
      <c r="E27" t="n">
        <v>7.48</v>
      </c>
      <c r="F27" t="n">
        <v>5.14</v>
      </c>
      <c r="G27" t="n">
        <v>51.41</v>
      </c>
      <c r="H27" t="n">
        <v>0.91</v>
      </c>
      <c r="I27" t="n">
        <v>6</v>
      </c>
      <c r="J27" t="n">
        <v>141.66</v>
      </c>
      <c r="K27" t="n">
        <v>46.47</v>
      </c>
      <c r="L27" t="n">
        <v>7.25</v>
      </c>
      <c r="M27" t="n">
        <v>4</v>
      </c>
      <c r="N27" t="n">
        <v>22.94</v>
      </c>
      <c r="O27" t="n">
        <v>17704.77</v>
      </c>
      <c r="P27" t="n">
        <v>48.24</v>
      </c>
      <c r="Q27" t="n">
        <v>202.82</v>
      </c>
      <c r="R27" t="n">
        <v>20.74</v>
      </c>
      <c r="S27" t="n">
        <v>13.89</v>
      </c>
      <c r="T27" t="n">
        <v>1741.06</v>
      </c>
      <c r="U27" t="n">
        <v>0.67</v>
      </c>
      <c r="V27" t="n">
        <v>0.75</v>
      </c>
      <c r="W27" t="n">
        <v>0.65</v>
      </c>
      <c r="X27" t="n">
        <v>0.1</v>
      </c>
      <c r="Y27" t="n">
        <v>1</v>
      </c>
      <c r="Z27" t="n">
        <v>10</v>
      </c>
      <c r="AA27" t="n">
        <v>91.15459176440525</v>
      </c>
      <c r="AB27" t="n">
        <v>124.7217339087764</v>
      </c>
      <c r="AC27" t="n">
        <v>112.8184666726086</v>
      </c>
      <c r="AD27" t="n">
        <v>91154.59176440525</v>
      </c>
      <c r="AE27" t="n">
        <v>124721.7339087764</v>
      </c>
      <c r="AF27" t="n">
        <v>4.4754585347414e-06</v>
      </c>
      <c r="AG27" t="n">
        <v>10</v>
      </c>
      <c r="AH27" t="n">
        <v>112818.4666726086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13.3784</v>
      </c>
      <c r="E28" t="n">
        <v>7.47</v>
      </c>
      <c r="F28" t="n">
        <v>5.13</v>
      </c>
      <c r="G28" t="n">
        <v>51.31</v>
      </c>
      <c r="H28" t="n">
        <v>0.93</v>
      </c>
      <c r="I28" t="n">
        <v>6</v>
      </c>
      <c r="J28" t="n">
        <v>142</v>
      </c>
      <c r="K28" t="n">
        <v>46.47</v>
      </c>
      <c r="L28" t="n">
        <v>7.5</v>
      </c>
      <c r="M28" t="n">
        <v>4</v>
      </c>
      <c r="N28" t="n">
        <v>23.03</v>
      </c>
      <c r="O28" t="n">
        <v>17746.83</v>
      </c>
      <c r="P28" t="n">
        <v>47.92</v>
      </c>
      <c r="Q28" t="n">
        <v>202.81</v>
      </c>
      <c r="R28" t="n">
        <v>20.51</v>
      </c>
      <c r="S28" t="n">
        <v>13.89</v>
      </c>
      <c r="T28" t="n">
        <v>1627.13</v>
      </c>
      <c r="U28" t="n">
        <v>0.68</v>
      </c>
      <c r="V28" t="n">
        <v>0.75</v>
      </c>
      <c r="W28" t="n">
        <v>0.65</v>
      </c>
      <c r="X28" t="n">
        <v>0.09</v>
      </c>
      <c r="Y28" t="n">
        <v>1</v>
      </c>
      <c r="Z28" t="n">
        <v>10</v>
      </c>
      <c r="AA28" t="n">
        <v>90.99077078162483</v>
      </c>
      <c r="AB28" t="n">
        <v>124.4975868128647</v>
      </c>
      <c r="AC28" t="n">
        <v>112.6157118609381</v>
      </c>
      <c r="AD28" t="n">
        <v>90990.77078162483</v>
      </c>
      <c r="AE28" t="n">
        <v>124497.5868128647</v>
      </c>
      <c r="AF28" t="n">
        <v>4.481286914241773e-06</v>
      </c>
      <c r="AG28" t="n">
        <v>10</v>
      </c>
      <c r="AH28" t="n">
        <v>112615.7118609381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13.363</v>
      </c>
      <c r="E29" t="n">
        <v>7.48</v>
      </c>
      <c r="F29" t="n">
        <v>5.14</v>
      </c>
      <c r="G29" t="n">
        <v>51.4</v>
      </c>
      <c r="H29" t="n">
        <v>0.96</v>
      </c>
      <c r="I29" t="n">
        <v>6</v>
      </c>
      <c r="J29" t="n">
        <v>142.34</v>
      </c>
      <c r="K29" t="n">
        <v>46.47</v>
      </c>
      <c r="L29" t="n">
        <v>7.75</v>
      </c>
      <c r="M29" t="n">
        <v>4</v>
      </c>
      <c r="N29" t="n">
        <v>23.12</v>
      </c>
      <c r="O29" t="n">
        <v>17788.92</v>
      </c>
      <c r="P29" t="n">
        <v>47.83</v>
      </c>
      <c r="Q29" t="n">
        <v>202.81</v>
      </c>
      <c r="R29" t="n">
        <v>20.76</v>
      </c>
      <c r="S29" t="n">
        <v>13.89</v>
      </c>
      <c r="T29" t="n">
        <v>1750.32</v>
      </c>
      <c r="U29" t="n">
        <v>0.67</v>
      </c>
      <c r="V29" t="n">
        <v>0.75</v>
      </c>
      <c r="W29" t="n">
        <v>0.65</v>
      </c>
      <c r="X29" t="n">
        <v>0.1</v>
      </c>
      <c r="Y29" t="n">
        <v>1</v>
      </c>
      <c r="Z29" t="n">
        <v>10</v>
      </c>
      <c r="AA29" t="n">
        <v>90.98430862834007</v>
      </c>
      <c r="AB29" t="n">
        <v>124.4887450096504</v>
      </c>
      <c r="AC29" t="n">
        <v>112.607713907013</v>
      </c>
      <c r="AD29" t="n">
        <v>90984.30862834008</v>
      </c>
      <c r="AE29" t="n">
        <v>124488.7450096504</v>
      </c>
      <c r="AF29" t="n">
        <v>4.476128463419603e-06</v>
      </c>
      <c r="AG29" t="n">
        <v>10</v>
      </c>
      <c r="AH29" t="n">
        <v>112607.7139070131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13.3665</v>
      </c>
      <c r="E30" t="n">
        <v>7.48</v>
      </c>
      <c r="F30" t="n">
        <v>5.14</v>
      </c>
      <c r="G30" t="n">
        <v>51.38</v>
      </c>
      <c r="H30" t="n">
        <v>0.99</v>
      </c>
      <c r="I30" t="n">
        <v>6</v>
      </c>
      <c r="J30" t="n">
        <v>142.68</v>
      </c>
      <c r="K30" t="n">
        <v>46.47</v>
      </c>
      <c r="L30" t="n">
        <v>8</v>
      </c>
      <c r="M30" t="n">
        <v>4</v>
      </c>
      <c r="N30" t="n">
        <v>23.21</v>
      </c>
      <c r="O30" t="n">
        <v>17831.04</v>
      </c>
      <c r="P30" t="n">
        <v>47.51</v>
      </c>
      <c r="Q30" t="n">
        <v>202.81</v>
      </c>
      <c r="R30" t="n">
        <v>20.67</v>
      </c>
      <c r="S30" t="n">
        <v>13.89</v>
      </c>
      <c r="T30" t="n">
        <v>1703.85</v>
      </c>
      <c r="U30" t="n">
        <v>0.67</v>
      </c>
      <c r="V30" t="n">
        <v>0.75</v>
      </c>
      <c r="W30" t="n">
        <v>0.65</v>
      </c>
      <c r="X30" t="n">
        <v>0.1</v>
      </c>
      <c r="Y30" t="n">
        <v>1</v>
      </c>
      <c r="Z30" t="n">
        <v>10</v>
      </c>
      <c r="AA30" t="n">
        <v>90.84827158151955</v>
      </c>
      <c r="AB30" t="n">
        <v>124.3026131206597</v>
      </c>
      <c r="AC30" t="n">
        <v>112.4393461842699</v>
      </c>
      <c r="AD30" t="n">
        <v>90848.27158151956</v>
      </c>
      <c r="AE30" t="n">
        <v>124302.6131206597</v>
      </c>
      <c r="AF30" t="n">
        <v>4.477300838606461e-06</v>
      </c>
      <c r="AG30" t="n">
        <v>10</v>
      </c>
      <c r="AH30" t="n">
        <v>112439.3461842698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13.3615</v>
      </c>
      <c r="E31" t="n">
        <v>7.48</v>
      </c>
      <c r="F31" t="n">
        <v>5.14</v>
      </c>
      <c r="G31" t="n">
        <v>51.41</v>
      </c>
      <c r="H31" t="n">
        <v>1.02</v>
      </c>
      <c r="I31" t="n">
        <v>6</v>
      </c>
      <c r="J31" t="n">
        <v>143.02</v>
      </c>
      <c r="K31" t="n">
        <v>46.47</v>
      </c>
      <c r="L31" t="n">
        <v>8.25</v>
      </c>
      <c r="M31" t="n">
        <v>4</v>
      </c>
      <c r="N31" t="n">
        <v>23.3</v>
      </c>
      <c r="O31" t="n">
        <v>17873.19</v>
      </c>
      <c r="P31" t="n">
        <v>47.01</v>
      </c>
      <c r="Q31" t="n">
        <v>202.81</v>
      </c>
      <c r="R31" t="n">
        <v>20.81</v>
      </c>
      <c r="S31" t="n">
        <v>13.89</v>
      </c>
      <c r="T31" t="n">
        <v>1776.1</v>
      </c>
      <c r="U31" t="n">
        <v>0.67</v>
      </c>
      <c r="V31" t="n">
        <v>0.75</v>
      </c>
      <c r="W31" t="n">
        <v>0.65</v>
      </c>
      <c r="X31" t="n">
        <v>0.1</v>
      </c>
      <c r="Y31" t="n">
        <v>1</v>
      </c>
      <c r="Z31" t="n">
        <v>10</v>
      </c>
      <c r="AA31" t="n">
        <v>90.65280067275721</v>
      </c>
      <c r="AB31" t="n">
        <v>124.0351611997233</v>
      </c>
      <c r="AC31" t="n">
        <v>112.1974194992964</v>
      </c>
      <c r="AD31" t="n">
        <v>90652.80067275721</v>
      </c>
      <c r="AE31" t="n">
        <v>124035.1611997233</v>
      </c>
      <c r="AF31" t="n">
        <v>4.47562601691095e-06</v>
      </c>
      <c r="AG31" t="n">
        <v>10</v>
      </c>
      <c r="AH31" t="n">
        <v>112197.4194992964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13.4429</v>
      </c>
      <c r="E32" t="n">
        <v>7.44</v>
      </c>
      <c r="F32" t="n">
        <v>5.12</v>
      </c>
      <c r="G32" t="n">
        <v>61.47</v>
      </c>
      <c r="H32" t="n">
        <v>1.05</v>
      </c>
      <c r="I32" t="n">
        <v>5</v>
      </c>
      <c r="J32" t="n">
        <v>143.36</v>
      </c>
      <c r="K32" t="n">
        <v>46.47</v>
      </c>
      <c r="L32" t="n">
        <v>8.5</v>
      </c>
      <c r="M32" t="n">
        <v>3</v>
      </c>
      <c r="N32" t="n">
        <v>23.4</v>
      </c>
      <c r="O32" t="n">
        <v>17915.37</v>
      </c>
      <c r="P32" t="n">
        <v>46.37</v>
      </c>
      <c r="Q32" t="n">
        <v>202.83</v>
      </c>
      <c r="R32" t="n">
        <v>20.3</v>
      </c>
      <c r="S32" t="n">
        <v>13.89</v>
      </c>
      <c r="T32" t="n">
        <v>1522.99</v>
      </c>
      <c r="U32" t="n">
        <v>0.68</v>
      </c>
      <c r="V32" t="n">
        <v>0.76</v>
      </c>
      <c r="W32" t="n">
        <v>0.65</v>
      </c>
      <c r="X32" t="n">
        <v>0.08</v>
      </c>
      <c r="Y32" t="n">
        <v>1</v>
      </c>
      <c r="Z32" t="n">
        <v>10</v>
      </c>
      <c r="AA32" t="n">
        <v>90.25300234518522</v>
      </c>
      <c r="AB32" t="n">
        <v>123.4881394900822</v>
      </c>
      <c r="AC32" t="n">
        <v>111.7026047738735</v>
      </c>
      <c r="AD32" t="n">
        <v>90253.00234518522</v>
      </c>
      <c r="AE32" t="n">
        <v>123488.1394900822</v>
      </c>
      <c r="AF32" t="n">
        <v>4.50289211411385e-06</v>
      </c>
      <c r="AG32" t="n">
        <v>10</v>
      </c>
      <c r="AH32" t="n">
        <v>111702.6047738735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13.4529</v>
      </c>
      <c r="E33" t="n">
        <v>7.43</v>
      </c>
      <c r="F33" t="n">
        <v>5.12</v>
      </c>
      <c r="G33" t="n">
        <v>61.4</v>
      </c>
      <c r="H33" t="n">
        <v>1.08</v>
      </c>
      <c r="I33" t="n">
        <v>5</v>
      </c>
      <c r="J33" t="n">
        <v>143.7</v>
      </c>
      <c r="K33" t="n">
        <v>46.47</v>
      </c>
      <c r="L33" t="n">
        <v>8.75</v>
      </c>
      <c r="M33" t="n">
        <v>3</v>
      </c>
      <c r="N33" t="n">
        <v>23.49</v>
      </c>
      <c r="O33" t="n">
        <v>17957.59</v>
      </c>
      <c r="P33" t="n">
        <v>46.01</v>
      </c>
      <c r="Q33" t="n">
        <v>202.82</v>
      </c>
      <c r="R33" t="n">
        <v>20.08</v>
      </c>
      <c r="S33" t="n">
        <v>13.89</v>
      </c>
      <c r="T33" t="n">
        <v>1415.24</v>
      </c>
      <c r="U33" t="n">
        <v>0.6899999999999999</v>
      </c>
      <c r="V33" t="n">
        <v>0.76</v>
      </c>
      <c r="W33" t="n">
        <v>0.65</v>
      </c>
      <c r="X33" t="n">
        <v>0.08</v>
      </c>
      <c r="Y33" t="n">
        <v>1</v>
      </c>
      <c r="Z33" t="n">
        <v>10</v>
      </c>
      <c r="AA33" t="n">
        <v>90.09158422241289</v>
      </c>
      <c r="AB33" t="n">
        <v>123.2672800932402</v>
      </c>
      <c r="AC33" t="n">
        <v>111.5028238878879</v>
      </c>
      <c r="AD33" t="n">
        <v>90091.58422241289</v>
      </c>
      <c r="AE33" t="n">
        <v>123267.2800932402</v>
      </c>
      <c r="AF33" t="n">
        <v>4.506241757504871e-06</v>
      </c>
      <c r="AG33" t="n">
        <v>10</v>
      </c>
      <c r="AH33" t="n">
        <v>111502.8238878879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13.4389</v>
      </c>
      <c r="E34" t="n">
        <v>7.44</v>
      </c>
      <c r="F34" t="n">
        <v>5.12</v>
      </c>
      <c r="G34" t="n">
        <v>61.5</v>
      </c>
      <c r="H34" t="n">
        <v>1.11</v>
      </c>
      <c r="I34" t="n">
        <v>5</v>
      </c>
      <c r="J34" t="n">
        <v>144.05</v>
      </c>
      <c r="K34" t="n">
        <v>46.47</v>
      </c>
      <c r="L34" t="n">
        <v>9</v>
      </c>
      <c r="M34" t="n">
        <v>3</v>
      </c>
      <c r="N34" t="n">
        <v>23.58</v>
      </c>
      <c r="O34" t="n">
        <v>17999.83</v>
      </c>
      <c r="P34" t="n">
        <v>46.37</v>
      </c>
      <c r="Q34" t="n">
        <v>202.81</v>
      </c>
      <c r="R34" t="n">
        <v>20.24</v>
      </c>
      <c r="S34" t="n">
        <v>13.89</v>
      </c>
      <c r="T34" t="n">
        <v>1497.05</v>
      </c>
      <c r="U34" t="n">
        <v>0.6899999999999999</v>
      </c>
      <c r="V34" t="n">
        <v>0.75</v>
      </c>
      <c r="W34" t="n">
        <v>0.65</v>
      </c>
      <c r="X34" t="n">
        <v>0.09</v>
      </c>
      <c r="Y34" t="n">
        <v>1</v>
      </c>
      <c r="Z34" t="n">
        <v>10</v>
      </c>
      <c r="AA34" t="n">
        <v>90.2593253859025</v>
      </c>
      <c r="AB34" t="n">
        <v>123.4967909533444</v>
      </c>
      <c r="AC34" t="n">
        <v>111.7104305536244</v>
      </c>
      <c r="AD34" t="n">
        <v>90259.3253859025</v>
      </c>
      <c r="AE34" t="n">
        <v>123496.7909533444</v>
      </c>
      <c r="AF34" t="n">
        <v>4.501552256757443e-06</v>
      </c>
      <c r="AG34" t="n">
        <v>10</v>
      </c>
      <c r="AH34" t="n">
        <v>111710.4305536244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13.4449</v>
      </c>
      <c r="E35" t="n">
        <v>7.44</v>
      </c>
      <c r="F35" t="n">
        <v>5.12</v>
      </c>
      <c r="G35" t="n">
        <v>61.46</v>
      </c>
      <c r="H35" t="n">
        <v>1.13</v>
      </c>
      <c r="I35" t="n">
        <v>5</v>
      </c>
      <c r="J35" t="n">
        <v>144.39</v>
      </c>
      <c r="K35" t="n">
        <v>46.47</v>
      </c>
      <c r="L35" t="n">
        <v>9.25</v>
      </c>
      <c r="M35" t="n">
        <v>2</v>
      </c>
      <c r="N35" t="n">
        <v>23.67</v>
      </c>
      <c r="O35" t="n">
        <v>18042.12</v>
      </c>
      <c r="P35" t="n">
        <v>45.66</v>
      </c>
      <c r="Q35" t="n">
        <v>202.81</v>
      </c>
      <c r="R35" t="n">
        <v>20.25</v>
      </c>
      <c r="S35" t="n">
        <v>13.89</v>
      </c>
      <c r="T35" t="n">
        <v>1498.02</v>
      </c>
      <c r="U35" t="n">
        <v>0.6899999999999999</v>
      </c>
      <c r="V35" t="n">
        <v>0.76</v>
      </c>
      <c r="W35" t="n">
        <v>0.65</v>
      </c>
      <c r="X35" t="n">
        <v>0.08</v>
      </c>
      <c r="Y35" t="n">
        <v>1</v>
      </c>
      <c r="Z35" t="n">
        <v>10</v>
      </c>
      <c r="AA35" t="n">
        <v>89.96246259119015</v>
      </c>
      <c r="AB35" t="n">
        <v>123.090610180957</v>
      </c>
      <c r="AC35" t="n">
        <v>111.3430151040752</v>
      </c>
      <c r="AD35" t="n">
        <v>89962.46259119015</v>
      </c>
      <c r="AE35" t="n">
        <v>123090.610180957</v>
      </c>
      <c r="AF35" t="n">
        <v>4.503562042792055e-06</v>
      </c>
      <c r="AG35" t="n">
        <v>10</v>
      </c>
      <c r="AH35" t="n">
        <v>111343.0151040752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13.4389</v>
      </c>
      <c r="E36" t="n">
        <v>7.44</v>
      </c>
      <c r="F36" t="n">
        <v>5.12</v>
      </c>
      <c r="G36" t="n">
        <v>61.5</v>
      </c>
      <c r="H36" t="n">
        <v>1.16</v>
      </c>
      <c r="I36" t="n">
        <v>5</v>
      </c>
      <c r="J36" t="n">
        <v>144.73</v>
      </c>
      <c r="K36" t="n">
        <v>46.47</v>
      </c>
      <c r="L36" t="n">
        <v>9.5</v>
      </c>
      <c r="M36" t="n">
        <v>2</v>
      </c>
      <c r="N36" t="n">
        <v>23.77</v>
      </c>
      <c r="O36" t="n">
        <v>18084.43</v>
      </c>
      <c r="P36" t="n">
        <v>45.58</v>
      </c>
      <c r="Q36" t="n">
        <v>202.81</v>
      </c>
      <c r="R36" t="n">
        <v>20.29</v>
      </c>
      <c r="S36" t="n">
        <v>13.89</v>
      </c>
      <c r="T36" t="n">
        <v>1517.92</v>
      </c>
      <c r="U36" t="n">
        <v>0.68</v>
      </c>
      <c r="V36" t="n">
        <v>0.75</v>
      </c>
      <c r="W36" t="n">
        <v>0.65</v>
      </c>
      <c r="X36" t="n">
        <v>0.09</v>
      </c>
      <c r="Y36" t="n">
        <v>1</v>
      </c>
      <c r="Z36" t="n">
        <v>10</v>
      </c>
      <c r="AA36" t="n">
        <v>89.93942217448659</v>
      </c>
      <c r="AB36" t="n">
        <v>123.0590852663518</v>
      </c>
      <c r="AC36" t="n">
        <v>111.3144988830744</v>
      </c>
      <c r="AD36" t="n">
        <v>89939.42217448659</v>
      </c>
      <c r="AE36" t="n">
        <v>123059.0852663518</v>
      </c>
      <c r="AF36" t="n">
        <v>4.501552256757443e-06</v>
      </c>
      <c r="AG36" t="n">
        <v>10</v>
      </c>
      <c r="AH36" t="n">
        <v>111314.4988830744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13.4353</v>
      </c>
      <c r="E37" t="n">
        <v>7.44</v>
      </c>
      <c r="F37" t="n">
        <v>5.13</v>
      </c>
      <c r="G37" t="n">
        <v>61.52</v>
      </c>
      <c r="H37" t="n">
        <v>1.19</v>
      </c>
      <c r="I37" t="n">
        <v>5</v>
      </c>
      <c r="J37" t="n">
        <v>145.08</v>
      </c>
      <c r="K37" t="n">
        <v>46.47</v>
      </c>
      <c r="L37" t="n">
        <v>9.75</v>
      </c>
      <c r="M37" t="n">
        <v>2</v>
      </c>
      <c r="N37" t="n">
        <v>23.86</v>
      </c>
      <c r="O37" t="n">
        <v>18126.77</v>
      </c>
      <c r="P37" t="n">
        <v>45.23</v>
      </c>
      <c r="Q37" t="n">
        <v>202.81</v>
      </c>
      <c r="R37" t="n">
        <v>20.32</v>
      </c>
      <c r="S37" t="n">
        <v>13.89</v>
      </c>
      <c r="T37" t="n">
        <v>1534.01</v>
      </c>
      <c r="U37" t="n">
        <v>0.68</v>
      </c>
      <c r="V37" t="n">
        <v>0.75</v>
      </c>
      <c r="W37" t="n">
        <v>0.65</v>
      </c>
      <c r="X37" t="n">
        <v>0.09</v>
      </c>
      <c r="Y37" t="n">
        <v>1</v>
      </c>
      <c r="Z37" t="n">
        <v>10</v>
      </c>
      <c r="AA37" t="n">
        <v>89.80809433630056</v>
      </c>
      <c r="AB37" t="n">
        <v>122.8793967243704</v>
      </c>
      <c r="AC37" t="n">
        <v>111.1519595633452</v>
      </c>
      <c r="AD37" t="n">
        <v>89808.09433630055</v>
      </c>
      <c r="AE37" t="n">
        <v>122879.3967243704</v>
      </c>
      <c r="AF37" t="n">
        <v>4.500346385136675e-06</v>
      </c>
      <c r="AG37" t="n">
        <v>10</v>
      </c>
      <c r="AH37" t="n">
        <v>111151.9595633452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13.4449</v>
      </c>
      <c r="E38" t="n">
        <v>7.44</v>
      </c>
      <c r="F38" t="n">
        <v>5.12</v>
      </c>
      <c r="G38" t="n">
        <v>61.46</v>
      </c>
      <c r="H38" t="n">
        <v>1.22</v>
      </c>
      <c r="I38" t="n">
        <v>5</v>
      </c>
      <c r="J38" t="n">
        <v>145.42</v>
      </c>
      <c r="K38" t="n">
        <v>46.47</v>
      </c>
      <c r="L38" t="n">
        <v>10</v>
      </c>
      <c r="M38" t="n">
        <v>2</v>
      </c>
      <c r="N38" t="n">
        <v>23.95</v>
      </c>
      <c r="O38" t="n">
        <v>18169.15</v>
      </c>
      <c r="P38" t="n">
        <v>44.92</v>
      </c>
      <c r="Q38" t="n">
        <v>202.81</v>
      </c>
      <c r="R38" t="n">
        <v>20.17</v>
      </c>
      <c r="S38" t="n">
        <v>13.89</v>
      </c>
      <c r="T38" t="n">
        <v>1459.95</v>
      </c>
      <c r="U38" t="n">
        <v>0.6899999999999999</v>
      </c>
      <c r="V38" t="n">
        <v>0.76</v>
      </c>
      <c r="W38" t="n">
        <v>0.65</v>
      </c>
      <c r="X38" t="n">
        <v>0.08</v>
      </c>
      <c r="Y38" t="n">
        <v>1</v>
      </c>
      <c r="Z38" t="n">
        <v>10</v>
      </c>
      <c r="AA38" t="n">
        <v>89.66294014479418</v>
      </c>
      <c r="AB38" t="n">
        <v>122.6807903558005</v>
      </c>
      <c r="AC38" t="n">
        <v>110.9723079078458</v>
      </c>
      <c r="AD38" t="n">
        <v>89662.94014479418</v>
      </c>
      <c r="AE38" t="n">
        <v>122680.7903558005</v>
      </c>
      <c r="AF38" t="n">
        <v>4.503562042792055e-06</v>
      </c>
      <c r="AG38" t="n">
        <v>10</v>
      </c>
      <c r="AH38" t="n">
        <v>110972.3079078458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13.4363</v>
      </c>
      <c r="E39" t="n">
        <v>7.44</v>
      </c>
      <c r="F39" t="n">
        <v>5.13</v>
      </c>
      <c r="G39" t="n">
        <v>61.51</v>
      </c>
      <c r="H39" t="n">
        <v>1.24</v>
      </c>
      <c r="I39" t="n">
        <v>5</v>
      </c>
      <c r="J39" t="n">
        <v>145.76</v>
      </c>
      <c r="K39" t="n">
        <v>46.47</v>
      </c>
      <c r="L39" t="n">
        <v>10.25</v>
      </c>
      <c r="M39" t="n">
        <v>1</v>
      </c>
      <c r="N39" t="n">
        <v>24.05</v>
      </c>
      <c r="O39" t="n">
        <v>18211.56</v>
      </c>
      <c r="P39" t="n">
        <v>44.69</v>
      </c>
      <c r="Q39" t="n">
        <v>202.81</v>
      </c>
      <c r="R39" t="n">
        <v>20.23</v>
      </c>
      <c r="S39" t="n">
        <v>13.89</v>
      </c>
      <c r="T39" t="n">
        <v>1492.31</v>
      </c>
      <c r="U39" t="n">
        <v>0.6899999999999999</v>
      </c>
      <c r="V39" t="n">
        <v>0.75</v>
      </c>
      <c r="W39" t="n">
        <v>0.65</v>
      </c>
      <c r="X39" t="n">
        <v>0.09</v>
      </c>
      <c r="Y39" t="n">
        <v>1</v>
      </c>
      <c r="Z39" t="n">
        <v>10</v>
      </c>
      <c r="AA39" t="n">
        <v>89.58783605119807</v>
      </c>
      <c r="AB39" t="n">
        <v>122.5780296215836</v>
      </c>
      <c r="AC39" t="n">
        <v>110.8793545138769</v>
      </c>
      <c r="AD39" t="n">
        <v>89587.83605119807</v>
      </c>
      <c r="AE39" t="n">
        <v>122578.0296215836</v>
      </c>
      <c r="AF39" t="n">
        <v>4.500681349475777e-06</v>
      </c>
      <c r="AG39" t="n">
        <v>10</v>
      </c>
      <c r="AH39" t="n">
        <v>110879.3545138769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13.4434</v>
      </c>
      <c r="E40" t="n">
        <v>7.44</v>
      </c>
      <c r="F40" t="n">
        <v>5.12</v>
      </c>
      <c r="G40" t="n">
        <v>61.47</v>
      </c>
      <c r="H40" t="n">
        <v>1.27</v>
      </c>
      <c r="I40" t="n">
        <v>5</v>
      </c>
      <c r="J40" t="n">
        <v>146.11</v>
      </c>
      <c r="K40" t="n">
        <v>46.47</v>
      </c>
      <c r="L40" t="n">
        <v>10.5</v>
      </c>
      <c r="M40" t="n">
        <v>0</v>
      </c>
      <c r="N40" t="n">
        <v>24.14</v>
      </c>
      <c r="O40" t="n">
        <v>18254.01</v>
      </c>
      <c r="P40" t="n">
        <v>44.48</v>
      </c>
      <c r="Q40" t="n">
        <v>202.81</v>
      </c>
      <c r="R40" t="n">
        <v>20.08</v>
      </c>
      <c r="S40" t="n">
        <v>13.89</v>
      </c>
      <c r="T40" t="n">
        <v>1416.13</v>
      </c>
      <c r="U40" t="n">
        <v>0.6899999999999999</v>
      </c>
      <c r="V40" t="n">
        <v>0.76</v>
      </c>
      <c r="W40" t="n">
        <v>0.65</v>
      </c>
      <c r="X40" t="n">
        <v>0.08</v>
      </c>
      <c r="Y40" t="n">
        <v>1</v>
      </c>
      <c r="Z40" t="n">
        <v>10</v>
      </c>
      <c r="AA40" t="n">
        <v>89.48713035368466</v>
      </c>
      <c r="AB40" t="n">
        <v>122.440239643424</v>
      </c>
      <c r="AC40" t="n">
        <v>110.7547150178434</v>
      </c>
      <c r="AD40" t="n">
        <v>89487.13035368467</v>
      </c>
      <c r="AE40" t="n">
        <v>122440.239643424</v>
      </c>
      <c r="AF40" t="n">
        <v>4.503059596283402e-06</v>
      </c>
      <c r="AG40" t="n">
        <v>10</v>
      </c>
      <c r="AH40" t="n">
        <v>110754.7150178434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7.4728</v>
      </c>
      <c r="E2" t="n">
        <v>13.38</v>
      </c>
      <c r="F2" t="n">
        <v>6.67</v>
      </c>
      <c r="G2" t="n">
        <v>5</v>
      </c>
      <c r="H2" t="n">
        <v>0.07000000000000001</v>
      </c>
      <c r="I2" t="n">
        <v>80</v>
      </c>
      <c r="J2" t="n">
        <v>252.85</v>
      </c>
      <c r="K2" t="n">
        <v>59.19</v>
      </c>
      <c r="L2" t="n">
        <v>1</v>
      </c>
      <c r="M2" t="n">
        <v>78</v>
      </c>
      <c r="N2" t="n">
        <v>62.65</v>
      </c>
      <c r="O2" t="n">
        <v>31418.63</v>
      </c>
      <c r="P2" t="n">
        <v>109.63</v>
      </c>
      <c r="Q2" t="n">
        <v>202.86</v>
      </c>
      <c r="R2" t="n">
        <v>68.69</v>
      </c>
      <c r="S2" t="n">
        <v>13.89</v>
      </c>
      <c r="T2" t="n">
        <v>25345.79</v>
      </c>
      <c r="U2" t="n">
        <v>0.2</v>
      </c>
      <c r="V2" t="n">
        <v>0.58</v>
      </c>
      <c r="W2" t="n">
        <v>0.76</v>
      </c>
      <c r="X2" t="n">
        <v>1.63</v>
      </c>
      <c r="Y2" t="n">
        <v>1</v>
      </c>
      <c r="Z2" t="n">
        <v>10</v>
      </c>
      <c r="AA2" t="n">
        <v>213.7105152993987</v>
      </c>
      <c r="AB2" t="n">
        <v>292.4081552750248</v>
      </c>
      <c r="AC2" t="n">
        <v>264.5011313330861</v>
      </c>
      <c r="AD2" t="n">
        <v>213710.5152993987</v>
      </c>
      <c r="AE2" t="n">
        <v>292408.1552750248</v>
      </c>
      <c r="AF2" t="n">
        <v>2.409288425735964e-06</v>
      </c>
      <c r="AG2" t="n">
        <v>18</v>
      </c>
      <c r="AH2" t="n">
        <v>264501.1313330861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8.3498</v>
      </c>
      <c r="E3" t="n">
        <v>11.98</v>
      </c>
      <c r="F3" t="n">
        <v>6.24</v>
      </c>
      <c r="G3" t="n">
        <v>6.24</v>
      </c>
      <c r="H3" t="n">
        <v>0.09</v>
      </c>
      <c r="I3" t="n">
        <v>60</v>
      </c>
      <c r="J3" t="n">
        <v>253.3</v>
      </c>
      <c r="K3" t="n">
        <v>59.19</v>
      </c>
      <c r="L3" t="n">
        <v>1.25</v>
      </c>
      <c r="M3" t="n">
        <v>58</v>
      </c>
      <c r="N3" t="n">
        <v>62.86</v>
      </c>
      <c r="O3" t="n">
        <v>31474.5</v>
      </c>
      <c r="P3" t="n">
        <v>102.46</v>
      </c>
      <c r="Q3" t="n">
        <v>202.87</v>
      </c>
      <c r="R3" t="n">
        <v>54.87</v>
      </c>
      <c r="S3" t="n">
        <v>13.89</v>
      </c>
      <c r="T3" t="n">
        <v>18536.71</v>
      </c>
      <c r="U3" t="n">
        <v>0.25</v>
      </c>
      <c r="V3" t="n">
        <v>0.62</v>
      </c>
      <c r="W3" t="n">
        <v>0.74</v>
      </c>
      <c r="X3" t="n">
        <v>1.2</v>
      </c>
      <c r="Y3" t="n">
        <v>1</v>
      </c>
      <c r="Z3" t="n">
        <v>10</v>
      </c>
      <c r="AA3" t="n">
        <v>185.5441134720621</v>
      </c>
      <c r="AB3" t="n">
        <v>253.8696416809329</v>
      </c>
      <c r="AC3" t="n">
        <v>229.6406793872586</v>
      </c>
      <c r="AD3" t="n">
        <v>185544.1134720621</v>
      </c>
      <c r="AE3" t="n">
        <v>253869.641680933</v>
      </c>
      <c r="AF3" t="n">
        <v>2.692039998020843e-06</v>
      </c>
      <c r="AG3" t="n">
        <v>16</v>
      </c>
      <c r="AH3" t="n">
        <v>229640.6793872586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8.9688</v>
      </c>
      <c r="E4" t="n">
        <v>11.15</v>
      </c>
      <c r="F4" t="n">
        <v>6</v>
      </c>
      <c r="G4" t="n">
        <v>7.5</v>
      </c>
      <c r="H4" t="n">
        <v>0.11</v>
      </c>
      <c r="I4" t="n">
        <v>48</v>
      </c>
      <c r="J4" t="n">
        <v>253.75</v>
      </c>
      <c r="K4" t="n">
        <v>59.19</v>
      </c>
      <c r="L4" t="n">
        <v>1.5</v>
      </c>
      <c r="M4" t="n">
        <v>46</v>
      </c>
      <c r="N4" t="n">
        <v>63.06</v>
      </c>
      <c r="O4" t="n">
        <v>31530.44</v>
      </c>
      <c r="P4" t="n">
        <v>98.39</v>
      </c>
      <c r="Q4" t="n">
        <v>202.86</v>
      </c>
      <c r="R4" t="n">
        <v>47.46</v>
      </c>
      <c r="S4" t="n">
        <v>13.89</v>
      </c>
      <c r="T4" t="n">
        <v>14888.69</v>
      </c>
      <c r="U4" t="n">
        <v>0.29</v>
      </c>
      <c r="V4" t="n">
        <v>0.65</v>
      </c>
      <c r="W4" t="n">
        <v>0.72</v>
      </c>
      <c r="X4" t="n">
        <v>0.96</v>
      </c>
      <c r="Y4" t="n">
        <v>1</v>
      </c>
      <c r="Z4" t="n">
        <v>10</v>
      </c>
      <c r="AA4" t="n">
        <v>170.8627261725356</v>
      </c>
      <c r="AB4" t="n">
        <v>233.7819198806354</v>
      </c>
      <c r="AC4" t="n">
        <v>211.4701015622804</v>
      </c>
      <c r="AD4" t="n">
        <v>170862.7261725356</v>
      </c>
      <c r="AE4" t="n">
        <v>233781.9198806354</v>
      </c>
      <c r="AF4" t="n">
        <v>2.891610378002986e-06</v>
      </c>
      <c r="AG4" t="n">
        <v>15</v>
      </c>
      <c r="AH4" t="n">
        <v>211470.1015622804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9.383100000000001</v>
      </c>
      <c r="E5" t="n">
        <v>10.66</v>
      </c>
      <c r="F5" t="n">
        <v>5.85</v>
      </c>
      <c r="G5" t="n">
        <v>8.56</v>
      </c>
      <c r="H5" t="n">
        <v>0.12</v>
      </c>
      <c r="I5" t="n">
        <v>41</v>
      </c>
      <c r="J5" t="n">
        <v>254.21</v>
      </c>
      <c r="K5" t="n">
        <v>59.19</v>
      </c>
      <c r="L5" t="n">
        <v>1.75</v>
      </c>
      <c r="M5" t="n">
        <v>39</v>
      </c>
      <c r="N5" t="n">
        <v>63.26</v>
      </c>
      <c r="O5" t="n">
        <v>31586.46</v>
      </c>
      <c r="P5" t="n">
        <v>95.8</v>
      </c>
      <c r="Q5" t="n">
        <v>202.84</v>
      </c>
      <c r="R5" t="n">
        <v>43.15</v>
      </c>
      <c r="S5" t="n">
        <v>13.89</v>
      </c>
      <c r="T5" t="n">
        <v>12768.9</v>
      </c>
      <c r="U5" t="n">
        <v>0.32</v>
      </c>
      <c r="V5" t="n">
        <v>0.66</v>
      </c>
      <c r="W5" t="n">
        <v>0.6899999999999999</v>
      </c>
      <c r="X5" t="n">
        <v>0.8100000000000001</v>
      </c>
      <c r="Y5" t="n">
        <v>1</v>
      </c>
      <c r="Z5" t="n">
        <v>10</v>
      </c>
      <c r="AA5" t="n">
        <v>159.4032877705405</v>
      </c>
      <c r="AB5" t="n">
        <v>218.1026107042914</v>
      </c>
      <c r="AC5" t="n">
        <v>197.2872036476731</v>
      </c>
      <c r="AD5" t="n">
        <v>159403.2877705405</v>
      </c>
      <c r="AE5" t="n">
        <v>218102.6107042914</v>
      </c>
      <c r="AF5" t="n">
        <v>3.025183897270518e-06</v>
      </c>
      <c r="AG5" t="n">
        <v>14</v>
      </c>
      <c r="AH5" t="n">
        <v>197287.2036476731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9.772</v>
      </c>
      <c r="E6" t="n">
        <v>10.23</v>
      </c>
      <c r="F6" t="n">
        <v>5.72</v>
      </c>
      <c r="G6" t="n">
        <v>9.800000000000001</v>
      </c>
      <c r="H6" t="n">
        <v>0.14</v>
      </c>
      <c r="I6" t="n">
        <v>35</v>
      </c>
      <c r="J6" t="n">
        <v>254.66</v>
      </c>
      <c r="K6" t="n">
        <v>59.19</v>
      </c>
      <c r="L6" t="n">
        <v>2</v>
      </c>
      <c r="M6" t="n">
        <v>33</v>
      </c>
      <c r="N6" t="n">
        <v>63.47</v>
      </c>
      <c r="O6" t="n">
        <v>31642.55</v>
      </c>
      <c r="P6" t="n">
        <v>93.54000000000001</v>
      </c>
      <c r="Q6" t="n">
        <v>202.82</v>
      </c>
      <c r="R6" t="n">
        <v>38.66</v>
      </c>
      <c r="S6" t="n">
        <v>13.89</v>
      </c>
      <c r="T6" t="n">
        <v>10553.44</v>
      </c>
      <c r="U6" t="n">
        <v>0.36</v>
      </c>
      <c r="V6" t="n">
        <v>0.68</v>
      </c>
      <c r="W6" t="n">
        <v>0.7</v>
      </c>
      <c r="X6" t="n">
        <v>0.68</v>
      </c>
      <c r="Y6" t="n">
        <v>1</v>
      </c>
      <c r="Z6" t="n">
        <v>10</v>
      </c>
      <c r="AA6" t="n">
        <v>155.6062878530921</v>
      </c>
      <c r="AB6" t="n">
        <v>212.9073879054272</v>
      </c>
      <c r="AC6" t="n">
        <v>192.5878056211898</v>
      </c>
      <c r="AD6" t="n">
        <v>155606.287853092</v>
      </c>
      <c r="AE6" t="n">
        <v>212907.3879054272</v>
      </c>
      <c r="AF6" t="n">
        <v>3.150568260396617e-06</v>
      </c>
      <c r="AG6" t="n">
        <v>14</v>
      </c>
      <c r="AH6" t="n">
        <v>192587.8056211898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10.0514</v>
      </c>
      <c r="E7" t="n">
        <v>9.949999999999999</v>
      </c>
      <c r="F7" t="n">
        <v>5.63</v>
      </c>
      <c r="G7" t="n">
        <v>10.89</v>
      </c>
      <c r="H7" t="n">
        <v>0.16</v>
      </c>
      <c r="I7" t="n">
        <v>31</v>
      </c>
      <c r="J7" t="n">
        <v>255.12</v>
      </c>
      <c r="K7" t="n">
        <v>59.19</v>
      </c>
      <c r="L7" t="n">
        <v>2.25</v>
      </c>
      <c r="M7" t="n">
        <v>29</v>
      </c>
      <c r="N7" t="n">
        <v>63.67</v>
      </c>
      <c r="O7" t="n">
        <v>31698.72</v>
      </c>
      <c r="P7" t="n">
        <v>91.92</v>
      </c>
      <c r="Q7" t="n">
        <v>202.87</v>
      </c>
      <c r="R7" t="n">
        <v>36.19</v>
      </c>
      <c r="S7" t="n">
        <v>13.89</v>
      </c>
      <c r="T7" t="n">
        <v>9340.23</v>
      </c>
      <c r="U7" t="n">
        <v>0.38</v>
      </c>
      <c r="V7" t="n">
        <v>0.6899999999999999</v>
      </c>
      <c r="W7" t="n">
        <v>0.68</v>
      </c>
      <c r="X7" t="n">
        <v>0.59</v>
      </c>
      <c r="Y7" t="n">
        <v>1</v>
      </c>
      <c r="Z7" t="n">
        <v>10</v>
      </c>
      <c r="AA7" t="n">
        <v>146.1341326729312</v>
      </c>
      <c r="AB7" t="n">
        <v>199.9471673059437</v>
      </c>
      <c r="AC7" t="n">
        <v>180.864490285933</v>
      </c>
      <c r="AD7" t="n">
        <v>146134.1326729312</v>
      </c>
      <c r="AE7" t="n">
        <v>199947.1673059437</v>
      </c>
      <c r="AF7" t="n">
        <v>3.24064897795237e-06</v>
      </c>
      <c r="AG7" t="n">
        <v>13</v>
      </c>
      <c r="AH7" t="n">
        <v>180864.490285933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10.3193</v>
      </c>
      <c r="E8" t="n">
        <v>9.69</v>
      </c>
      <c r="F8" t="n">
        <v>5.57</v>
      </c>
      <c r="G8" t="n">
        <v>12.37</v>
      </c>
      <c r="H8" t="n">
        <v>0.17</v>
      </c>
      <c r="I8" t="n">
        <v>27</v>
      </c>
      <c r="J8" t="n">
        <v>255.57</v>
      </c>
      <c r="K8" t="n">
        <v>59.19</v>
      </c>
      <c r="L8" t="n">
        <v>2.5</v>
      </c>
      <c r="M8" t="n">
        <v>25</v>
      </c>
      <c r="N8" t="n">
        <v>63.88</v>
      </c>
      <c r="O8" t="n">
        <v>31754.97</v>
      </c>
      <c r="P8" t="n">
        <v>90.73999999999999</v>
      </c>
      <c r="Q8" t="n">
        <v>202.82</v>
      </c>
      <c r="R8" t="n">
        <v>34.06</v>
      </c>
      <c r="S8" t="n">
        <v>13.89</v>
      </c>
      <c r="T8" t="n">
        <v>8294.620000000001</v>
      </c>
      <c r="U8" t="n">
        <v>0.41</v>
      </c>
      <c r="V8" t="n">
        <v>0.7</v>
      </c>
      <c r="W8" t="n">
        <v>0.68</v>
      </c>
      <c r="X8" t="n">
        <v>0.53</v>
      </c>
      <c r="Y8" t="n">
        <v>1</v>
      </c>
      <c r="Z8" t="n">
        <v>10</v>
      </c>
      <c r="AA8" t="n">
        <v>144.045103471464</v>
      </c>
      <c r="AB8" t="n">
        <v>197.0888653910338</v>
      </c>
      <c r="AC8" t="n">
        <v>178.2789806941293</v>
      </c>
      <c r="AD8" t="n">
        <v>144045.103471464</v>
      </c>
      <c r="AE8" t="n">
        <v>197088.8653910338</v>
      </c>
      <c r="AF8" t="n">
        <v>3.327022006703931e-06</v>
      </c>
      <c r="AG8" t="n">
        <v>13</v>
      </c>
      <c r="AH8" t="n">
        <v>178278.9806941293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10.4666</v>
      </c>
      <c r="E9" t="n">
        <v>9.550000000000001</v>
      </c>
      <c r="F9" t="n">
        <v>5.53</v>
      </c>
      <c r="G9" t="n">
        <v>13.26</v>
      </c>
      <c r="H9" t="n">
        <v>0.19</v>
      </c>
      <c r="I9" t="n">
        <v>25</v>
      </c>
      <c r="J9" t="n">
        <v>256.03</v>
      </c>
      <c r="K9" t="n">
        <v>59.19</v>
      </c>
      <c r="L9" t="n">
        <v>2.75</v>
      </c>
      <c r="M9" t="n">
        <v>23</v>
      </c>
      <c r="N9" t="n">
        <v>64.09</v>
      </c>
      <c r="O9" t="n">
        <v>31811.29</v>
      </c>
      <c r="P9" t="n">
        <v>90.11</v>
      </c>
      <c r="Q9" t="n">
        <v>202.87</v>
      </c>
      <c r="R9" t="n">
        <v>32.66</v>
      </c>
      <c r="S9" t="n">
        <v>13.89</v>
      </c>
      <c r="T9" t="n">
        <v>7606.71</v>
      </c>
      <c r="U9" t="n">
        <v>0.43</v>
      </c>
      <c r="V9" t="n">
        <v>0.7</v>
      </c>
      <c r="W9" t="n">
        <v>0.68</v>
      </c>
      <c r="X9" t="n">
        <v>0.49</v>
      </c>
      <c r="Y9" t="n">
        <v>1</v>
      </c>
      <c r="Z9" t="n">
        <v>10</v>
      </c>
      <c r="AA9" t="n">
        <v>142.9460786988707</v>
      </c>
      <c r="AB9" t="n">
        <v>195.5851312116214</v>
      </c>
      <c r="AC9" t="n">
        <v>176.9187607942953</v>
      </c>
      <c r="AD9" t="n">
        <v>142946.0786988707</v>
      </c>
      <c r="AE9" t="n">
        <v>195585.1312116214</v>
      </c>
      <c r="AF9" t="n">
        <v>3.374512664169794e-06</v>
      </c>
      <c r="AG9" t="n">
        <v>13</v>
      </c>
      <c r="AH9" t="n">
        <v>176918.7607942953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10.6107</v>
      </c>
      <c r="E10" t="n">
        <v>9.42</v>
      </c>
      <c r="F10" t="n">
        <v>5.5</v>
      </c>
      <c r="G10" t="n">
        <v>14.33</v>
      </c>
      <c r="H10" t="n">
        <v>0.21</v>
      </c>
      <c r="I10" t="n">
        <v>23</v>
      </c>
      <c r="J10" t="n">
        <v>256.49</v>
      </c>
      <c r="K10" t="n">
        <v>59.19</v>
      </c>
      <c r="L10" t="n">
        <v>3</v>
      </c>
      <c r="M10" t="n">
        <v>21</v>
      </c>
      <c r="N10" t="n">
        <v>64.29000000000001</v>
      </c>
      <c r="O10" t="n">
        <v>31867.69</v>
      </c>
      <c r="P10" t="n">
        <v>89.45</v>
      </c>
      <c r="Q10" t="n">
        <v>202.89</v>
      </c>
      <c r="R10" t="n">
        <v>31.89</v>
      </c>
      <c r="S10" t="n">
        <v>13.89</v>
      </c>
      <c r="T10" t="n">
        <v>7232.12</v>
      </c>
      <c r="U10" t="n">
        <v>0.44</v>
      </c>
      <c r="V10" t="n">
        <v>0.7</v>
      </c>
      <c r="W10" t="n">
        <v>0.67</v>
      </c>
      <c r="X10" t="n">
        <v>0.46</v>
      </c>
      <c r="Y10" t="n">
        <v>1</v>
      </c>
      <c r="Z10" t="n">
        <v>10</v>
      </c>
      <c r="AA10" t="n">
        <v>141.8854383082378</v>
      </c>
      <c r="AB10" t="n">
        <v>194.1339162370066</v>
      </c>
      <c r="AC10" t="n">
        <v>175.6060477400643</v>
      </c>
      <c r="AD10" t="n">
        <v>141885.4383082378</v>
      </c>
      <c r="AE10" t="n">
        <v>194133.9162370065</v>
      </c>
      <c r="AF10" t="n">
        <v>3.420971616924926e-06</v>
      </c>
      <c r="AG10" t="n">
        <v>13</v>
      </c>
      <c r="AH10" t="n">
        <v>175606.0477400643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10.7742</v>
      </c>
      <c r="E11" t="n">
        <v>9.279999999999999</v>
      </c>
      <c r="F11" t="n">
        <v>5.45</v>
      </c>
      <c r="G11" t="n">
        <v>15.57</v>
      </c>
      <c r="H11" t="n">
        <v>0.23</v>
      </c>
      <c r="I11" t="n">
        <v>21</v>
      </c>
      <c r="J11" t="n">
        <v>256.95</v>
      </c>
      <c r="K11" t="n">
        <v>59.19</v>
      </c>
      <c r="L11" t="n">
        <v>3.25</v>
      </c>
      <c r="M11" t="n">
        <v>19</v>
      </c>
      <c r="N11" t="n">
        <v>64.5</v>
      </c>
      <c r="O11" t="n">
        <v>31924.29</v>
      </c>
      <c r="P11" t="n">
        <v>88.62</v>
      </c>
      <c r="Q11" t="n">
        <v>202.86</v>
      </c>
      <c r="R11" t="n">
        <v>30.39</v>
      </c>
      <c r="S11" t="n">
        <v>13.89</v>
      </c>
      <c r="T11" t="n">
        <v>6490.58</v>
      </c>
      <c r="U11" t="n">
        <v>0.46</v>
      </c>
      <c r="V11" t="n">
        <v>0.71</v>
      </c>
      <c r="W11" t="n">
        <v>0.67</v>
      </c>
      <c r="X11" t="n">
        <v>0.41</v>
      </c>
      <c r="Y11" t="n">
        <v>1</v>
      </c>
      <c r="Z11" t="n">
        <v>10</v>
      </c>
      <c r="AA11" t="n">
        <v>140.6626593359066</v>
      </c>
      <c r="AB11" t="n">
        <v>192.4608561018627</v>
      </c>
      <c r="AC11" t="n">
        <v>174.0926621160634</v>
      </c>
      <c r="AD11" t="n">
        <v>140662.6593359066</v>
      </c>
      <c r="AE11" t="n">
        <v>192460.8561018627</v>
      </c>
      <c r="AF11" t="n">
        <v>3.47368527948887e-06</v>
      </c>
      <c r="AG11" t="n">
        <v>13</v>
      </c>
      <c r="AH11" t="n">
        <v>174092.6621160634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10.9492</v>
      </c>
      <c r="E12" t="n">
        <v>9.130000000000001</v>
      </c>
      <c r="F12" t="n">
        <v>5.4</v>
      </c>
      <c r="G12" t="n">
        <v>17.05</v>
      </c>
      <c r="H12" t="n">
        <v>0.24</v>
      </c>
      <c r="I12" t="n">
        <v>19</v>
      </c>
      <c r="J12" t="n">
        <v>257.41</v>
      </c>
      <c r="K12" t="n">
        <v>59.19</v>
      </c>
      <c r="L12" t="n">
        <v>3.5</v>
      </c>
      <c r="M12" t="n">
        <v>17</v>
      </c>
      <c r="N12" t="n">
        <v>64.70999999999999</v>
      </c>
      <c r="O12" t="n">
        <v>31980.84</v>
      </c>
      <c r="P12" t="n">
        <v>87.65000000000001</v>
      </c>
      <c r="Q12" t="n">
        <v>202.81</v>
      </c>
      <c r="R12" t="n">
        <v>28.75</v>
      </c>
      <c r="S12" t="n">
        <v>13.89</v>
      </c>
      <c r="T12" t="n">
        <v>5679.16</v>
      </c>
      <c r="U12" t="n">
        <v>0.48</v>
      </c>
      <c r="V12" t="n">
        <v>0.72</v>
      </c>
      <c r="W12" t="n">
        <v>0.67</v>
      </c>
      <c r="X12" t="n">
        <v>0.36</v>
      </c>
      <c r="Y12" t="n">
        <v>1</v>
      </c>
      <c r="Z12" t="n">
        <v>10</v>
      </c>
      <c r="AA12" t="n">
        <v>132.426015232441</v>
      </c>
      <c r="AB12" t="n">
        <v>181.1911162644147</v>
      </c>
      <c r="AC12" t="n">
        <v>163.8984904315186</v>
      </c>
      <c r="AD12" t="n">
        <v>132426.015232441</v>
      </c>
      <c r="AE12" t="n">
        <v>181191.1162644147</v>
      </c>
      <c r="AF12" t="n">
        <v>3.530106630857003e-06</v>
      </c>
      <c r="AG12" t="n">
        <v>12</v>
      </c>
      <c r="AH12" t="n">
        <v>163898.4904315186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11.0352</v>
      </c>
      <c r="E13" t="n">
        <v>9.06</v>
      </c>
      <c r="F13" t="n">
        <v>5.38</v>
      </c>
      <c r="G13" t="n">
        <v>17.92</v>
      </c>
      <c r="H13" t="n">
        <v>0.26</v>
      </c>
      <c r="I13" t="n">
        <v>18</v>
      </c>
      <c r="J13" t="n">
        <v>257.86</v>
      </c>
      <c r="K13" t="n">
        <v>59.19</v>
      </c>
      <c r="L13" t="n">
        <v>3.75</v>
      </c>
      <c r="M13" t="n">
        <v>16</v>
      </c>
      <c r="N13" t="n">
        <v>64.92</v>
      </c>
      <c r="O13" t="n">
        <v>32037.48</v>
      </c>
      <c r="P13" t="n">
        <v>87.26000000000001</v>
      </c>
      <c r="Q13" t="n">
        <v>202.84</v>
      </c>
      <c r="R13" t="n">
        <v>27.98</v>
      </c>
      <c r="S13" t="n">
        <v>13.89</v>
      </c>
      <c r="T13" t="n">
        <v>5298.95</v>
      </c>
      <c r="U13" t="n">
        <v>0.5</v>
      </c>
      <c r="V13" t="n">
        <v>0.72</v>
      </c>
      <c r="W13" t="n">
        <v>0.67</v>
      </c>
      <c r="X13" t="n">
        <v>0.34</v>
      </c>
      <c r="Y13" t="n">
        <v>1</v>
      </c>
      <c r="Z13" t="n">
        <v>10</v>
      </c>
      <c r="AA13" t="n">
        <v>131.8456305860751</v>
      </c>
      <c r="AB13" t="n">
        <v>180.3970083864938</v>
      </c>
      <c r="AC13" t="n">
        <v>163.1801710949288</v>
      </c>
      <c r="AD13" t="n">
        <v>131845.6305860751</v>
      </c>
      <c r="AE13" t="n">
        <v>180397.0083864938</v>
      </c>
      <c r="AF13" t="n">
        <v>3.557833694957916e-06</v>
      </c>
      <c r="AG13" t="n">
        <v>12</v>
      </c>
      <c r="AH13" t="n">
        <v>163180.1710949288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11.1039</v>
      </c>
      <c r="E14" t="n">
        <v>9.01</v>
      </c>
      <c r="F14" t="n">
        <v>5.37</v>
      </c>
      <c r="G14" t="n">
        <v>18.95</v>
      </c>
      <c r="H14" t="n">
        <v>0.28</v>
      </c>
      <c r="I14" t="n">
        <v>17</v>
      </c>
      <c r="J14" t="n">
        <v>258.32</v>
      </c>
      <c r="K14" t="n">
        <v>59.19</v>
      </c>
      <c r="L14" t="n">
        <v>4</v>
      </c>
      <c r="M14" t="n">
        <v>15</v>
      </c>
      <c r="N14" t="n">
        <v>65.13</v>
      </c>
      <c r="O14" t="n">
        <v>32094.19</v>
      </c>
      <c r="P14" t="n">
        <v>86.95</v>
      </c>
      <c r="Q14" t="n">
        <v>202.81</v>
      </c>
      <c r="R14" t="n">
        <v>27.81</v>
      </c>
      <c r="S14" t="n">
        <v>13.89</v>
      </c>
      <c r="T14" t="n">
        <v>5221.48</v>
      </c>
      <c r="U14" t="n">
        <v>0.5</v>
      </c>
      <c r="V14" t="n">
        <v>0.72</v>
      </c>
      <c r="W14" t="n">
        <v>0.67</v>
      </c>
      <c r="X14" t="n">
        <v>0.33</v>
      </c>
      <c r="Y14" t="n">
        <v>1</v>
      </c>
      <c r="Z14" t="n">
        <v>10</v>
      </c>
      <c r="AA14" t="n">
        <v>131.3938359014378</v>
      </c>
      <c r="AB14" t="n">
        <v>179.7788429671986</v>
      </c>
      <c r="AC14" t="n">
        <v>162.6210025156503</v>
      </c>
      <c r="AD14" t="n">
        <v>131393.8359014378</v>
      </c>
      <c r="AE14" t="n">
        <v>179778.8429671986</v>
      </c>
      <c r="AF14" t="n">
        <v>3.579983105466434e-06</v>
      </c>
      <c r="AG14" t="n">
        <v>12</v>
      </c>
      <c r="AH14" t="n">
        <v>162621.0025156503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11.1885</v>
      </c>
      <c r="E15" t="n">
        <v>8.94</v>
      </c>
      <c r="F15" t="n">
        <v>5.35</v>
      </c>
      <c r="G15" t="n">
        <v>20.06</v>
      </c>
      <c r="H15" t="n">
        <v>0.29</v>
      </c>
      <c r="I15" t="n">
        <v>16</v>
      </c>
      <c r="J15" t="n">
        <v>258.78</v>
      </c>
      <c r="K15" t="n">
        <v>59.19</v>
      </c>
      <c r="L15" t="n">
        <v>4.25</v>
      </c>
      <c r="M15" t="n">
        <v>14</v>
      </c>
      <c r="N15" t="n">
        <v>65.34</v>
      </c>
      <c r="O15" t="n">
        <v>32150.98</v>
      </c>
      <c r="P15" t="n">
        <v>86.54000000000001</v>
      </c>
      <c r="Q15" t="n">
        <v>202.81</v>
      </c>
      <c r="R15" t="n">
        <v>27.22</v>
      </c>
      <c r="S15" t="n">
        <v>13.89</v>
      </c>
      <c r="T15" t="n">
        <v>4931.91</v>
      </c>
      <c r="U15" t="n">
        <v>0.51</v>
      </c>
      <c r="V15" t="n">
        <v>0.72</v>
      </c>
      <c r="W15" t="n">
        <v>0.67</v>
      </c>
      <c r="X15" t="n">
        <v>0.31</v>
      </c>
      <c r="Y15" t="n">
        <v>1</v>
      </c>
      <c r="Z15" t="n">
        <v>10</v>
      </c>
      <c r="AA15" t="n">
        <v>130.8254611661823</v>
      </c>
      <c r="AB15" t="n">
        <v>179.0011675794988</v>
      </c>
      <c r="AC15" t="n">
        <v>161.9175473754781</v>
      </c>
      <c r="AD15" t="n">
        <v>130825.4611661823</v>
      </c>
      <c r="AE15" t="n">
        <v>179001.1675794988</v>
      </c>
      <c r="AF15" t="n">
        <v>3.607258798756401e-06</v>
      </c>
      <c r="AG15" t="n">
        <v>12</v>
      </c>
      <c r="AH15" t="n">
        <v>161917.5473754781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11.2761</v>
      </c>
      <c r="E16" t="n">
        <v>8.869999999999999</v>
      </c>
      <c r="F16" t="n">
        <v>5.33</v>
      </c>
      <c r="G16" t="n">
        <v>21.32</v>
      </c>
      <c r="H16" t="n">
        <v>0.31</v>
      </c>
      <c r="I16" t="n">
        <v>15</v>
      </c>
      <c r="J16" t="n">
        <v>259.25</v>
      </c>
      <c r="K16" t="n">
        <v>59.19</v>
      </c>
      <c r="L16" t="n">
        <v>4.5</v>
      </c>
      <c r="M16" t="n">
        <v>13</v>
      </c>
      <c r="N16" t="n">
        <v>65.55</v>
      </c>
      <c r="O16" t="n">
        <v>32207.85</v>
      </c>
      <c r="P16" t="n">
        <v>86.09</v>
      </c>
      <c r="Q16" t="n">
        <v>202.83</v>
      </c>
      <c r="R16" t="n">
        <v>26.86</v>
      </c>
      <c r="S16" t="n">
        <v>13.89</v>
      </c>
      <c r="T16" t="n">
        <v>4755.97</v>
      </c>
      <c r="U16" t="n">
        <v>0.52</v>
      </c>
      <c r="V16" t="n">
        <v>0.73</v>
      </c>
      <c r="W16" t="n">
        <v>0.66</v>
      </c>
      <c r="X16" t="n">
        <v>0.29</v>
      </c>
      <c r="Y16" t="n">
        <v>1</v>
      </c>
      <c r="Z16" t="n">
        <v>10</v>
      </c>
      <c r="AA16" t="n">
        <v>130.2341711028171</v>
      </c>
      <c r="AB16" t="n">
        <v>178.1921384289264</v>
      </c>
      <c r="AC16" t="n">
        <v>161.1857308315566</v>
      </c>
      <c r="AD16" t="n">
        <v>130234.1711028171</v>
      </c>
      <c r="AE16" t="n">
        <v>178192.1384289264</v>
      </c>
      <c r="AF16" t="n">
        <v>3.635501715212678e-06</v>
      </c>
      <c r="AG16" t="n">
        <v>12</v>
      </c>
      <c r="AH16" t="n">
        <v>161185.7308315565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11.3672</v>
      </c>
      <c r="E17" t="n">
        <v>8.800000000000001</v>
      </c>
      <c r="F17" t="n">
        <v>5.31</v>
      </c>
      <c r="G17" t="n">
        <v>22.75</v>
      </c>
      <c r="H17" t="n">
        <v>0.33</v>
      </c>
      <c r="I17" t="n">
        <v>14</v>
      </c>
      <c r="J17" t="n">
        <v>259.71</v>
      </c>
      <c r="K17" t="n">
        <v>59.19</v>
      </c>
      <c r="L17" t="n">
        <v>4.75</v>
      </c>
      <c r="M17" t="n">
        <v>12</v>
      </c>
      <c r="N17" t="n">
        <v>65.76000000000001</v>
      </c>
      <c r="O17" t="n">
        <v>32264.79</v>
      </c>
      <c r="P17" t="n">
        <v>85.62</v>
      </c>
      <c r="Q17" t="n">
        <v>202.81</v>
      </c>
      <c r="R17" t="n">
        <v>25.9</v>
      </c>
      <c r="S17" t="n">
        <v>13.89</v>
      </c>
      <c r="T17" t="n">
        <v>4278.67</v>
      </c>
      <c r="U17" t="n">
        <v>0.54</v>
      </c>
      <c r="V17" t="n">
        <v>0.73</v>
      </c>
      <c r="W17" t="n">
        <v>0.66</v>
      </c>
      <c r="X17" t="n">
        <v>0.27</v>
      </c>
      <c r="Y17" t="n">
        <v>1</v>
      </c>
      <c r="Z17" t="n">
        <v>10</v>
      </c>
      <c r="AA17" t="n">
        <v>129.628559483323</v>
      </c>
      <c r="AB17" t="n">
        <v>177.3635138934359</v>
      </c>
      <c r="AC17" t="n">
        <v>160.4361890587512</v>
      </c>
      <c r="AD17" t="n">
        <v>129628.559483323</v>
      </c>
      <c r="AE17" t="n">
        <v>177363.5138934359</v>
      </c>
      <c r="AF17" t="n">
        <v>3.664873058696319e-06</v>
      </c>
      <c r="AG17" t="n">
        <v>12</v>
      </c>
      <c r="AH17" t="n">
        <v>160436.1890587512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11.3723</v>
      </c>
      <c r="E18" t="n">
        <v>8.789999999999999</v>
      </c>
      <c r="F18" t="n">
        <v>5.3</v>
      </c>
      <c r="G18" t="n">
        <v>22.73</v>
      </c>
      <c r="H18" t="n">
        <v>0.34</v>
      </c>
      <c r="I18" t="n">
        <v>14</v>
      </c>
      <c r="J18" t="n">
        <v>260.17</v>
      </c>
      <c r="K18" t="n">
        <v>59.19</v>
      </c>
      <c r="L18" t="n">
        <v>5</v>
      </c>
      <c r="M18" t="n">
        <v>12</v>
      </c>
      <c r="N18" t="n">
        <v>65.98</v>
      </c>
      <c r="O18" t="n">
        <v>32321.82</v>
      </c>
      <c r="P18" t="n">
        <v>85.52</v>
      </c>
      <c r="Q18" t="n">
        <v>202.82</v>
      </c>
      <c r="R18" t="n">
        <v>25.81</v>
      </c>
      <c r="S18" t="n">
        <v>13.89</v>
      </c>
      <c r="T18" t="n">
        <v>4236.42</v>
      </c>
      <c r="U18" t="n">
        <v>0.54</v>
      </c>
      <c r="V18" t="n">
        <v>0.73</v>
      </c>
      <c r="W18" t="n">
        <v>0.66</v>
      </c>
      <c r="X18" t="n">
        <v>0.27</v>
      </c>
      <c r="Y18" t="n">
        <v>1</v>
      </c>
      <c r="Z18" t="n">
        <v>10</v>
      </c>
      <c r="AA18" t="n">
        <v>129.5529770664227</v>
      </c>
      <c r="AB18" t="n">
        <v>177.2600986961721</v>
      </c>
      <c r="AC18" t="n">
        <v>160.3426436627701</v>
      </c>
      <c r="AD18" t="n">
        <v>129552.9770664227</v>
      </c>
      <c r="AE18" t="n">
        <v>177260.0986961721</v>
      </c>
      <c r="AF18" t="n">
        <v>3.666517338079047e-06</v>
      </c>
      <c r="AG18" t="n">
        <v>12</v>
      </c>
      <c r="AH18" t="n">
        <v>160342.64366277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11.4628</v>
      </c>
      <c r="E19" t="n">
        <v>8.720000000000001</v>
      </c>
      <c r="F19" t="n">
        <v>5.28</v>
      </c>
      <c r="G19" t="n">
        <v>24.38</v>
      </c>
      <c r="H19" t="n">
        <v>0.36</v>
      </c>
      <c r="I19" t="n">
        <v>13</v>
      </c>
      <c r="J19" t="n">
        <v>260.63</v>
      </c>
      <c r="K19" t="n">
        <v>59.19</v>
      </c>
      <c r="L19" t="n">
        <v>5.25</v>
      </c>
      <c r="M19" t="n">
        <v>11</v>
      </c>
      <c r="N19" t="n">
        <v>66.19</v>
      </c>
      <c r="O19" t="n">
        <v>32378.93</v>
      </c>
      <c r="P19" t="n">
        <v>85.06</v>
      </c>
      <c r="Q19" t="n">
        <v>202.82</v>
      </c>
      <c r="R19" t="n">
        <v>25.22</v>
      </c>
      <c r="S19" t="n">
        <v>13.89</v>
      </c>
      <c r="T19" t="n">
        <v>3947.26</v>
      </c>
      <c r="U19" t="n">
        <v>0.55</v>
      </c>
      <c r="V19" t="n">
        <v>0.73</v>
      </c>
      <c r="W19" t="n">
        <v>0.66</v>
      </c>
      <c r="X19" t="n">
        <v>0.24</v>
      </c>
      <c r="Y19" t="n">
        <v>1</v>
      </c>
      <c r="Z19" t="n">
        <v>10</v>
      </c>
      <c r="AA19" t="n">
        <v>128.9649290096144</v>
      </c>
      <c r="AB19" t="n">
        <v>176.4555054019981</v>
      </c>
      <c r="AC19" t="n">
        <v>159.6148396233379</v>
      </c>
      <c r="AD19" t="n">
        <v>128964.9290096144</v>
      </c>
      <c r="AE19" t="n">
        <v>176455.5054019981</v>
      </c>
      <c r="AF19" t="n">
        <v>3.695695236929425e-06</v>
      </c>
      <c r="AG19" t="n">
        <v>12</v>
      </c>
      <c r="AH19" t="n">
        <v>159614.8396233379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11.5655</v>
      </c>
      <c r="E20" t="n">
        <v>8.65</v>
      </c>
      <c r="F20" t="n">
        <v>5.25</v>
      </c>
      <c r="G20" t="n">
        <v>26.27</v>
      </c>
      <c r="H20" t="n">
        <v>0.37</v>
      </c>
      <c r="I20" t="n">
        <v>12</v>
      </c>
      <c r="J20" t="n">
        <v>261.1</v>
      </c>
      <c r="K20" t="n">
        <v>59.19</v>
      </c>
      <c r="L20" t="n">
        <v>5.5</v>
      </c>
      <c r="M20" t="n">
        <v>10</v>
      </c>
      <c r="N20" t="n">
        <v>66.40000000000001</v>
      </c>
      <c r="O20" t="n">
        <v>32436.11</v>
      </c>
      <c r="P20" t="n">
        <v>84.45999999999999</v>
      </c>
      <c r="Q20" t="n">
        <v>202.81</v>
      </c>
      <c r="R20" t="n">
        <v>24.35</v>
      </c>
      <c r="S20" t="n">
        <v>13.89</v>
      </c>
      <c r="T20" t="n">
        <v>3515.13</v>
      </c>
      <c r="U20" t="n">
        <v>0.57</v>
      </c>
      <c r="V20" t="n">
        <v>0.74</v>
      </c>
      <c r="W20" t="n">
        <v>0.66</v>
      </c>
      <c r="X20" t="n">
        <v>0.22</v>
      </c>
      <c r="Y20" t="n">
        <v>1</v>
      </c>
      <c r="Z20" t="n">
        <v>10</v>
      </c>
      <c r="AA20" t="n">
        <v>128.2666376830155</v>
      </c>
      <c r="AB20" t="n">
        <v>175.5000724025069</v>
      </c>
      <c r="AC20" t="n">
        <v>158.7505918083592</v>
      </c>
      <c r="AD20" t="n">
        <v>128266.6376830155</v>
      </c>
      <c r="AE20" t="n">
        <v>175500.0724025069</v>
      </c>
      <c r="AF20" t="n">
        <v>3.728806509989467e-06</v>
      </c>
      <c r="AG20" t="n">
        <v>12</v>
      </c>
      <c r="AH20" t="n">
        <v>158750.5918083593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11.5603</v>
      </c>
      <c r="E21" t="n">
        <v>8.65</v>
      </c>
      <c r="F21" t="n">
        <v>5.26</v>
      </c>
      <c r="G21" t="n">
        <v>26.29</v>
      </c>
      <c r="H21" t="n">
        <v>0.39</v>
      </c>
      <c r="I21" t="n">
        <v>12</v>
      </c>
      <c r="J21" t="n">
        <v>261.56</v>
      </c>
      <c r="K21" t="n">
        <v>59.19</v>
      </c>
      <c r="L21" t="n">
        <v>5.75</v>
      </c>
      <c r="M21" t="n">
        <v>10</v>
      </c>
      <c r="N21" t="n">
        <v>66.62</v>
      </c>
      <c r="O21" t="n">
        <v>32493.38</v>
      </c>
      <c r="P21" t="n">
        <v>84.56</v>
      </c>
      <c r="Q21" t="n">
        <v>202.82</v>
      </c>
      <c r="R21" t="n">
        <v>24.45</v>
      </c>
      <c r="S21" t="n">
        <v>13.89</v>
      </c>
      <c r="T21" t="n">
        <v>3563.59</v>
      </c>
      <c r="U21" t="n">
        <v>0.57</v>
      </c>
      <c r="V21" t="n">
        <v>0.74</v>
      </c>
      <c r="W21" t="n">
        <v>0.66</v>
      </c>
      <c r="X21" t="n">
        <v>0.22</v>
      </c>
      <c r="Y21" t="n">
        <v>1</v>
      </c>
      <c r="Z21" t="n">
        <v>10</v>
      </c>
      <c r="AA21" t="n">
        <v>128.3407675885359</v>
      </c>
      <c r="AB21" t="n">
        <v>175.6015002096204</v>
      </c>
      <c r="AC21" t="n">
        <v>158.8423394879167</v>
      </c>
      <c r="AD21" t="n">
        <v>128340.7675885359</v>
      </c>
      <c r="AE21" t="n">
        <v>175601.5002096204</v>
      </c>
      <c r="AF21" t="n">
        <v>3.727129989834528e-06</v>
      </c>
      <c r="AG21" t="n">
        <v>12</v>
      </c>
      <c r="AH21" t="n">
        <v>158842.3394879167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11.5414</v>
      </c>
      <c r="E22" t="n">
        <v>8.66</v>
      </c>
      <c r="F22" t="n">
        <v>5.27</v>
      </c>
      <c r="G22" t="n">
        <v>26.36</v>
      </c>
      <c r="H22" t="n">
        <v>0.41</v>
      </c>
      <c r="I22" t="n">
        <v>12</v>
      </c>
      <c r="J22" t="n">
        <v>262.03</v>
      </c>
      <c r="K22" t="n">
        <v>59.19</v>
      </c>
      <c r="L22" t="n">
        <v>6</v>
      </c>
      <c r="M22" t="n">
        <v>10</v>
      </c>
      <c r="N22" t="n">
        <v>66.83</v>
      </c>
      <c r="O22" t="n">
        <v>32550.72</v>
      </c>
      <c r="P22" t="n">
        <v>84.58</v>
      </c>
      <c r="Q22" t="n">
        <v>202.81</v>
      </c>
      <c r="R22" t="n">
        <v>24.93</v>
      </c>
      <c r="S22" t="n">
        <v>13.89</v>
      </c>
      <c r="T22" t="n">
        <v>3805.48</v>
      </c>
      <c r="U22" t="n">
        <v>0.5600000000000001</v>
      </c>
      <c r="V22" t="n">
        <v>0.73</v>
      </c>
      <c r="W22" t="n">
        <v>0.66</v>
      </c>
      <c r="X22" t="n">
        <v>0.23</v>
      </c>
      <c r="Y22" t="n">
        <v>1</v>
      </c>
      <c r="Z22" t="n">
        <v>10</v>
      </c>
      <c r="AA22" t="n">
        <v>128.4292189711465</v>
      </c>
      <c r="AB22" t="n">
        <v>175.7225232935077</v>
      </c>
      <c r="AC22" t="n">
        <v>158.9518122985348</v>
      </c>
      <c r="AD22" t="n">
        <v>128429.2189711465</v>
      </c>
      <c r="AE22" t="n">
        <v>175722.5232935078</v>
      </c>
      <c r="AF22" t="n">
        <v>3.72103648388677e-06</v>
      </c>
      <c r="AG22" t="n">
        <v>12</v>
      </c>
      <c r="AH22" t="n">
        <v>158951.8122985348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11.6539</v>
      </c>
      <c r="E23" t="n">
        <v>8.58</v>
      </c>
      <c r="F23" t="n">
        <v>5.24</v>
      </c>
      <c r="G23" t="n">
        <v>28.57</v>
      </c>
      <c r="H23" t="n">
        <v>0.42</v>
      </c>
      <c r="I23" t="n">
        <v>11</v>
      </c>
      <c r="J23" t="n">
        <v>262.49</v>
      </c>
      <c r="K23" t="n">
        <v>59.19</v>
      </c>
      <c r="L23" t="n">
        <v>6.25</v>
      </c>
      <c r="M23" t="n">
        <v>9</v>
      </c>
      <c r="N23" t="n">
        <v>67.05</v>
      </c>
      <c r="O23" t="n">
        <v>32608.15</v>
      </c>
      <c r="P23" t="n">
        <v>83.91</v>
      </c>
      <c r="Q23" t="n">
        <v>202.83</v>
      </c>
      <c r="R23" t="n">
        <v>23.82</v>
      </c>
      <c r="S23" t="n">
        <v>13.89</v>
      </c>
      <c r="T23" t="n">
        <v>3253.19</v>
      </c>
      <c r="U23" t="n">
        <v>0.58</v>
      </c>
      <c r="V23" t="n">
        <v>0.74</v>
      </c>
      <c r="W23" t="n">
        <v>0.66</v>
      </c>
      <c r="X23" t="n">
        <v>0.2</v>
      </c>
      <c r="Y23" t="n">
        <v>1</v>
      </c>
      <c r="Z23" t="n">
        <v>10</v>
      </c>
      <c r="AA23" t="n">
        <v>127.6714248865995</v>
      </c>
      <c r="AB23" t="n">
        <v>174.6856759955155</v>
      </c>
      <c r="AC23" t="n">
        <v>158.0139202514384</v>
      </c>
      <c r="AD23" t="n">
        <v>127671.4248865995</v>
      </c>
      <c r="AE23" t="n">
        <v>174685.6759955155</v>
      </c>
      <c r="AF23" t="n">
        <v>3.757307352623428e-06</v>
      </c>
      <c r="AG23" t="n">
        <v>12</v>
      </c>
      <c r="AH23" t="n">
        <v>158013.9202514384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11.6599</v>
      </c>
      <c r="E24" t="n">
        <v>8.58</v>
      </c>
      <c r="F24" t="n">
        <v>5.23</v>
      </c>
      <c r="G24" t="n">
        <v>28.55</v>
      </c>
      <c r="H24" t="n">
        <v>0.44</v>
      </c>
      <c r="I24" t="n">
        <v>11</v>
      </c>
      <c r="J24" t="n">
        <v>262.96</v>
      </c>
      <c r="K24" t="n">
        <v>59.19</v>
      </c>
      <c r="L24" t="n">
        <v>6.5</v>
      </c>
      <c r="M24" t="n">
        <v>9</v>
      </c>
      <c r="N24" t="n">
        <v>67.26000000000001</v>
      </c>
      <c r="O24" t="n">
        <v>32665.66</v>
      </c>
      <c r="P24" t="n">
        <v>83.77</v>
      </c>
      <c r="Q24" t="n">
        <v>202.81</v>
      </c>
      <c r="R24" t="n">
        <v>23.85</v>
      </c>
      <c r="S24" t="n">
        <v>13.89</v>
      </c>
      <c r="T24" t="n">
        <v>3267.71</v>
      </c>
      <c r="U24" t="n">
        <v>0.58</v>
      </c>
      <c r="V24" t="n">
        <v>0.74</v>
      </c>
      <c r="W24" t="n">
        <v>0.65</v>
      </c>
      <c r="X24" t="n">
        <v>0.2</v>
      </c>
      <c r="Y24" t="n">
        <v>1</v>
      </c>
      <c r="Z24" t="n">
        <v>10</v>
      </c>
      <c r="AA24" t="n">
        <v>127.5765714454287</v>
      </c>
      <c r="AB24" t="n">
        <v>174.5558933326672</v>
      </c>
      <c r="AC24" t="n">
        <v>157.8965238637811</v>
      </c>
      <c r="AD24" t="n">
        <v>127576.5714454287</v>
      </c>
      <c r="AE24" t="n">
        <v>174555.8933326672</v>
      </c>
      <c r="AF24" t="n">
        <v>3.75924179895605e-06</v>
      </c>
      <c r="AG24" t="n">
        <v>12</v>
      </c>
      <c r="AH24" t="n">
        <v>157896.5238637811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11.7509</v>
      </c>
      <c r="E25" t="n">
        <v>8.51</v>
      </c>
      <c r="F25" t="n">
        <v>5.22</v>
      </c>
      <c r="G25" t="n">
        <v>31.3</v>
      </c>
      <c r="H25" t="n">
        <v>0.46</v>
      </c>
      <c r="I25" t="n">
        <v>10</v>
      </c>
      <c r="J25" t="n">
        <v>263.42</v>
      </c>
      <c r="K25" t="n">
        <v>59.19</v>
      </c>
      <c r="L25" t="n">
        <v>6.75</v>
      </c>
      <c r="M25" t="n">
        <v>8</v>
      </c>
      <c r="N25" t="n">
        <v>67.48</v>
      </c>
      <c r="O25" t="n">
        <v>32723.25</v>
      </c>
      <c r="P25" t="n">
        <v>83.18000000000001</v>
      </c>
      <c r="Q25" t="n">
        <v>202.81</v>
      </c>
      <c r="R25" t="n">
        <v>23.22</v>
      </c>
      <c r="S25" t="n">
        <v>13.89</v>
      </c>
      <c r="T25" t="n">
        <v>2961.1</v>
      </c>
      <c r="U25" t="n">
        <v>0.6</v>
      </c>
      <c r="V25" t="n">
        <v>0.74</v>
      </c>
      <c r="W25" t="n">
        <v>0.65</v>
      </c>
      <c r="X25" t="n">
        <v>0.18</v>
      </c>
      <c r="Y25" t="n">
        <v>1</v>
      </c>
      <c r="Z25" t="n">
        <v>10</v>
      </c>
      <c r="AA25" t="n">
        <v>126.9634360891767</v>
      </c>
      <c r="AB25" t="n">
        <v>173.7169744886209</v>
      </c>
      <c r="AC25" t="n">
        <v>157.1376702567803</v>
      </c>
      <c r="AD25" t="n">
        <v>126963.4360891767</v>
      </c>
      <c r="AE25" t="n">
        <v>173716.9744886209</v>
      </c>
      <c r="AF25" t="n">
        <v>3.788580901667479e-06</v>
      </c>
      <c r="AG25" t="n">
        <v>12</v>
      </c>
      <c r="AH25" t="n">
        <v>157137.6702567803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11.7528</v>
      </c>
      <c r="E26" t="n">
        <v>8.51</v>
      </c>
      <c r="F26" t="n">
        <v>5.21</v>
      </c>
      <c r="G26" t="n">
        <v>31.29</v>
      </c>
      <c r="H26" t="n">
        <v>0.47</v>
      </c>
      <c r="I26" t="n">
        <v>10</v>
      </c>
      <c r="J26" t="n">
        <v>263.89</v>
      </c>
      <c r="K26" t="n">
        <v>59.19</v>
      </c>
      <c r="L26" t="n">
        <v>7</v>
      </c>
      <c r="M26" t="n">
        <v>8</v>
      </c>
      <c r="N26" t="n">
        <v>67.7</v>
      </c>
      <c r="O26" t="n">
        <v>32780.92</v>
      </c>
      <c r="P26" t="n">
        <v>83.26000000000001</v>
      </c>
      <c r="Q26" t="n">
        <v>202.86</v>
      </c>
      <c r="R26" t="n">
        <v>23.11</v>
      </c>
      <c r="S26" t="n">
        <v>13.89</v>
      </c>
      <c r="T26" t="n">
        <v>2902.64</v>
      </c>
      <c r="U26" t="n">
        <v>0.6</v>
      </c>
      <c r="V26" t="n">
        <v>0.74</v>
      </c>
      <c r="W26" t="n">
        <v>0.65</v>
      </c>
      <c r="X26" t="n">
        <v>0.18</v>
      </c>
      <c r="Y26" t="n">
        <v>1</v>
      </c>
      <c r="Z26" t="n">
        <v>10</v>
      </c>
      <c r="AA26" t="n">
        <v>126.9863302940159</v>
      </c>
      <c r="AB26" t="n">
        <v>173.7482993497028</v>
      </c>
      <c r="AC26" t="n">
        <v>157.1660055170853</v>
      </c>
      <c r="AD26" t="n">
        <v>126986.3302940159</v>
      </c>
      <c r="AE26" t="n">
        <v>173748.2993497028</v>
      </c>
      <c r="AF26" t="n">
        <v>3.789193476339477e-06</v>
      </c>
      <c r="AG26" t="n">
        <v>12</v>
      </c>
      <c r="AH26" t="n">
        <v>157166.0055170853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11.7536</v>
      </c>
      <c r="E27" t="n">
        <v>8.51</v>
      </c>
      <c r="F27" t="n">
        <v>5.21</v>
      </c>
      <c r="G27" t="n">
        <v>31.29</v>
      </c>
      <c r="H27" t="n">
        <v>0.49</v>
      </c>
      <c r="I27" t="n">
        <v>10</v>
      </c>
      <c r="J27" t="n">
        <v>264.36</v>
      </c>
      <c r="K27" t="n">
        <v>59.19</v>
      </c>
      <c r="L27" t="n">
        <v>7.25</v>
      </c>
      <c r="M27" t="n">
        <v>8</v>
      </c>
      <c r="N27" t="n">
        <v>67.92</v>
      </c>
      <c r="O27" t="n">
        <v>32838.68</v>
      </c>
      <c r="P27" t="n">
        <v>83.18000000000001</v>
      </c>
      <c r="Q27" t="n">
        <v>202.84</v>
      </c>
      <c r="R27" t="n">
        <v>22.99</v>
      </c>
      <c r="S27" t="n">
        <v>13.89</v>
      </c>
      <c r="T27" t="n">
        <v>2843.22</v>
      </c>
      <c r="U27" t="n">
        <v>0.6</v>
      </c>
      <c r="V27" t="n">
        <v>0.74</v>
      </c>
      <c r="W27" t="n">
        <v>0.66</v>
      </c>
      <c r="X27" t="n">
        <v>0.18</v>
      </c>
      <c r="Y27" t="n">
        <v>1</v>
      </c>
      <c r="Z27" t="n">
        <v>10</v>
      </c>
      <c r="AA27" t="n">
        <v>126.9464069458105</v>
      </c>
      <c r="AB27" t="n">
        <v>173.6936744633944</v>
      </c>
      <c r="AC27" t="n">
        <v>157.1165939532596</v>
      </c>
      <c r="AD27" t="n">
        <v>126946.4069458104</v>
      </c>
      <c r="AE27" t="n">
        <v>173693.6744633944</v>
      </c>
      <c r="AF27" t="n">
        <v>3.789451402517159e-06</v>
      </c>
      <c r="AG27" t="n">
        <v>12</v>
      </c>
      <c r="AH27" t="n">
        <v>157116.5939532596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11.846</v>
      </c>
      <c r="E28" t="n">
        <v>8.44</v>
      </c>
      <c r="F28" t="n">
        <v>5.2</v>
      </c>
      <c r="G28" t="n">
        <v>34.64</v>
      </c>
      <c r="H28" t="n">
        <v>0.5</v>
      </c>
      <c r="I28" t="n">
        <v>9</v>
      </c>
      <c r="J28" t="n">
        <v>264.83</v>
      </c>
      <c r="K28" t="n">
        <v>59.19</v>
      </c>
      <c r="L28" t="n">
        <v>7.5</v>
      </c>
      <c r="M28" t="n">
        <v>7</v>
      </c>
      <c r="N28" t="n">
        <v>68.14</v>
      </c>
      <c r="O28" t="n">
        <v>32896.51</v>
      </c>
      <c r="P28" t="n">
        <v>82.56999999999999</v>
      </c>
      <c r="Q28" t="n">
        <v>202.81</v>
      </c>
      <c r="R28" t="n">
        <v>22.55</v>
      </c>
      <c r="S28" t="n">
        <v>13.89</v>
      </c>
      <c r="T28" t="n">
        <v>2632.23</v>
      </c>
      <c r="U28" t="n">
        <v>0.62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119.3983342396663</v>
      </c>
      <c r="AB28" t="n">
        <v>163.3660683893871</v>
      </c>
      <c r="AC28" t="n">
        <v>147.7746401080662</v>
      </c>
      <c r="AD28" t="n">
        <v>119398.3342396663</v>
      </c>
      <c r="AE28" t="n">
        <v>163366.0683893871</v>
      </c>
      <c r="AF28" t="n">
        <v>3.819241876039534e-06</v>
      </c>
      <c r="AG28" t="n">
        <v>11</v>
      </c>
      <c r="AH28" t="n">
        <v>147774.6401080662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11.8554</v>
      </c>
      <c r="E29" t="n">
        <v>8.44</v>
      </c>
      <c r="F29" t="n">
        <v>5.19</v>
      </c>
      <c r="G29" t="n">
        <v>34.6</v>
      </c>
      <c r="H29" t="n">
        <v>0.52</v>
      </c>
      <c r="I29" t="n">
        <v>9</v>
      </c>
      <c r="J29" t="n">
        <v>265.3</v>
      </c>
      <c r="K29" t="n">
        <v>59.19</v>
      </c>
      <c r="L29" t="n">
        <v>7.75</v>
      </c>
      <c r="M29" t="n">
        <v>7</v>
      </c>
      <c r="N29" t="n">
        <v>68.36</v>
      </c>
      <c r="O29" t="n">
        <v>32954.43</v>
      </c>
      <c r="P29" t="n">
        <v>82.44</v>
      </c>
      <c r="Q29" t="n">
        <v>202.81</v>
      </c>
      <c r="R29" t="n">
        <v>22.46</v>
      </c>
      <c r="S29" t="n">
        <v>13.89</v>
      </c>
      <c r="T29" t="n">
        <v>2584.72</v>
      </c>
      <c r="U29" t="n">
        <v>0.62</v>
      </c>
      <c r="V29" t="n">
        <v>0.75</v>
      </c>
      <c r="W29" t="n">
        <v>0.65</v>
      </c>
      <c r="X29" t="n">
        <v>0.15</v>
      </c>
      <c r="Y29" t="n">
        <v>1</v>
      </c>
      <c r="Z29" t="n">
        <v>10</v>
      </c>
      <c r="AA29" t="n">
        <v>119.2983554751536</v>
      </c>
      <c r="AB29" t="n">
        <v>163.2292730330291</v>
      </c>
      <c r="AC29" t="n">
        <v>147.6509003085254</v>
      </c>
      <c r="AD29" t="n">
        <v>119298.3554751536</v>
      </c>
      <c r="AE29" t="n">
        <v>163229.2730330291</v>
      </c>
      <c r="AF29" t="n">
        <v>3.822272508627308e-06</v>
      </c>
      <c r="AG29" t="n">
        <v>11</v>
      </c>
      <c r="AH29" t="n">
        <v>147650.9003085254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11.8519</v>
      </c>
      <c r="E30" t="n">
        <v>8.44</v>
      </c>
      <c r="F30" t="n">
        <v>5.19</v>
      </c>
      <c r="G30" t="n">
        <v>34.62</v>
      </c>
      <c r="H30" t="n">
        <v>0.54</v>
      </c>
      <c r="I30" t="n">
        <v>9</v>
      </c>
      <c r="J30" t="n">
        <v>265.77</v>
      </c>
      <c r="K30" t="n">
        <v>59.19</v>
      </c>
      <c r="L30" t="n">
        <v>8</v>
      </c>
      <c r="M30" t="n">
        <v>7</v>
      </c>
      <c r="N30" t="n">
        <v>68.58</v>
      </c>
      <c r="O30" t="n">
        <v>33012.44</v>
      </c>
      <c r="P30" t="n">
        <v>82.31</v>
      </c>
      <c r="Q30" t="n">
        <v>202.81</v>
      </c>
      <c r="R30" t="n">
        <v>22.51</v>
      </c>
      <c r="S30" t="n">
        <v>13.89</v>
      </c>
      <c r="T30" t="n">
        <v>2612.06</v>
      </c>
      <c r="U30" t="n">
        <v>0.62</v>
      </c>
      <c r="V30" t="n">
        <v>0.74</v>
      </c>
      <c r="W30" t="n">
        <v>0.65</v>
      </c>
      <c r="X30" t="n">
        <v>0.15</v>
      </c>
      <c r="Y30" t="n">
        <v>1</v>
      </c>
      <c r="Z30" t="n">
        <v>10</v>
      </c>
      <c r="AA30" t="n">
        <v>119.2509493358143</v>
      </c>
      <c r="AB30" t="n">
        <v>163.1644098617738</v>
      </c>
      <c r="AC30" t="n">
        <v>147.5922275872987</v>
      </c>
      <c r="AD30" t="n">
        <v>119250.9493358143</v>
      </c>
      <c r="AE30" t="n">
        <v>163164.4098617738</v>
      </c>
      <c r="AF30" t="n">
        <v>3.821144081599946e-06</v>
      </c>
      <c r="AG30" t="n">
        <v>11</v>
      </c>
      <c r="AH30" t="n">
        <v>147592.2275872987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11.8339</v>
      </c>
      <c r="E31" t="n">
        <v>8.449999999999999</v>
      </c>
      <c r="F31" t="n">
        <v>5.21</v>
      </c>
      <c r="G31" t="n">
        <v>34.7</v>
      </c>
      <c r="H31" t="n">
        <v>0.55</v>
      </c>
      <c r="I31" t="n">
        <v>9</v>
      </c>
      <c r="J31" t="n">
        <v>266.24</v>
      </c>
      <c r="K31" t="n">
        <v>59.19</v>
      </c>
      <c r="L31" t="n">
        <v>8.25</v>
      </c>
      <c r="M31" t="n">
        <v>7</v>
      </c>
      <c r="N31" t="n">
        <v>68.8</v>
      </c>
      <c r="O31" t="n">
        <v>33070.52</v>
      </c>
      <c r="P31" t="n">
        <v>82.47</v>
      </c>
      <c r="Q31" t="n">
        <v>202.81</v>
      </c>
      <c r="R31" t="n">
        <v>22.85</v>
      </c>
      <c r="S31" t="n">
        <v>13.89</v>
      </c>
      <c r="T31" t="n">
        <v>2777.7</v>
      </c>
      <c r="U31" t="n">
        <v>0.61</v>
      </c>
      <c r="V31" t="n">
        <v>0.74</v>
      </c>
      <c r="W31" t="n">
        <v>0.65</v>
      </c>
      <c r="X31" t="n">
        <v>0.17</v>
      </c>
      <c r="Y31" t="n">
        <v>1</v>
      </c>
      <c r="Z31" t="n">
        <v>10</v>
      </c>
      <c r="AA31" t="n">
        <v>126.3327520948103</v>
      </c>
      <c r="AB31" t="n">
        <v>172.854044823715</v>
      </c>
      <c r="AC31" t="n">
        <v>156.3570973879634</v>
      </c>
      <c r="AD31" t="n">
        <v>126332.7520948103</v>
      </c>
      <c r="AE31" t="n">
        <v>172854.0448237151</v>
      </c>
      <c r="AF31" t="n">
        <v>3.81534074260208e-06</v>
      </c>
      <c r="AG31" t="n">
        <v>12</v>
      </c>
      <c r="AH31" t="n">
        <v>156357.0973879634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11.934</v>
      </c>
      <c r="E32" t="n">
        <v>8.380000000000001</v>
      </c>
      <c r="F32" t="n">
        <v>5.18</v>
      </c>
      <c r="G32" t="n">
        <v>38.88</v>
      </c>
      <c r="H32" t="n">
        <v>0.57</v>
      </c>
      <c r="I32" t="n">
        <v>8</v>
      </c>
      <c r="J32" t="n">
        <v>266.71</v>
      </c>
      <c r="K32" t="n">
        <v>59.19</v>
      </c>
      <c r="L32" t="n">
        <v>8.5</v>
      </c>
      <c r="M32" t="n">
        <v>6</v>
      </c>
      <c r="N32" t="n">
        <v>69.02</v>
      </c>
      <c r="O32" t="n">
        <v>33128.7</v>
      </c>
      <c r="P32" t="n">
        <v>82.01000000000001</v>
      </c>
      <c r="Q32" t="n">
        <v>202.82</v>
      </c>
      <c r="R32" t="n">
        <v>22.21</v>
      </c>
      <c r="S32" t="n">
        <v>13.89</v>
      </c>
      <c r="T32" t="n">
        <v>2465.62</v>
      </c>
      <c r="U32" t="n">
        <v>0.63</v>
      </c>
      <c r="V32" t="n">
        <v>0.75</v>
      </c>
      <c r="W32" t="n">
        <v>0.65</v>
      </c>
      <c r="X32" t="n">
        <v>0.14</v>
      </c>
      <c r="Y32" t="n">
        <v>1</v>
      </c>
      <c r="Z32" t="n">
        <v>10</v>
      </c>
      <c r="AA32" t="n">
        <v>118.8210895607459</v>
      </c>
      <c r="AB32" t="n">
        <v>162.5762567534506</v>
      </c>
      <c r="AC32" t="n">
        <v>147.0602069861556</v>
      </c>
      <c r="AD32" t="n">
        <v>118821.0895607459</v>
      </c>
      <c r="AE32" t="n">
        <v>162576.2567534506</v>
      </c>
      <c r="AF32" t="n">
        <v>3.847613755584653e-06</v>
      </c>
      <c r="AG32" t="n">
        <v>11</v>
      </c>
      <c r="AH32" t="n">
        <v>147060.2069861556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11.9296</v>
      </c>
      <c r="E33" t="n">
        <v>8.380000000000001</v>
      </c>
      <c r="F33" t="n">
        <v>5.19</v>
      </c>
      <c r="G33" t="n">
        <v>38.9</v>
      </c>
      <c r="H33" t="n">
        <v>0.58</v>
      </c>
      <c r="I33" t="n">
        <v>8</v>
      </c>
      <c r="J33" t="n">
        <v>267.18</v>
      </c>
      <c r="K33" t="n">
        <v>59.19</v>
      </c>
      <c r="L33" t="n">
        <v>8.75</v>
      </c>
      <c r="M33" t="n">
        <v>6</v>
      </c>
      <c r="N33" t="n">
        <v>69.23999999999999</v>
      </c>
      <c r="O33" t="n">
        <v>33186.95</v>
      </c>
      <c r="P33" t="n">
        <v>82.09999999999999</v>
      </c>
      <c r="Q33" t="n">
        <v>202.81</v>
      </c>
      <c r="R33" t="n">
        <v>22.2</v>
      </c>
      <c r="S33" t="n">
        <v>13.89</v>
      </c>
      <c r="T33" t="n">
        <v>2461.45</v>
      </c>
      <c r="U33" t="n">
        <v>0.63</v>
      </c>
      <c r="V33" t="n">
        <v>0.75</v>
      </c>
      <c r="W33" t="n">
        <v>0.65</v>
      </c>
      <c r="X33" t="n">
        <v>0.15</v>
      </c>
      <c r="Y33" t="n">
        <v>1</v>
      </c>
      <c r="Z33" t="n">
        <v>10</v>
      </c>
      <c r="AA33" t="n">
        <v>118.8845089187572</v>
      </c>
      <c r="AB33" t="n">
        <v>162.6630299169462</v>
      </c>
      <c r="AC33" t="n">
        <v>147.1386986407141</v>
      </c>
      <c r="AD33" t="n">
        <v>118884.5089187572</v>
      </c>
      <c r="AE33" t="n">
        <v>162663.0299169463</v>
      </c>
      <c r="AF33" t="n">
        <v>3.846195161607397e-06</v>
      </c>
      <c r="AG33" t="n">
        <v>11</v>
      </c>
      <c r="AH33" t="n">
        <v>147138.6986407141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11.9466</v>
      </c>
      <c r="E34" t="n">
        <v>8.369999999999999</v>
      </c>
      <c r="F34" t="n">
        <v>5.17</v>
      </c>
      <c r="G34" t="n">
        <v>38.81</v>
      </c>
      <c r="H34" t="n">
        <v>0.6</v>
      </c>
      <c r="I34" t="n">
        <v>8</v>
      </c>
      <c r="J34" t="n">
        <v>267.66</v>
      </c>
      <c r="K34" t="n">
        <v>59.19</v>
      </c>
      <c r="L34" t="n">
        <v>9</v>
      </c>
      <c r="M34" t="n">
        <v>6</v>
      </c>
      <c r="N34" t="n">
        <v>69.45999999999999</v>
      </c>
      <c r="O34" t="n">
        <v>33245.29</v>
      </c>
      <c r="P34" t="n">
        <v>81.66</v>
      </c>
      <c r="Q34" t="n">
        <v>202.81</v>
      </c>
      <c r="R34" t="n">
        <v>21.89</v>
      </c>
      <c r="S34" t="n">
        <v>13.89</v>
      </c>
      <c r="T34" t="n">
        <v>2303.5</v>
      </c>
      <c r="U34" t="n">
        <v>0.63</v>
      </c>
      <c r="V34" t="n">
        <v>0.75</v>
      </c>
      <c r="W34" t="n">
        <v>0.65</v>
      </c>
      <c r="X34" t="n">
        <v>0.14</v>
      </c>
      <c r="Y34" t="n">
        <v>1</v>
      </c>
      <c r="Z34" t="n">
        <v>10</v>
      </c>
      <c r="AA34" t="n">
        <v>118.6110978128015</v>
      </c>
      <c r="AB34" t="n">
        <v>162.2889367797311</v>
      </c>
      <c r="AC34" t="n">
        <v>146.8003084274717</v>
      </c>
      <c r="AD34" t="n">
        <v>118611.0978128015</v>
      </c>
      <c r="AE34" t="n">
        <v>162288.9367797311</v>
      </c>
      <c r="AF34" t="n">
        <v>3.851676092883159e-06</v>
      </c>
      <c r="AG34" t="n">
        <v>11</v>
      </c>
      <c r="AH34" t="n">
        <v>146800.3084274717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11.9403</v>
      </c>
      <c r="E35" t="n">
        <v>8.380000000000001</v>
      </c>
      <c r="F35" t="n">
        <v>5.18</v>
      </c>
      <c r="G35" t="n">
        <v>38.84</v>
      </c>
      <c r="H35" t="n">
        <v>0.61</v>
      </c>
      <c r="I35" t="n">
        <v>8</v>
      </c>
      <c r="J35" t="n">
        <v>268.13</v>
      </c>
      <c r="K35" t="n">
        <v>59.19</v>
      </c>
      <c r="L35" t="n">
        <v>9.25</v>
      </c>
      <c r="M35" t="n">
        <v>6</v>
      </c>
      <c r="N35" t="n">
        <v>69.69</v>
      </c>
      <c r="O35" t="n">
        <v>33303.72</v>
      </c>
      <c r="P35" t="n">
        <v>81.55</v>
      </c>
      <c r="Q35" t="n">
        <v>202.81</v>
      </c>
      <c r="R35" t="n">
        <v>21.94</v>
      </c>
      <c r="S35" t="n">
        <v>13.89</v>
      </c>
      <c r="T35" t="n">
        <v>2331.63</v>
      </c>
      <c r="U35" t="n">
        <v>0.63</v>
      </c>
      <c r="V35" t="n">
        <v>0.75</v>
      </c>
      <c r="W35" t="n">
        <v>0.65</v>
      </c>
      <c r="X35" t="n">
        <v>0.14</v>
      </c>
      <c r="Y35" t="n">
        <v>1</v>
      </c>
      <c r="Z35" t="n">
        <v>10</v>
      </c>
      <c r="AA35" t="n">
        <v>118.589740483327</v>
      </c>
      <c r="AB35" t="n">
        <v>162.2597147393253</v>
      </c>
      <c r="AC35" t="n">
        <v>146.7738752975889</v>
      </c>
      <c r="AD35" t="n">
        <v>118589.740483327</v>
      </c>
      <c r="AE35" t="n">
        <v>162259.7147393253</v>
      </c>
      <c r="AF35" t="n">
        <v>3.849644924233906e-06</v>
      </c>
      <c r="AG35" t="n">
        <v>11</v>
      </c>
      <c r="AH35" t="n">
        <v>146773.8752975888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11.9498</v>
      </c>
      <c r="E36" t="n">
        <v>8.369999999999999</v>
      </c>
      <c r="F36" t="n">
        <v>5.17</v>
      </c>
      <c r="G36" t="n">
        <v>38.79</v>
      </c>
      <c r="H36" t="n">
        <v>0.63</v>
      </c>
      <c r="I36" t="n">
        <v>8</v>
      </c>
      <c r="J36" t="n">
        <v>268.61</v>
      </c>
      <c r="K36" t="n">
        <v>59.19</v>
      </c>
      <c r="L36" t="n">
        <v>9.5</v>
      </c>
      <c r="M36" t="n">
        <v>6</v>
      </c>
      <c r="N36" t="n">
        <v>69.91</v>
      </c>
      <c r="O36" t="n">
        <v>33362.23</v>
      </c>
      <c r="P36" t="n">
        <v>81.31999999999999</v>
      </c>
      <c r="Q36" t="n">
        <v>202.81</v>
      </c>
      <c r="R36" t="n">
        <v>21.77</v>
      </c>
      <c r="S36" t="n">
        <v>13.89</v>
      </c>
      <c r="T36" t="n">
        <v>2246.04</v>
      </c>
      <c r="U36" t="n">
        <v>0.64</v>
      </c>
      <c r="V36" t="n">
        <v>0.75</v>
      </c>
      <c r="W36" t="n">
        <v>0.65</v>
      </c>
      <c r="X36" t="n">
        <v>0.13</v>
      </c>
      <c r="Y36" t="n">
        <v>1</v>
      </c>
      <c r="Z36" t="n">
        <v>10</v>
      </c>
      <c r="AA36" t="n">
        <v>118.4453052199872</v>
      </c>
      <c r="AB36" t="n">
        <v>162.0620920399897</v>
      </c>
      <c r="AC36" t="n">
        <v>146.5951134313125</v>
      </c>
      <c r="AD36" t="n">
        <v>118445.3052199872</v>
      </c>
      <c r="AE36" t="n">
        <v>162062.0920399897</v>
      </c>
      <c r="AF36" t="n">
        <v>3.85270779759389e-06</v>
      </c>
      <c r="AG36" t="n">
        <v>11</v>
      </c>
      <c r="AH36" t="n">
        <v>146595.1134313126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12.0365</v>
      </c>
      <c r="E37" t="n">
        <v>8.31</v>
      </c>
      <c r="F37" t="n">
        <v>5.16</v>
      </c>
      <c r="G37" t="n">
        <v>44.24</v>
      </c>
      <c r="H37" t="n">
        <v>0.64</v>
      </c>
      <c r="I37" t="n">
        <v>7</v>
      </c>
      <c r="J37" t="n">
        <v>269.08</v>
      </c>
      <c r="K37" t="n">
        <v>59.19</v>
      </c>
      <c r="L37" t="n">
        <v>9.75</v>
      </c>
      <c r="M37" t="n">
        <v>5</v>
      </c>
      <c r="N37" t="n">
        <v>70.14</v>
      </c>
      <c r="O37" t="n">
        <v>33420.83</v>
      </c>
      <c r="P37" t="n">
        <v>81.04000000000001</v>
      </c>
      <c r="Q37" t="n">
        <v>202.81</v>
      </c>
      <c r="R37" t="n">
        <v>21.42</v>
      </c>
      <c r="S37" t="n">
        <v>13.89</v>
      </c>
      <c r="T37" t="n">
        <v>2074.29</v>
      </c>
      <c r="U37" t="n">
        <v>0.65</v>
      </c>
      <c r="V37" t="n">
        <v>0.75</v>
      </c>
      <c r="W37" t="n">
        <v>0.65</v>
      </c>
      <c r="X37" t="n">
        <v>0.12</v>
      </c>
      <c r="Y37" t="n">
        <v>1</v>
      </c>
      <c r="Z37" t="n">
        <v>10</v>
      </c>
      <c r="AA37" t="n">
        <v>118.0180711963958</v>
      </c>
      <c r="AB37" t="n">
        <v>161.4775316006774</v>
      </c>
      <c r="AC37" t="n">
        <v>146.0663426198923</v>
      </c>
      <c r="AD37" t="n">
        <v>118018.0711963958</v>
      </c>
      <c r="AE37" t="n">
        <v>161477.5316006774</v>
      </c>
      <c r="AF37" t="n">
        <v>3.880660547100274e-06</v>
      </c>
      <c r="AG37" t="n">
        <v>11</v>
      </c>
      <c r="AH37" t="n">
        <v>146066.3426198923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12.0305</v>
      </c>
      <c r="E38" t="n">
        <v>8.31</v>
      </c>
      <c r="F38" t="n">
        <v>5.17</v>
      </c>
      <c r="G38" t="n">
        <v>44.27</v>
      </c>
      <c r="H38" t="n">
        <v>0.66</v>
      </c>
      <c r="I38" t="n">
        <v>7</v>
      </c>
      <c r="J38" t="n">
        <v>269.56</v>
      </c>
      <c r="K38" t="n">
        <v>59.19</v>
      </c>
      <c r="L38" t="n">
        <v>10</v>
      </c>
      <c r="M38" t="n">
        <v>5</v>
      </c>
      <c r="N38" t="n">
        <v>70.36</v>
      </c>
      <c r="O38" t="n">
        <v>33479.51</v>
      </c>
      <c r="P38" t="n">
        <v>81.11</v>
      </c>
      <c r="Q38" t="n">
        <v>202.82</v>
      </c>
      <c r="R38" t="n">
        <v>21.53</v>
      </c>
      <c r="S38" t="n">
        <v>13.89</v>
      </c>
      <c r="T38" t="n">
        <v>2127.84</v>
      </c>
      <c r="U38" t="n">
        <v>0.65</v>
      </c>
      <c r="V38" t="n">
        <v>0.75</v>
      </c>
      <c r="W38" t="n">
        <v>0.65</v>
      </c>
      <c r="X38" t="n">
        <v>0.13</v>
      </c>
      <c r="Y38" t="n">
        <v>1</v>
      </c>
      <c r="Z38" t="n">
        <v>10</v>
      </c>
      <c r="AA38" t="n">
        <v>118.0769804258564</v>
      </c>
      <c r="AB38" t="n">
        <v>161.5581338073172</v>
      </c>
      <c r="AC38" t="n">
        <v>146.1392522650563</v>
      </c>
      <c r="AD38" t="n">
        <v>118076.9804258564</v>
      </c>
      <c r="AE38" t="n">
        <v>161558.1338073172</v>
      </c>
      <c r="AF38" t="n">
        <v>3.878726100767653e-06</v>
      </c>
      <c r="AG38" t="n">
        <v>11</v>
      </c>
      <c r="AH38" t="n">
        <v>146139.2522650563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12.0474</v>
      </c>
      <c r="E39" t="n">
        <v>8.300000000000001</v>
      </c>
      <c r="F39" t="n">
        <v>5.15</v>
      </c>
      <c r="G39" t="n">
        <v>44.17</v>
      </c>
      <c r="H39" t="n">
        <v>0.68</v>
      </c>
      <c r="I39" t="n">
        <v>7</v>
      </c>
      <c r="J39" t="n">
        <v>270.03</v>
      </c>
      <c r="K39" t="n">
        <v>59.19</v>
      </c>
      <c r="L39" t="n">
        <v>10.25</v>
      </c>
      <c r="M39" t="n">
        <v>5</v>
      </c>
      <c r="N39" t="n">
        <v>70.59</v>
      </c>
      <c r="O39" t="n">
        <v>33538.28</v>
      </c>
      <c r="P39" t="n">
        <v>81.02</v>
      </c>
      <c r="Q39" t="n">
        <v>202.81</v>
      </c>
      <c r="R39" t="n">
        <v>21.18</v>
      </c>
      <c r="S39" t="n">
        <v>13.89</v>
      </c>
      <c r="T39" t="n">
        <v>1955.97</v>
      </c>
      <c r="U39" t="n">
        <v>0.66</v>
      </c>
      <c r="V39" t="n">
        <v>0.75</v>
      </c>
      <c r="W39" t="n">
        <v>0.65</v>
      </c>
      <c r="X39" t="n">
        <v>0.12</v>
      </c>
      <c r="Y39" t="n">
        <v>1</v>
      </c>
      <c r="Z39" t="n">
        <v>10</v>
      </c>
      <c r="AA39" t="n">
        <v>117.9654309029774</v>
      </c>
      <c r="AB39" t="n">
        <v>161.4055068288965</v>
      </c>
      <c r="AC39" t="n">
        <v>146.0011917912427</v>
      </c>
      <c r="AD39" t="n">
        <v>117965.4309029774</v>
      </c>
      <c r="AE39" t="n">
        <v>161405.5068288965</v>
      </c>
      <c r="AF39" t="n">
        <v>3.884174791271204e-06</v>
      </c>
      <c r="AG39" t="n">
        <v>11</v>
      </c>
      <c r="AH39" t="n">
        <v>146001.1917912427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12.0446</v>
      </c>
      <c r="E40" t="n">
        <v>8.300000000000001</v>
      </c>
      <c r="F40" t="n">
        <v>5.16</v>
      </c>
      <c r="G40" t="n">
        <v>44.19</v>
      </c>
      <c r="H40" t="n">
        <v>0.6899999999999999</v>
      </c>
      <c r="I40" t="n">
        <v>7</v>
      </c>
      <c r="J40" t="n">
        <v>270.51</v>
      </c>
      <c r="K40" t="n">
        <v>59.19</v>
      </c>
      <c r="L40" t="n">
        <v>10.5</v>
      </c>
      <c r="M40" t="n">
        <v>5</v>
      </c>
      <c r="N40" t="n">
        <v>70.81999999999999</v>
      </c>
      <c r="O40" t="n">
        <v>33597.14</v>
      </c>
      <c r="P40" t="n">
        <v>81.09</v>
      </c>
      <c r="Q40" t="n">
        <v>202.81</v>
      </c>
      <c r="R40" t="n">
        <v>21.29</v>
      </c>
      <c r="S40" t="n">
        <v>13.89</v>
      </c>
      <c r="T40" t="n">
        <v>2007.99</v>
      </c>
      <c r="U40" t="n">
        <v>0.65</v>
      </c>
      <c r="V40" t="n">
        <v>0.75</v>
      </c>
      <c r="W40" t="n">
        <v>0.65</v>
      </c>
      <c r="X40" t="n">
        <v>0.12</v>
      </c>
      <c r="Y40" t="n">
        <v>1</v>
      </c>
      <c r="Z40" t="n">
        <v>10</v>
      </c>
      <c r="AA40" t="n">
        <v>118.01354668636</v>
      </c>
      <c r="AB40" t="n">
        <v>161.4713409664392</v>
      </c>
      <c r="AC40" t="n">
        <v>146.0607428110972</v>
      </c>
      <c r="AD40" t="n">
        <v>118013.54668636</v>
      </c>
      <c r="AE40" t="n">
        <v>161471.3409664392</v>
      </c>
      <c r="AF40" t="n">
        <v>3.883272049649314e-06</v>
      </c>
      <c r="AG40" t="n">
        <v>11</v>
      </c>
      <c r="AH40" t="n">
        <v>146060.7428110972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12.0281</v>
      </c>
      <c r="E41" t="n">
        <v>8.31</v>
      </c>
      <c r="F41" t="n">
        <v>5.17</v>
      </c>
      <c r="G41" t="n">
        <v>44.29</v>
      </c>
      <c r="H41" t="n">
        <v>0.71</v>
      </c>
      <c r="I41" t="n">
        <v>7</v>
      </c>
      <c r="J41" t="n">
        <v>270.99</v>
      </c>
      <c r="K41" t="n">
        <v>59.19</v>
      </c>
      <c r="L41" t="n">
        <v>10.75</v>
      </c>
      <c r="M41" t="n">
        <v>5</v>
      </c>
      <c r="N41" t="n">
        <v>71.04000000000001</v>
      </c>
      <c r="O41" t="n">
        <v>33656.08</v>
      </c>
      <c r="P41" t="n">
        <v>81.16</v>
      </c>
      <c r="Q41" t="n">
        <v>202.85</v>
      </c>
      <c r="R41" t="n">
        <v>21.65</v>
      </c>
      <c r="S41" t="n">
        <v>13.89</v>
      </c>
      <c r="T41" t="n">
        <v>2192.14</v>
      </c>
      <c r="U41" t="n">
        <v>0.64</v>
      </c>
      <c r="V41" t="n">
        <v>0.75</v>
      </c>
      <c r="W41" t="n">
        <v>0.65</v>
      </c>
      <c r="X41" t="n">
        <v>0.13</v>
      </c>
      <c r="Y41" t="n">
        <v>1</v>
      </c>
      <c r="Z41" t="n">
        <v>10</v>
      </c>
      <c r="AA41" t="n">
        <v>118.1076592409855</v>
      </c>
      <c r="AB41" t="n">
        <v>161.6001099156306</v>
      </c>
      <c r="AC41" t="n">
        <v>146.1772222325062</v>
      </c>
      <c r="AD41" t="n">
        <v>118107.6592409855</v>
      </c>
      <c r="AE41" t="n">
        <v>161600.1099156306</v>
      </c>
      <c r="AF41" t="n">
        <v>3.877952322234604e-06</v>
      </c>
      <c r="AG41" t="n">
        <v>11</v>
      </c>
      <c r="AH41" t="n">
        <v>146177.2222325061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12.0413</v>
      </c>
      <c r="E42" t="n">
        <v>8.300000000000001</v>
      </c>
      <c r="F42" t="n">
        <v>5.16</v>
      </c>
      <c r="G42" t="n">
        <v>44.21</v>
      </c>
      <c r="H42" t="n">
        <v>0.72</v>
      </c>
      <c r="I42" t="n">
        <v>7</v>
      </c>
      <c r="J42" t="n">
        <v>271.47</v>
      </c>
      <c r="K42" t="n">
        <v>59.19</v>
      </c>
      <c r="L42" t="n">
        <v>11</v>
      </c>
      <c r="M42" t="n">
        <v>5</v>
      </c>
      <c r="N42" t="n">
        <v>71.27</v>
      </c>
      <c r="O42" t="n">
        <v>33715.11</v>
      </c>
      <c r="P42" t="n">
        <v>80.78</v>
      </c>
      <c r="Q42" t="n">
        <v>202.82</v>
      </c>
      <c r="R42" t="n">
        <v>21.26</v>
      </c>
      <c r="S42" t="n">
        <v>13.89</v>
      </c>
      <c r="T42" t="n">
        <v>1997.13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117.8844937322582</v>
      </c>
      <c r="AB42" t="n">
        <v>161.2947650212226</v>
      </c>
      <c r="AC42" t="n">
        <v>145.9010190262661</v>
      </c>
      <c r="AD42" t="n">
        <v>117884.4937322582</v>
      </c>
      <c r="AE42" t="n">
        <v>161294.7650212226</v>
      </c>
      <c r="AF42" t="n">
        <v>3.882208104166372e-06</v>
      </c>
      <c r="AG42" t="n">
        <v>11</v>
      </c>
      <c r="AH42" t="n">
        <v>145901.0190262661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12.0228</v>
      </c>
      <c r="E43" t="n">
        <v>8.32</v>
      </c>
      <c r="F43" t="n">
        <v>5.17</v>
      </c>
      <c r="G43" t="n">
        <v>44.32</v>
      </c>
      <c r="H43" t="n">
        <v>0.74</v>
      </c>
      <c r="I43" t="n">
        <v>7</v>
      </c>
      <c r="J43" t="n">
        <v>271.95</v>
      </c>
      <c r="K43" t="n">
        <v>59.19</v>
      </c>
      <c r="L43" t="n">
        <v>11.25</v>
      </c>
      <c r="M43" t="n">
        <v>5</v>
      </c>
      <c r="N43" t="n">
        <v>71.5</v>
      </c>
      <c r="O43" t="n">
        <v>33774.23</v>
      </c>
      <c r="P43" t="n">
        <v>80.69</v>
      </c>
      <c r="Q43" t="n">
        <v>202.81</v>
      </c>
      <c r="R43" t="n">
        <v>21.75</v>
      </c>
      <c r="S43" t="n">
        <v>13.89</v>
      </c>
      <c r="T43" t="n">
        <v>2240.34</v>
      </c>
      <c r="U43" t="n">
        <v>0.64</v>
      </c>
      <c r="V43" t="n">
        <v>0.75</v>
      </c>
      <c r="W43" t="n">
        <v>0.65</v>
      </c>
      <c r="X43" t="n">
        <v>0.13</v>
      </c>
      <c r="Y43" t="n">
        <v>1</v>
      </c>
      <c r="Z43" t="n">
        <v>10</v>
      </c>
      <c r="AA43" t="n">
        <v>117.9127338904328</v>
      </c>
      <c r="AB43" t="n">
        <v>161.3334044515051</v>
      </c>
      <c r="AC43" t="n">
        <v>145.9359707635532</v>
      </c>
      <c r="AD43" t="n">
        <v>117912.7338904328</v>
      </c>
      <c r="AE43" t="n">
        <v>161333.404451505</v>
      </c>
      <c r="AF43" t="n">
        <v>3.876243561307455e-06</v>
      </c>
      <c r="AG43" t="n">
        <v>11</v>
      </c>
      <c r="AH43" t="n">
        <v>145935.9707635532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12.1445</v>
      </c>
      <c r="E44" t="n">
        <v>8.23</v>
      </c>
      <c r="F44" t="n">
        <v>5.14</v>
      </c>
      <c r="G44" t="n">
        <v>51.36</v>
      </c>
      <c r="H44" t="n">
        <v>0.75</v>
      </c>
      <c r="I44" t="n">
        <v>6</v>
      </c>
      <c r="J44" t="n">
        <v>272.43</v>
      </c>
      <c r="K44" t="n">
        <v>59.19</v>
      </c>
      <c r="L44" t="n">
        <v>11.5</v>
      </c>
      <c r="M44" t="n">
        <v>4</v>
      </c>
      <c r="N44" t="n">
        <v>71.73</v>
      </c>
      <c r="O44" t="n">
        <v>33833.57</v>
      </c>
      <c r="P44" t="n">
        <v>79.87</v>
      </c>
      <c r="Q44" t="n">
        <v>202.82</v>
      </c>
      <c r="R44" t="n">
        <v>20.74</v>
      </c>
      <c r="S44" t="n">
        <v>13.89</v>
      </c>
      <c r="T44" t="n">
        <v>1738.78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117.1210911540527</v>
      </c>
      <c r="AB44" t="n">
        <v>160.2502439347776</v>
      </c>
      <c r="AC44" t="n">
        <v>144.9561855663165</v>
      </c>
      <c r="AD44" t="n">
        <v>117121.0911540527</v>
      </c>
      <c r="AE44" t="n">
        <v>160250.2439347776</v>
      </c>
      <c r="AF44" t="n">
        <v>3.915480581087466e-06</v>
      </c>
      <c r="AG44" t="n">
        <v>11</v>
      </c>
      <c r="AH44" t="n">
        <v>144956.1855663165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12.14</v>
      </c>
      <c r="E45" t="n">
        <v>8.24</v>
      </c>
      <c r="F45" t="n">
        <v>5.14</v>
      </c>
      <c r="G45" t="n">
        <v>51.39</v>
      </c>
      <c r="H45" t="n">
        <v>0.77</v>
      </c>
      <c r="I45" t="n">
        <v>6</v>
      </c>
      <c r="J45" t="n">
        <v>272.91</v>
      </c>
      <c r="K45" t="n">
        <v>59.19</v>
      </c>
      <c r="L45" t="n">
        <v>11.75</v>
      </c>
      <c r="M45" t="n">
        <v>4</v>
      </c>
      <c r="N45" t="n">
        <v>71.95999999999999</v>
      </c>
      <c r="O45" t="n">
        <v>33892.87</v>
      </c>
      <c r="P45" t="n">
        <v>79.97</v>
      </c>
      <c r="Q45" t="n">
        <v>202.82</v>
      </c>
      <c r="R45" t="n">
        <v>20.75</v>
      </c>
      <c r="S45" t="n">
        <v>13.89</v>
      </c>
      <c r="T45" t="n">
        <v>1747.09</v>
      </c>
      <c r="U45" t="n">
        <v>0.67</v>
      </c>
      <c r="V45" t="n">
        <v>0.75</v>
      </c>
      <c r="W45" t="n">
        <v>0.65</v>
      </c>
      <c r="X45" t="n">
        <v>0.1</v>
      </c>
      <c r="Y45" t="n">
        <v>1</v>
      </c>
      <c r="Z45" t="n">
        <v>10</v>
      </c>
      <c r="AA45" t="n">
        <v>117.1805310609552</v>
      </c>
      <c r="AB45" t="n">
        <v>160.3315722377052</v>
      </c>
      <c r="AC45" t="n">
        <v>145.0297520101578</v>
      </c>
      <c r="AD45" t="n">
        <v>117180.5310609552</v>
      </c>
      <c r="AE45" t="n">
        <v>160331.5722377052</v>
      </c>
      <c r="AF45" t="n">
        <v>3.914029746337999e-06</v>
      </c>
      <c r="AG45" t="n">
        <v>11</v>
      </c>
      <c r="AH45" t="n">
        <v>145029.7520101577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12.1396</v>
      </c>
      <c r="E46" t="n">
        <v>8.24</v>
      </c>
      <c r="F46" t="n">
        <v>5.14</v>
      </c>
      <c r="G46" t="n">
        <v>51.39</v>
      </c>
      <c r="H46" t="n">
        <v>0.78</v>
      </c>
      <c r="I46" t="n">
        <v>6</v>
      </c>
      <c r="J46" t="n">
        <v>273.39</v>
      </c>
      <c r="K46" t="n">
        <v>59.19</v>
      </c>
      <c r="L46" t="n">
        <v>12</v>
      </c>
      <c r="M46" t="n">
        <v>4</v>
      </c>
      <c r="N46" t="n">
        <v>72.2</v>
      </c>
      <c r="O46" t="n">
        <v>33952.26</v>
      </c>
      <c r="P46" t="n">
        <v>80</v>
      </c>
      <c r="Q46" t="n">
        <v>202.81</v>
      </c>
      <c r="R46" t="n">
        <v>20.84</v>
      </c>
      <c r="S46" t="n">
        <v>13.89</v>
      </c>
      <c r="T46" t="n">
        <v>1790.4</v>
      </c>
      <c r="U46" t="n">
        <v>0.67</v>
      </c>
      <c r="V46" t="n">
        <v>0.75</v>
      </c>
      <c r="W46" t="n">
        <v>0.65</v>
      </c>
      <c r="X46" t="n">
        <v>0.1</v>
      </c>
      <c r="Y46" t="n">
        <v>1</v>
      </c>
      <c r="Z46" t="n">
        <v>10</v>
      </c>
      <c r="AA46" t="n">
        <v>117.1952804622464</v>
      </c>
      <c r="AB46" t="n">
        <v>160.3517530192495</v>
      </c>
      <c r="AC46" t="n">
        <v>145.0480067662353</v>
      </c>
      <c r="AD46" t="n">
        <v>117195.2804622464</v>
      </c>
      <c r="AE46" t="n">
        <v>160351.7530192494</v>
      </c>
      <c r="AF46" t="n">
        <v>3.913900783249158e-06</v>
      </c>
      <c r="AG46" t="n">
        <v>11</v>
      </c>
      <c r="AH46" t="n">
        <v>145048.0067662353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12.1441</v>
      </c>
      <c r="E47" t="n">
        <v>8.23</v>
      </c>
      <c r="F47" t="n">
        <v>5.14</v>
      </c>
      <c r="G47" t="n">
        <v>51.36</v>
      </c>
      <c r="H47" t="n">
        <v>0.8</v>
      </c>
      <c r="I47" t="n">
        <v>6</v>
      </c>
      <c r="J47" t="n">
        <v>273.87</v>
      </c>
      <c r="K47" t="n">
        <v>59.19</v>
      </c>
      <c r="L47" t="n">
        <v>12.25</v>
      </c>
      <c r="M47" t="n">
        <v>4</v>
      </c>
      <c r="N47" t="n">
        <v>72.43000000000001</v>
      </c>
      <c r="O47" t="n">
        <v>34011.74</v>
      </c>
      <c r="P47" t="n">
        <v>79.89</v>
      </c>
      <c r="Q47" t="n">
        <v>202.81</v>
      </c>
      <c r="R47" t="n">
        <v>20.81</v>
      </c>
      <c r="S47" t="n">
        <v>13.89</v>
      </c>
      <c r="T47" t="n">
        <v>1773.13</v>
      </c>
      <c r="U47" t="n">
        <v>0.67</v>
      </c>
      <c r="V47" t="n">
        <v>0.75</v>
      </c>
      <c r="W47" t="n">
        <v>0.64</v>
      </c>
      <c r="X47" t="n">
        <v>0.1</v>
      </c>
      <c r="Y47" t="n">
        <v>1</v>
      </c>
      <c r="Z47" t="n">
        <v>10</v>
      </c>
      <c r="AA47" t="n">
        <v>117.1313519778504</v>
      </c>
      <c r="AB47" t="n">
        <v>160.2642832465732</v>
      </c>
      <c r="AC47" t="n">
        <v>144.9688849858987</v>
      </c>
      <c r="AD47" t="n">
        <v>117131.3519778504</v>
      </c>
      <c r="AE47" t="n">
        <v>160264.2832465732</v>
      </c>
      <c r="AF47" t="n">
        <v>3.915351617998625e-06</v>
      </c>
      <c r="AG47" t="n">
        <v>11</v>
      </c>
      <c r="AH47" t="n">
        <v>144968.8849858987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12.1556</v>
      </c>
      <c r="E48" t="n">
        <v>8.23</v>
      </c>
      <c r="F48" t="n">
        <v>5.13</v>
      </c>
      <c r="G48" t="n">
        <v>51.28</v>
      </c>
      <c r="H48" t="n">
        <v>0.8100000000000001</v>
      </c>
      <c r="I48" t="n">
        <v>6</v>
      </c>
      <c r="J48" t="n">
        <v>274.35</v>
      </c>
      <c r="K48" t="n">
        <v>59.19</v>
      </c>
      <c r="L48" t="n">
        <v>12.5</v>
      </c>
      <c r="M48" t="n">
        <v>4</v>
      </c>
      <c r="N48" t="n">
        <v>72.66</v>
      </c>
      <c r="O48" t="n">
        <v>34071.31</v>
      </c>
      <c r="P48" t="n">
        <v>79.67</v>
      </c>
      <c r="Q48" t="n">
        <v>202.82</v>
      </c>
      <c r="R48" t="n">
        <v>20.42</v>
      </c>
      <c r="S48" t="n">
        <v>13.89</v>
      </c>
      <c r="T48" t="n">
        <v>1581.52</v>
      </c>
      <c r="U48" t="n">
        <v>0.68</v>
      </c>
      <c r="V48" t="n">
        <v>0.75</v>
      </c>
      <c r="W48" t="n">
        <v>0.65</v>
      </c>
      <c r="X48" t="n">
        <v>0.09</v>
      </c>
      <c r="Y48" t="n">
        <v>1</v>
      </c>
      <c r="Z48" t="n">
        <v>10</v>
      </c>
      <c r="AA48" t="n">
        <v>116.9884906423551</v>
      </c>
      <c r="AB48" t="n">
        <v>160.0688140647514</v>
      </c>
      <c r="AC48" t="n">
        <v>144.7920711084471</v>
      </c>
      <c r="AD48" t="n">
        <v>116988.4906423551</v>
      </c>
      <c r="AE48" t="n">
        <v>160068.8140647514</v>
      </c>
      <c r="AF48" t="n">
        <v>3.919059306802816e-06</v>
      </c>
      <c r="AG48" t="n">
        <v>11</v>
      </c>
      <c r="AH48" t="n">
        <v>144792.0711084471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12.1339</v>
      </c>
      <c r="E49" t="n">
        <v>8.24</v>
      </c>
      <c r="F49" t="n">
        <v>5.14</v>
      </c>
      <c r="G49" t="n">
        <v>51.43</v>
      </c>
      <c r="H49" t="n">
        <v>0.83</v>
      </c>
      <c r="I49" t="n">
        <v>6</v>
      </c>
      <c r="J49" t="n">
        <v>274.84</v>
      </c>
      <c r="K49" t="n">
        <v>59.19</v>
      </c>
      <c r="L49" t="n">
        <v>12.75</v>
      </c>
      <c r="M49" t="n">
        <v>4</v>
      </c>
      <c r="N49" t="n">
        <v>72.89</v>
      </c>
      <c r="O49" t="n">
        <v>34130.98</v>
      </c>
      <c r="P49" t="n">
        <v>79.81</v>
      </c>
      <c r="Q49" t="n">
        <v>202.82</v>
      </c>
      <c r="R49" t="n">
        <v>20.78</v>
      </c>
      <c r="S49" t="n">
        <v>13.89</v>
      </c>
      <c r="T49" t="n">
        <v>1759.79</v>
      </c>
      <c r="U49" t="n">
        <v>0.67</v>
      </c>
      <c r="V49" t="n">
        <v>0.75</v>
      </c>
      <c r="W49" t="n">
        <v>0.65</v>
      </c>
      <c r="X49" t="n">
        <v>0.1</v>
      </c>
      <c r="Y49" t="n">
        <v>1</v>
      </c>
      <c r="Z49" t="n">
        <v>10</v>
      </c>
      <c r="AA49" t="n">
        <v>117.1286212068761</v>
      </c>
      <c r="AB49" t="n">
        <v>160.260546885253</v>
      </c>
      <c r="AC49" t="n">
        <v>144.9655052176589</v>
      </c>
      <c r="AD49" t="n">
        <v>117128.6212068761</v>
      </c>
      <c r="AE49" t="n">
        <v>160260.546885253</v>
      </c>
      <c r="AF49" t="n">
        <v>3.912063059233167e-06</v>
      </c>
      <c r="AG49" t="n">
        <v>11</v>
      </c>
      <c r="AH49" t="n">
        <v>144965.5052176589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12.1408</v>
      </c>
      <c r="E50" t="n">
        <v>8.24</v>
      </c>
      <c r="F50" t="n">
        <v>5.14</v>
      </c>
      <c r="G50" t="n">
        <v>51.38</v>
      </c>
      <c r="H50" t="n">
        <v>0.84</v>
      </c>
      <c r="I50" t="n">
        <v>6</v>
      </c>
      <c r="J50" t="n">
        <v>275.32</v>
      </c>
      <c r="K50" t="n">
        <v>59.19</v>
      </c>
      <c r="L50" t="n">
        <v>13</v>
      </c>
      <c r="M50" t="n">
        <v>4</v>
      </c>
      <c r="N50" t="n">
        <v>73.13</v>
      </c>
      <c r="O50" t="n">
        <v>34190.73</v>
      </c>
      <c r="P50" t="n">
        <v>79.68000000000001</v>
      </c>
      <c r="Q50" t="n">
        <v>202.81</v>
      </c>
      <c r="R50" t="n">
        <v>20.69</v>
      </c>
      <c r="S50" t="n">
        <v>13.89</v>
      </c>
      <c r="T50" t="n">
        <v>1717.23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117.0479406110485</v>
      </c>
      <c r="AB50" t="n">
        <v>160.1501561346651</v>
      </c>
      <c r="AC50" t="n">
        <v>144.8656500053726</v>
      </c>
      <c r="AD50" t="n">
        <v>117047.9406110485</v>
      </c>
      <c r="AE50" t="n">
        <v>160150.1561346651</v>
      </c>
      <c r="AF50" t="n">
        <v>3.914287672515682e-06</v>
      </c>
      <c r="AG50" t="n">
        <v>11</v>
      </c>
      <c r="AH50" t="n">
        <v>144865.6500053726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12.1433</v>
      </c>
      <c r="E51" t="n">
        <v>8.24</v>
      </c>
      <c r="F51" t="n">
        <v>5.14</v>
      </c>
      <c r="G51" t="n">
        <v>51.37</v>
      </c>
      <c r="H51" t="n">
        <v>0.86</v>
      </c>
      <c r="I51" t="n">
        <v>6</v>
      </c>
      <c r="J51" t="n">
        <v>275.81</v>
      </c>
      <c r="K51" t="n">
        <v>59.19</v>
      </c>
      <c r="L51" t="n">
        <v>13.25</v>
      </c>
      <c r="M51" t="n">
        <v>4</v>
      </c>
      <c r="N51" t="n">
        <v>73.36</v>
      </c>
      <c r="O51" t="n">
        <v>34250.57</v>
      </c>
      <c r="P51" t="n">
        <v>79.55</v>
      </c>
      <c r="Q51" t="n">
        <v>202.81</v>
      </c>
      <c r="R51" t="n">
        <v>20.7</v>
      </c>
      <c r="S51" t="n">
        <v>13.89</v>
      </c>
      <c r="T51" t="n">
        <v>1718.32</v>
      </c>
      <c r="U51" t="n">
        <v>0.67</v>
      </c>
      <c r="V51" t="n">
        <v>0.75</v>
      </c>
      <c r="W51" t="n">
        <v>0.65</v>
      </c>
      <c r="X51" t="n">
        <v>0.1</v>
      </c>
      <c r="Y51" t="n">
        <v>1</v>
      </c>
      <c r="Z51" t="n">
        <v>10</v>
      </c>
      <c r="AA51" t="n">
        <v>116.9815805725304</v>
      </c>
      <c r="AB51" t="n">
        <v>160.0593594023665</v>
      </c>
      <c r="AC51" t="n">
        <v>144.7835187857705</v>
      </c>
      <c r="AD51" t="n">
        <v>116981.5805725304</v>
      </c>
      <c r="AE51" t="n">
        <v>160059.3594023664</v>
      </c>
      <c r="AF51" t="n">
        <v>3.915093691820941e-06</v>
      </c>
      <c r="AG51" t="n">
        <v>11</v>
      </c>
      <c r="AH51" t="n">
        <v>144783.5187857705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12.1449</v>
      </c>
      <c r="E52" t="n">
        <v>8.23</v>
      </c>
      <c r="F52" t="n">
        <v>5.14</v>
      </c>
      <c r="G52" t="n">
        <v>51.36</v>
      </c>
      <c r="H52" t="n">
        <v>0.87</v>
      </c>
      <c r="I52" t="n">
        <v>6</v>
      </c>
      <c r="J52" t="n">
        <v>276.29</v>
      </c>
      <c r="K52" t="n">
        <v>59.19</v>
      </c>
      <c r="L52" t="n">
        <v>13.5</v>
      </c>
      <c r="M52" t="n">
        <v>4</v>
      </c>
      <c r="N52" t="n">
        <v>73.59999999999999</v>
      </c>
      <c r="O52" t="n">
        <v>34310.51</v>
      </c>
      <c r="P52" t="n">
        <v>79.47</v>
      </c>
      <c r="Q52" t="n">
        <v>202.81</v>
      </c>
      <c r="R52" t="n">
        <v>20.66</v>
      </c>
      <c r="S52" t="n">
        <v>13.89</v>
      </c>
      <c r="T52" t="n">
        <v>1697.43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116.9405583603924</v>
      </c>
      <c r="AB52" t="n">
        <v>160.0032310019469</v>
      </c>
      <c r="AC52" t="n">
        <v>144.7327472011103</v>
      </c>
      <c r="AD52" t="n">
        <v>116940.5583603924</v>
      </c>
      <c r="AE52" t="n">
        <v>160003.2310019469</v>
      </c>
      <c r="AF52" t="n">
        <v>3.915609544176308e-06</v>
      </c>
      <c r="AG52" t="n">
        <v>11</v>
      </c>
      <c r="AH52" t="n">
        <v>144732.7472011103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12.1437</v>
      </c>
      <c r="E53" t="n">
        <v>8.23</v>
      </c>
      <c r="F53" t="n">
        <v>5.14</v>
      </c>
      <c r="G53" t="n">
        <v>51.36</v>
      </c>
      <c r="H53" t="n">
        <v>0.88</v>
      </c>
      <c r="I53" t="n">
        <v>6</v>
      </c>
      <c r="J53" t="n">
        <v>276.78</v>
      </c>
      <c r="K53" t="n">
        <v>59.19</v>
      </c>
      <c r="L53" t="n">
        <v>13.75</v>
      </c>
      <c r="M53" t="n">
        <v>4</v>
      </c>
      <c r="N53" t="n">
        <v>73.84</v>
      </c>
      <c r="O53" t="n">
        <v>34370.54</v>
      </c>
      <c r="P53" t="n">
        <v>79.27</v>
      </c>
      <c r="Q53" t="n">
        <v>202.81</v>
      </c>
      <c r="R53" t="n">
        <v>20.75</v>
      </c>
      <c r="S53" t="n">
        <v>13.89</v>
      </c>
      <c r="T53" t="n">
        <v>1744.21</v>
      </c>
      <c r="U53" t="n">
        <v>0.67</v>
      </c>
      <c r="V53" t="n">
        <v>0.75</v>
      </c>
      <c r="W53" t="n">
        <v>0.64</v>
      </c>
      <c r="X53" t="n">
        <v>0.1</v>
      </c>
      <c r="Y53" t="n">
        <v>1</v>
      </c>
      <c r="Z53" t="n">
        <v>10</v>
      </c>
      <c r="AA53" t="n">
        <v>116.8548101571333</v>
      </c>
      <c r="AB53" t="n">
        <v>159.8859065273041</v>
      </c>
      <c r="AC53" t="n">
        <v>144.6266200096615</v>
      </c>
      <c r="AD53" t="n">
        <v>116854.8101571333</v>
      </c>
      <c r="AE53" t="n">
        <v>159885.9065273041</v>
      </c>
      <c r="AF53" t="n">
        <v>3.915222654909783e-06</v>
      </c>
      <c r="AG53" t="n">
        <v>11</v>
      </c>
      <c r="AH53" t="n">
        <v>144626.6200096614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12.1417</v>
      </c>
      <c r="E54" t="n">
        <v>8.24</v>
      </c>
      <c r="F54" t="n">
        <v>5.14</v>
      </c>
      <c r="G54" t="n">
        <v>51.38</v>
      </c>
      <c r="H54" t="n">
        <v>0.9</v>
      </c>
      <c r="I54" t="n">
        <v>6</v>
      </c>
      <c r="J54" t="n">
        <v>277.27</v>
      </c>
      <c r="K54" t="n">
        <v>59.19</v>
      </c>
      <c r="L54" t="n">
        <v>14</v>
      </c>
      <c r="M54" t="n">
        <v>4</v>
      </c>
      <c r="N54" t="n">
        <v>74.06999999999999</v>
      </c>
      <c r="O54" t="n">
        <v>34430.66</v>
      </c>
      <c r="P54" t="n">
        <v>79.15000000000001</v>
      </c>
      <c r="Q54" t="n">
        <v>202.81</v>
      </c>
      <c r="R54" t="n">
        <v>20.83</v>
      </c>
      <c r="S54" t="n">
        <v>13.89</v>
      </c>
      <c r="T54" t="n">
        <v>1786.8</v>
      </c>
      <c r="U54" t="n">
        <v>0.67</v>
      </c>
      <c r="V54" t="n">
        <v>0.75</v>
      </c>
      <c r="W54" t="n">
        <v>0.64</v>
      </c>
      <c r="X54" t="n">
        <v>0.1</v>
      </c>
      <c r="Y54" t="n">
        <v>1</v>
      </c>
      <c r="Z54" t="n">
        <v>10</v>
      </c>
      <c r="AA54" t="n">
        <v>116.8074756738799</v>
      </c>
      <c r="AB54" t="n">
        <v>159.8211413990669</v>
      </c>
      <c r="AC54" t="n">
        <v>144.5680359743647</v>
      </c>
      <c r="AD54" t="n">
        <v>116807.4756738799</v>
      </c>
      <c r="AE54" t="n">
        <v>159821.1413990669</v>
      </c>
      <c r="AF54" t="n">
        <v>3.914577839465576e-06</v>
      </c>
      <c r="AG54" t="n">
        <v>11</v>
      </c>
      <c r="AH54" t="n">
        <v>144568.0359743647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12.2387</v>
      </c>
      <c r="E55" t="n">
        <v>8.17</v>
      </c>
      <c r="F55" t="n">
        <v>5.12</v>
      </c>
      <c r="G55" t="n">
        <v>61.46</v>
      </c>
      <c r="H55" t="n">
        <v>0.91</v>
      </c>
      <c r="I55" t="n">
        <v>5</v>
      </c>
      <c r="J55" t="n">
        <v>277.76</v>
      </c>
      <c r="K55" t="n">
        <v>59.19</v>
      </c>
      <c r="L55" t="n">
        <v>14.25</v>
      </c>
      <c r="M55" t="n">
        <v>3</v>
      </c>
      <c r="N55" t="n">
        <v>74.31</v>
      </c>
      <c r="O55" t="n">
        <v>34490.87</v>
      </c>
      <c r="P55" t="n">
        <v>78.76000000000001</v>
      </c>
      <c r="Q55" t="n">
        <v>202.81</v>
      </c>
      <c r="R55" t="n">
        <v>20.32</v>
      </c>
      <c r="S55" t="n">
        <v>13.89</v>
      </c>
      <c r="T55" t="n">
        <v>1532.72</v>
      </c>
      <c r="U55" t="n">
        <v>0.68</v>
      </c>
      <c r="V55" t="n">
        <v>0.76</v>
      </c>
      <c r="W55" t="n">
        <v>0.64</v>
      </c>
      <c r="X55" t="n">
        <v>0.08</v>
      </c>
      <c r="Y55" t="n">
        <v>1</v>
      </c>
      <c r="Z55" t="n">
        <v>10</v>
      </c>
      <c r="AA55" t="n">
        <v>116.3100620453945</v>
      </c>
      <c r="AB55" t="n">
        <v>159.140558128233</v>
      </c>
      <c r="AC55" t="n">
        <v>143.9524066156943</v>
      </c>
      <c r="AD55" t="n">
        <v>116310.0620453945</v>
      </c>
      <c r="AE55" t="n">
        <v>159140.558128233</v>
      </c>
      <c r="AF55" t="n">
        <v>3.945851388509627e-06</v>
      </c>
      <c r="AG55" t="n">
        <v>11</v>
      </c>
      <c r="AH55" t="n">
        <v>143952.4066156943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12.2316</v>
      </c>
      <c r="E56" t="n">
        <v>8.18</v>
      </c>
      <c r="F56" t="n">
        <v>5.13</v>
      </c>
      <c r="G56" t="n">
        <v>61.51</v>
      </c>
      <c r="H56" t="n">
        <v>0.93</v>
      </c>
      <c r="I56" t="n">
        <v>5</v>
      </c>
      <c r="J56" t="n">
        <v>278.25</v>
      </c>
      <c r="K56" t="n">
        <v>59.19</v>
      </c>
      <c r="L56" t="n">
        <v>14.5</v>
      </c>
      <c r="M56" t="n">
        <v>3</v>
      </c>
      <c r="N56" t="n">
        <v>74.55</v>
      </c>
      <c r="O56" t="n">
        <v>34551.18</v>
      </c>
      <c r="P56" t="n">
        <v>78.77</v>
      </c>
      <c r="Q56" t="n">
        <v>202.81</v>
      </c>
      <c r="R56" t="n">
        <v>20.32</v>
      </c>
      <c r="S56" t="n">
        <v>13.89</v>
      </c>
      <c r="T56" t="n">
        <v>1532.38</v>
      </c>
      <c r="U56" t="n">
        <v>0.68</v>
      </c>
      <c r="V56" t="n">
        <v>0.75</v>
      </c>
      <c r="W56" t="n">
        <v>0.65</v>
      </c>
      <c r="X56" t="n">
        <v>0.09</v>
      </c>
      <c r="Y56" t="n">
        <v>1</v>
      </c>
      <c r="Z56" t="n">
        <v>10</v>
      </c>
      <c r="AA56" t="n">
        <v>116.3439427606055</v>
      </c>
      <c r="AB56" t="n">
        <v>159.1869152174962</v>
      </c>
      <c r="AC56" t="n">
        <v>143.9943394494209</v>
      </c>
      <c r="AD56" t="n">
        <v>116343.9427606055</v>
      </c>
      <c r="AE56" t="n">
        <v>159186.9152174963</v>
      </c>
      <c r="AF56" t="n">
        <v>3.943562293682692e-06</v>
      </c>
      <c r="AG56" t="n">
        <v>11</v>
      </c>
      <c r="AH56" t="n">
        <v>143994.3394494209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12.2362</v>
      </c>
      <c r="E57" t="n">
        <v>8.17</v>
      </c>
      <c r="F57" t="n">
        <v>5.12</v>
      </c>
      <c r="G57" t="n">
        <v>61.48</v>
      </c>
      <c r="H57" t="n">
        <v>0.9399999999999999</v>
      </c>
      <c r="I57" t="n">
        <v>5</v>
      </c>
      <c r="J57" t="n">
        <v>278.74</v>
      </c>
      <c r="K57" t="n">
        <v>59.19</v>
      </c>
      <c r="L57" t="n">
        <v>14.75</v>
      </c>
      <c r="M57" t="n">
        <v>3</v>
      </c>
      <c r="N57" t="n">
        <v>74.79000000000001</v>
      </c>
      <c r="O57" t="n">
        <v>34611.59</v>
      </c>
      <c r="P57" t="n">
        <v>78.67</v>
      </c>
      <c r="Q57" t="n">
        <v>202.81</v>
      </c>
      <c r="R57" t="n">
        <v>20.28</v>
      </c>
      <c r="S57" t="n">
        <v>13.89</v>
      </c>
      <c r="T57" t="n">
        <v>1516.31</v>
      </c>
      <c r="U57" t="n">
        <v>0.68</v>
      </c>
      <c r="V57" t="n">
        <v>0.76</v>
      </c>
      <c r="W57" t="n">
        <v>0.65</v>
      </c>
      <c r="X57" t="n">
        <v>0.09</v>
      </c>
      <c r="Y57" t="n">
        <v>1</v>
      </c>
      <c r="Z57" t="n">
        <v>10</v>
      </c>
      <c r="AA57" t="n">
        <v>116.2779241492005</v>
      </c>
      <c r="AB57" t="n">
        <v>159.0965856408365</v>
      </c>
      <c r="AC57" t="n">
        <v>143.9126308007792</v>
      </c>
      <c r="AD57" t="n">
        <v>116277.9241492005</v>
      </c>
      <c r="AE57" t="n">
        <v>159096.5856408365</v>
      </c>
      <c r="AF57" t="n">
        <v>3.945045369204368e-06</v>
      </c>
      <c r="AG57" t="n">
        <v>11</v>
      </c>
      <c r="AH57" t="n">
        <v>143912.6308007792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12.2453</v>
      </c>
      <c r="E58" t="n">
        <v>8.17</v>
      </c>
      <c r="F58" t="n">
        <v>5.12</v>
      </c>
      <c r="G58" t="n">
        <v>61.4</v>
      </c>
      <c r="H58" t="n">
        <v>0.96</v>
      </c>
      <c r="I58" t="n">
        <v>5</v>
      </c>
      <c r="J58" t="n">
        <v>279.23</v>
      </c>
      <c r="K58" t="n">
        <v>59.19</v>
      </c>
      <c r="L58" t="n">
        <v>15</v>
      </c>
      <c r="M58" t="n">
        <v>3</v>
      </c>
      <c r="N58" t="n">
        <v>75.03</v>
      </c>
      <c r="O58" t="n">
        <v>34672.08</v>
      </c>
      <c r="P58" t="n">
        <v>78.48999999999999</v>
      </c>
      <c r="Q58" t="n">
        <v>202.81</v>
      </c>
      <c r="R58" t="n">
        <v>20.12</v>
      </c>
      <c r="S58" t="n">
        <v>13.89</v>
      </c>
      <c r="T58" t="n">
        <v>1433.9</v>
      </c>
      <c r="U58" t="n">
        <v>0.6899999999999999</v>
      </c>
      <c r="V58" t="n">
        <v>0.76</v>
      </c>
      <c r="W58" t="n">
        <v>0.64</v>
      </c>
      <c r="X58" t="n">
        <v>0.08</v>
      </c>
      <c r="Y58" t="n">
        <v>1</v>
      </c>
      <c r="Z58" t="n">
        <v>10</v>
      </c>
      <c r="AA58" t="n">
        <v>116.1692594963749</v>
      </c>
      <c r="AB58" t="n">
        <v>158.9479058688944</v>
      </c>
      <c r="AC58" t="n">
        <v>143.7781408175979</v>
      </c>
      <c r="AD58" t="n">
        <v>116169.2594963749</v>
      </c>
      <c r="AE58" t="n">
        <v>158947.9058688944</v>
      </c>
      <c r="AF58" t="n">
        <v>3.947979279475512e-06</v>
      </c>
      <c r="AG58" t="n">
        <v>11</v>
      </c>
      <c r="AH58" t="n">
        <v>143778.1408175979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12.2432</v>
      </c>
      <c r="E59" t="n">
        <v>8.17</v>
      </c>
      <c r="F59" t="n">
        <v>5.12</v>
      </c>
      <c r="G59" t="n">
        <v>61.42</v>
      </c>
      <c r="H59" t="n">
        <v>0.97</v>
      </c>
      <c r="I59" t="n">
        <v>5</v>
      </c>
      <c r="J59" t="n">
        <v>279.72</v>
      </c>
      <c r="K59" t="n">
        <v>59.19</v>
      </c>
      <c r="L59" t="n">
        <v>15.25</v>
      </c>
      <c r="M59" t="n">
        <v>3</v>
      </c>
      <c r="N59" t="n">
        <v>75.27</v>
      </c>
      <c r="O59" t="n">
        <v>34732.68</v>
      </c>
      <c r="P59" t="n">
        <v>78.55</v>
      </c>
      <c r="Q59" t="n">
        <v>202.82</v>
      </c>
      <c r="R59" t="n">
        <v>20.16</v>
      </c>
      <c r="S59" t="n">
        <v>13.89</v>
      </c>
      <c r="T59" t="n">
        <v>1457</v>
      </c>
      <c r="U59" t="n">
        <v>0.6899999999999999</v>
      </c>
      <c r="V59" t="n">
        <v>0.76</v>
      </c>
      <c r="W59" t="n">
        <v>0.64</v>
      </c>
      <c r="X59" t="n">
        <v>0.08</v>
      </c>
      <c r="Y59" t="n">
        <v>1</v>
      </c>
      <c r="Z59" t="n">
        <v>10</v>
      </c>
      <c r="AA59" t="n">
        <v>116.2025275543159</v>
      </c>
      <c r="AB59" t="n">
        <v>158.9934246934524</v>
      </c>
      <c r="AC59" t="n">
        <v>143.8193153894261</v>
      </c>
      <c r="AD59" t="n">
        <v>116202.5275543159</v>
      </c>
      <c r="AE59" t="n">
        <v>158993.4246934524</v>
      </c>
      <c r="AF59" t="n">
        <v>3.947302223259093e-06</v>
      </c>
      <c r="AG59" t="n">
        <v>11</v>
      </c>
      <c r="AH59" t="n">
        <v>143819.3153894261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12.2428</v>
      </c>
      <c r="E60" t="n">
        <v>8.17</v>
      </c>
      <c r="F60" t="n">
        <v>5.12</v>
      </c>
      <c r="G60" t="n">
        <v>61.42</v>
      </c>
      <c r="H60" t="n">
        <v>0.98</v>
      </c>
      <c r="I60" t="n">
        <v>5</v>
      </c>
      <c r="J60" t="n">
        <v>280.21</v>
      </c>
      <c r="K60" t="n">
        <v>59.19</v>
      </c>
      <c r="L60" t="n">
        <v>15.5</v>
      </c>
      <c r="M60" t="n">
        <v>3</v>
      </c>
      <c r="N60" t="n">
        <v>75.52</v>
      </c>
      <c r="O60" t="n">
        <v>34793.36</v>
      </c>
      <c r="P60" t="n">
        <v>78.72</v>
      </c>
      <c r="Q60" t="n">
        <v>202.81</v>
      </c>
      <c r="R60" t="n">
        <v>20.14</v>
      </c>
      <c r="S60" t="n">
        <v>13.89</v>
      </c>
      <c r="T60" t="n">
        <v>1446.14</v>
      </c>
      <c r="U60" t="n">
        <v>0.6899999999999999</v>
      </c>
      <c r="V60" t="n">
        <v>0.76</v>
      </c>
      <c r="W60" t="n">
        <v>0.65</v>
      </c>
      <c r="X60" t="n">
        <v>0.08</v>
      </c>
      <c r="Y60" t="n">
        <v>1</v>
      </c>
      <c r="Z60" t="n">
        <v>10</v>
      </c>
      <c r="AA60" t="n">
        <v>116.279351061184</v>
      </c>
      <c r="AB60" t="n">
        <v>159.0985380047632</v>
      </c>
      <c r="AC60" t="n">
        <v>143.914396833833</v>
      </c>
      <c r="AD60" t="n">
        <v>116279.351061184</v>
      </c>
      <c r="AE60" t="n">
        <v>159098.5380047632</v>
      </c>
      <c r="AF60" t="n">
        <v>3.947173260170252e-06</v>
      </c>
      <c r="AG60" t="n">
        <v>11</v>
      </c>
      <c r="AH60" t="n">
        <v>143914.396833833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12.2291</v>
      </c>
      <c r="E61" t="n">
        <v>8.18</v>
      </c>
      <c r="F61" t="n">
        <v>5.13</v>
      </c>
      <c r="G61" t="n">
        <v>61.53</v>
      </c>
      <c r="H61" t="n">
        <v>1</v>
      </c>
      <c r="I61" t="n">
        <v>5</v>
      </c>
      <c r="J61" t="n">
        <v>280.7</v>
      </c>
      <c r="K61" t="n">
        <v>59.19</v>
      </c>
      <c r="L61" t="n">
        <v>15.75</v>
      </c>
      <c r="M61" t="n">
        <v>3</v>
      </c>
      <c r="N61" t="n">
        <v>75.76000000000001</v>
      </c>
      <c r="O61" t="n">
        <v>34854.15</v>
      </c>
      <c r="P61" t="n">
        <v>78.81</v>
      </c>
      <c r="Q61" t="n">
        <v>202.81</v>
      </c>
      <c r="R61" t="n">
        <v>20.41</v>
      </c>
      <c r="S61" t="n">
        <v>13.89</v>
      </c>
      <c r="T61" t="n">
        <v>1580.35</v>
      </c>
      <c r="U61" t="n">
        <v>0.68</v>
      </c>
      <c r="V61" t="n">
        <v>0.75</v>
      </c>
      <c r="W61" t="n">
        <v>0.65</v>
      </c>
      <c r="X61" t="n">
        <v>0.09</v>
      </c>
      <c r="Y61" t="n">
        <v>1</v>
      </c>
      <c r="Z61" t="n">
        <v>10</v>
      </c>
      <c r="AA61" t="n">
        <v>116.3696432283491</v>
      </c>
      <c r="AB61" t="n">
        <v>159.2220797312877</v>
      </c>
      <c r="AC61" t="n">
        <v>144.0261479113699</v>
      </c>
      <c r="AD61" t="n">
        <v>116369.6432283491</v>
      </c>
      <c r="AE61" t="n">
        <v>159222.0797312878</v>
      </c>
      <c r="AF61" t="n">
        <v>3.942756274377433e-06</v>
      </c>
      <c r="AG61" t="n">
        <v>11</v>
      </c>
      <c r="AH61" t="n">
        <v>144026.1479113699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12.2324</v>
      </c>
      <c r="E62" t="n">
        <v>8.18</v>
      </c>
      <c r="F62" t="n">
        <v>5.13</v>
      </c>
      <c r="G62" t="n">
        <v>61.51</v>
      </c>
      <c r="H62" t="n">
        <v>1.01</v>
      </c>
      <c r="I62" t="n">
        <v>5</v>
      </c>
      <c r="J62" t="n">
        <v>281.2</v>
      </c>
      <c r="K62" t="n">
        <v>59.19</v>
      </c>
      <c r="L62" t="n">
        <v>16</v>
      </c>
      <c r="M62" t="n">
        <v>3</v>
      </c>
      <c r="N62" t="n">
        <v>76</v>
      </c>
      <c r="O62" t="n">
        <v>34915.03</v>
      </c>
      <c r="P62" t="n">
        <v>78.59999999999999</v>
      </c>
      <c r="Q62" t="n">
        <v>202.81</v>
      </c>
      <c r="R62" t="n">
        <v>20.36</v>
      </c>
      <c r="S62" t="n">
        <v>13.89</v>
      </c>
      <c r="T62" t="n">
        <v>1553.77</v>
      </c>
      <c r="U62" t="n">
        <v>0.68</v>
      </c>
      <c r="V62" t="n">
        <v>0.75</v>
      </c>
      <c r="W62" t="n">
        <v>0.65</v>
      </c>
      <c r="X62" t="n">
        <v>0.09</v>
      </c>
      <c r="Y62" t="n">
        <v>1</v>
      </c>
      <c r="Z62" t="n">
        <v>10</v>
      </c>
      <c r="AA62" t="n">
        <v>116.2657855849447</v>
      </c>
      <c r="AB62" t="n">
        <v>159.079977121706</v>
      </c>
      <c r="AC62" t="n">
        <v>143.8976073754043</v>
      </c>
      <c r="AD62" t="n">
        <v>116265.7855849447</v>
      </c>
      <c r="AE62" t="n">
        <v>159079.977121706</v>
      </c>
      <c r="AF62" t="n">
        <v>3.943820219860375e-06</v>
      </c>
      <c r="AG62" t="n">
        <v>11</v>
      </c>
      <c r="AH62" t="n">
        <v>143897.6073754043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12.2341</v>
      </c>
      <c r="E63" t="n">
        <v>8.17</v>
      </c>
      <c r="F63" t="n">
        <v>5.12</v>
      </c>
      <c r="G63" t="n">
        <v>61.49</v>
      </c>
      <c r="H63" t="n">
        <v>1.03</v>
      </c>
      <c r="I63" t="n">
        <v>5</v>
      </c>
      <c r="J63" t="n">
        <v>281.69</v>
      </c>
      <c r="K63" t="n">
        <v>59.19</v>
      </c>
      <c r="L63" t="n">
        <v>16.25</v>
      </c>
      <c r="M63" t="n">
        <v>3</v>
      </c>
      <c r="N63" t="n">
        <v>76.25</v>
      </c>
      <c r="O63" t="n">
        <v>34976</v>
      </c>
      <c r="P63" t="n">
        <v>78.39</v>
      </c>
      <c r="Q63" t="n">
        <v>202.83</v>
      </c>
      <c r="R63" t="n">
        <v>20.35</v>
      </c>
      <c r="S63" t="n">
        <v>13.89</v>
      </c>
      <c r="T63" t="n">
        <v>1549.28</v>
      </c>
      <c r="U63" t="n">
        <v>0.68</v>
      </c>
      <c r="V63" t="n">
        <v>0.75</v>
      </c>
      <c r="W63" t="n">
        <v>0.65</v>
      </c>
      <c r="X63" t="n">
        <v>0.09</v>
      </c>
      <c r="Y63" t="n">
        <v>1</v>
      </c>
      <c r="Z63" t="n">
        <v>10</v>
      </c>
      <c r="AA63" t="n">
        <v>116.1599971884914</v>
      </c>
      <c r="AB63" t="n">
        <v>158.935232770624</v>
      </c>
      <c r="AC63" t="n">
        <v>143.7666772220396</v>
      </c>
      <c r="AD63" t="n">
        <v>116159.9971884914</v>
      </c>
      <c r="AE63" t="n">
        <v>158935.232770624</v>
      </c>
      <c r="AF63" t="n">
        <v>3.944368312987951e-06</v>
      </c>
      <c r="AG63" t="n">
        <v>11</v>
      </c>
      <c r="AH63" t="n">
        <v>143766.6772220396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12.2324</v>
      </c>
      <c r="E64" t="n">
        <v>8.18</v>
      </c>
      <c r="F64" t="n">
        <v>5.13</v>
      </c>
      <c r="G64" t="n">
        <v>61.51</v>
      </c>
      <c r="H64" t="n">
        <v>1.04</v>
      </c>
      <c r="I64" t="n">
        <v>5</v>
      </c>
      <c r="J64" t="n">
        <v>282.19</v>
      </c>
      <c r="K64" t="n">
        <v>59.19</v>
      </c>
      <c r="L64" t="n">
        <v>16.5</v>
      </c>
      <c r="M64" t="n">
        <v>3</v>
      </c>
      <c r="N64" t="n">
        <v>76.48999999999999</v>
      </c>
      <c r="O64" t="n">
        <v>35037.08</v>
      </c>
      <c r="P64" t="n">
        <v>78.29000000000001</v>
      </c>
      <c r="Q64" t="n">
        <v>202.81</v>
      </c>
      <c r="R64" t="n">
        <v>20.32</v>
      </c>
      <c r="S64" t="n">
        <v>13.89</v>
      </c>
      <c r="T64" t="n">
        <v>1534.03</v>
      </c>
      <c r="U64" t="n">
        <v>0.68</v>
      </c>
      <c r="V64" t="n">
        <v>0.75</v>
      </c>
      <c r="W64" t="n">
        <v>0.65</v>
      </c>
      <c r="X64" t="n">
        <v>0.09</v>
      </c>
      <c r="Y64" t="n">
        <v>1</v>
      </c>
      <c r="Z64" t="n">
        <v>10</v>
      </c>
      <c r="AA64" t="n">
        <v>116.1278725706746</v>
      </c>
      <c r="AB64" t="n">
        <v>158.8912784512891</v>
      </c>
      <c r="AC64" t="n">
        <v>143.7269178412516</v>
      </c>
      <c r="AD64" t="n">
        <v>116127.8725706746</v>
      </c>
      <c r="AE64" t="n">
        <v>158891.2784512891</v>
      </c>
      <c r="AF64" t="n">
        <v>3.943820219860375e-06</v>
      </c>
      <c r="AG64" t="n">
        <v>11</v>
      </c>
      <c r="AH64" t="n">
        <v>143726.9178412516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12.2391</v>
      </c>
      <c r="E65" t="n">
        <v>8.17</v>
      </c>
      <c r="F65" t="n">
        <v>5.12</v>
      </c>
      <c r="G65" t="n">
        <v>61.45</v>
      </c>
      <c r="H65" t="n">
        <v>1.06</v>
      </c>
      <c r="I65" t="n">
        <v>5</v>
      </c>
      <c r="J65" t="n">
        <v>282.68</v>
      </c>
      <c r="K65" t="n">
        <v>59.19</v>
      </c>
      <c r="L65" t="n">
        <v>16.75</v>
      </c>
      <c r="M65" t="n">
        <v>3</v>
      </c>
      <c r="N65" t="n">
        <v>76.73999999999999</v>
      </c>
      <c r="O65" t="n">
        <v>35098.25</v>
      </c>
      <c r="P65" t="n">
        <v>77.95</v>
      </c>
      <c r="Q65" t="n">
        <v>202.81</v>
      </c>
      <c r="R65" t="n">
        <v>20.22</v>
      </c>
      <c r="S65" t="n">
        <v>13.89</v>
      </c>
      <c r="T65" t="n">
        <v>1484.04</v>
      </c>
      <c r="U65" t="n">
        <v>0.6899999999999999</v>
      </c>
      <c r="V65" t="n">
        <v>0.76</v>
      </c>
      <c r="W65" t="n">
        <v>0.65</v>
      </c>
      <c r="X65" t="n">
        <v>0.08</v>
      </c>
      <c r="Y65" t="n">
        <v>1</v>
      </c>
      <c r="Z65" t="n">
        <v>10</v>
      </c>
      <c r="AA65" t="n">
        <v>115.9486440222935</v>
      </c>
      <c r="AB65" t="n">
        <v>158.6460500443886</v>
      </c>
      <c r="AC65" t="n">
        <v>143.5050936893254</v>
      </c>
      <c r="AD65" t="n">
        <v>115948.6440222935</v>
      </c>
      <c r="AE65" t="n">
        <v>158646.0500443886</v>
      </c>
      <c r="AF65" t="n">
        <v>3.945980351598469e-06</v>
      </c>
      <c r="AG65" t="n">
        <v>11</v>
      </c>
      <c r="AH65" t="n">
        <v>143505.0936893254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12.2499</v>
      </c>
      <c r="E66" t="n">
        <v>8.16</v>
      </c>
      <c r="F66" t="n">
        <v>5.11</v>
      </c>
      <c r="G66" t="n">
        <v>61.37</v>
      </c>
      <c r="H66" t="n">
        <v>1.07</v>
      </c>
      <c r="I66" t="n">
        <v>5</v>
      </c>
      <c r="J66" t="n">
        <v>283.18</v>
      </c>
      <c r="K66" t="n">
        <v>59.19</v>
      </c>
      <c r="L66" t="n">
        <v>17</v>
      </c>
      <c r="M66" t="n">
        <v>3</v>
      </c>
      <c r="N66" t="n">
        <v>76.98</v>
      </c>
      <c r="O66" t="n">
        <v>35159.52</v>
      </c>
      <c r="P66" t="n">
        <v>77.47</v>
      </c>
      <c r="Q66" t="n">
        <v>202.81</v>
      </c>
      <c r="R66" t="n">
        <v>19.95</v>
      </c>
      <c r="S66" t="n">
        <v>13.89</v>
      </c>
      <c r="T66" t="n">
        <v>1349.55</v>
      </c>
      <c r="U66" t="n">
        <v>0.7</v>
      </c>
      <c r="V66" t="n">
        <v>0.76</v>
      </c>
      <c r="W66" t="n">
        <v>0.65</v>
      </c>
      <c r="X66" t="n">
        <v>0.08</v>
      </c>
      <c r="Y66" t="n">
        <v>1</v>
      </c>
      <c r="Z66" t="n">
        <v>10</v>
      </c>
      <c r="AA66" t="n">
        <v>115.6946747837275</v>
      </c>
      <c r="AB66" t="n">
        <v>158.2985581278507</v>
      </c>
      <c r="AC66" t="n">
        <v>143.1907659135939</v>
      </c>
      <c r="AD66" t="n">
        <v>115694.6747837275</v>
      </c>
      <c r="AE66" t="n">
        <v>158298.5581278507</v>
      </c>
      <c r="AF66" t="n">
        <v>3.949462354997188e-06</v>
      </c>
      <c r="AG66" t="n">
        <v>11</v>
      </c>
      <c r="AH66" t="n">
        <v>143190.7659135938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12.2499</v>
      </c>
      <c r="E67" t="n">
        <v>8.16</v>
      </c>
      <c r="F67" t="n">
        <v>5.11</v>
      </c>
      <c r="G67" t="n">
        <v>61.37</v>
      </c>
      <c r="H67" t="n">
        <v>1.08</v>
      </c>
      <c r="I67" t="n">
        <v>5</v>
      </c>
      <c r="J67" t="n">
        <v>283.68</v>
      </c>
      <c r="K67" t="n">
        <v>59.19</v>
      </c>
      <c r="L67" t="n">
        <v>17.25</v>
      </c>
      <c r="M67" t="n">
        <v>3</v>
      </c>
      <c r="N67" t="n">
        <v>77.23</v>
      </c>
      <c r="O67" t="n">
        <v>35220.89</v>
      </c>
      <c r="P67" t="n">
        <v>77.25</v>
      </c>
      <c r="Q67" t="n">
        <v>202.81</v>
      </c>
      <c r="R67" t="n">
        <v>19.97</v>
      </c>
      <c r="S67" t="n">
        <v>13.89</v>
      </c>
      <c r="T67" t="n">
        <v>1361.35</v>
      </c>
      <c r="U67" t="n">
        <v>0.7</v>
      </c>
      <c r="V67" t="n">
        <v>0.76</v>
      </c>
      <c r="W67" t="n">
        <v>0.65</v>
      </c>
      <c r="X67" t="n">
        <v>0.08</v>
      </c>
      <c r="Y67" t="n">
        <v>1</v>
      </c>
      <c r="Z67" t="n">
        <v>10</v>
      </c>
      <c r="AA67" t="n">
        <v>115.5969408524521</v>
      </c>
      <c r="AB67" t="n">
        <v>158.164834251363</v>
      </c>
      <c r="AC67" t="n">
        <v>143.0698044561954</v>
      </c>
      <c r="AD67" t="n">
        <v>115596.9408524521</v>
      </c>
      <c r="AE67" t="n">
        <v>158164.834251363</v>
      </c>
      <c r="AF67" t="n">
        <v>3.949462354997188e-06</v>
      </c>
      <c r="AG67" t="n">
        <v>11</v>
      </c>
      <c r="AH67" t="n">
        <v>143069.8044561954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12.2507</v>
      </c>
      <c r="E68" t="n">
        <v>8.16</v>
      </c>
      <c r="F68" t="n">
        <v>5.11</v>
      </c>
      <c r="G68" t="n">
        <v>61.36</v>
      </c>
      <c r="H68" t="n">
        <v>1.1</v>
      </c>
      <c r="I68" t="n">
        <v>5</v>
      </c>
      <c r="J68" t="n">
        <v>284.17</v>
      </c>
      <c r="K68" t="n">
        <v>59.19</v>
      </c>
      <c r="L68" t="n">
        <v>17.5</v>
      </c>
      <c r="M68" t="n">
        <v>3</v>
      </c>
      <c r="N68" t="n">
        <v>77.48</v>
      </c>
      <c r="O68" t="n">
        <v>35282.36</v>
      </c>
      <c r="P68" t="n">
        <v>76.93000000000001</v>
      </c>
      <c r="Q68" t="n">
        <v>202.81</v>
      </c>
      <c r="R68" t="n">
        <v>20</v>
      </c>
      <c r="S68" t="n">
        <v>13.89</v>
      </c>
      <c r="T68" t="n">
        <v>1375.92</v>
      </c>
      <c r="U68" t="n">
        <v>0.6899999999999999</v>
      </c>
      <c r="V68" t="n">
        <v>0.76</v>
      </c>
      <c r="W68" t="n">
        <v>0.64</v>
      </c>
      <c r="X68" t="n">
        <v>0.08</v>
      </c>
      <c r="Y68" t="n">
        <v>1</v>
      </c>
      <c r="Z68" t="n">
        <v>10</v>
      </c>
      <c r="AA68" t="n">
        <v>115.4523167885969</v>
      </c>
      <c r="AB68" t="n">
        <v>157.9669532268331</v>
      </c>
      <c r="AC68" t="n">
        <v>142.8908089189189</v>
      </c>
      <c r="AD68" t="n">
        <v>115452.3167885969</v>
      </c>
      <c r="AE68" t="n">
        <v>157966.9532268331</v>
      </c>
      <c r="AF68" t="n">
        <v>3.949720281174871e-06</v>
      </c>
      <c r="AG68" t="n">
        <v>11</v>
      </c>
      <c r="AH68" t="n">
        <v>142890.8089189189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12.2362</v>
      </c>
      <c r="E69" t="n">
        <v>8.17</v>
      </c>
      <c r="F69" t="n">
        <v>5.12</v>
      </c>
      <c r="G69" t="n">
        <v>61.48</v>
      </c>
      <c r="H69" t="n">
        <v>1.11</v>
      </c>
      <c r="I69" t="n">
        <v>5</v>
      </c>
      <c r="J69" t="n">
        <v>284.67</v>
      </c>
      <c r="K69" t="n">
        <v>59.19</v>
      </c>
      <c r="L69" t="n">
        <v>17.75</v>
      </c>
      <c r="M69" t="n">
        <v>3</v>
      </c>
      <c r="N69" t="n">
        <v>77.73</v>
      </c>
      <c r="O69" t="n">
        <v>35343.92</v>
      </c>
      <c r="P69" t="n">
        <v>77.04000000000001</v>
      </c>
      <c r="Q69" t="n">
        <v>202.81</v>
      </c>
      <c r="R69" t="n">
        <v>20.26</v>
      </c>
      <c r="S69" t="n">
        <v>13.89</v>
      </c>
      <c r="T69" t="n">
        <v>1503.08</v>
      </c>
      <c r="U69" t="n">
        <v>0.6899999999999999</v>
      </c>
      <c r="V69" t="n">
        <v>0.76</v>
      </c>
      <c r="W69" t="n">
        <v>0.65</v>
      </c>
      <c r="X69" t="n">
        <v>0.09</v>
      </c>
      <c r="Y69" t="n">
        <v>1</v>
      </c>
      <c r="Z69" t="n">
        <v>10</v>
      </c>
      <c r="AA69" t="n">
        <v>115.5529938224535</v>
      </c>
      <c r="AB69" t="n">
        <v>158.1047039861128</v>
      </c>
      <c r="AC69" t="n">
        <v>143.0154129390673</v>
      </c>
      <c r="AD69" t="n">
        <v>115552.9938224535</v>
      </c>
      <c r="AE69" t="n">
        <v>158104.7039861128</v>
      </c>
      <c r="AF69" t="n">
        <v>3.945045369204368e-06</v>
      </c>
      <c r="AG69" t="n">
        <v>11</v>
      </c>
      <c r="AH69" t="n">
        <v>143015.4129390673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12.2482</v>
      </c>
      <c r="E70" t="n">
        <v>8.16</v>
      </c>
      <c r="F70" t="n">
        <v>5.12</v>
      </c>
      <c r="G70" t="n">
        <v>61.38</v>
      </c>
      <c r="H70" t="n">
        <v>1.12</v>
      </c>
      <c r="I70" t="n">
        <v>5</v>
      </c>
      <c r="J70" t="n">
        <v>285.17</v>
      </c>
      <c r="K70" t="n">
        <v>59.19</v>
      </c>
      <c r="L70" t="n">
        <v>18</v>
      </c>
      <c r="M70" t="n">
        <v>3</v>
      </c>
      <c r="N70" t="n">
        <v>77.98</v>
      </c>
      <c r="O70" t="n">
        <v>35405.59</v>
      </c>
      <c r="P70" t="n">
        <v>76.73</v>
      </c>
      <c r="Q70" t="n">
        <v>202.81</v>
      </c>
      <c r="R70" t="n">
        <v>20.05</v>
      </c>
      <c r="S70" t="n">
        <v>13.89</v>
      </c>
      <c r="T70" t="n">
        <v>1398.93</v>
      </c>
      <c r="U70" t="n">
        <v>0.6899999999999999</v>
      </c>
      <c r="V70" t="n">
        <v>0.76</v>
      </c>
      <c r="W70" t="n">
        <v>0.64</v>
      </c>
      <c r="X70" t="n">
        <v>0.08</v>
      </c>
      <c r="Y70" t="n">
        <v>1</v>
      </c>
      <c r="Z70" t="n">
        <v>10</v>
      </c>
      <c r="AA70" t="n">
        <v>115.3781706683535</v>
      </c>
      <c r="AB70" t="n">
        <v>157.8655032340202</v>
      </c>
      <c r="AC70" t="n">
        <v>142.799041171034</v>
      </c>
      <c r="AD70" t="n">
        <v>115378.1706683535</v>
      </c>
      <c r="AE70" t="n">
        <v>157865.5032340202</v>
      </c>
      <c r="AF70" t="n">
        <v>3.948914261869612e-06</v>
      </c>
      <c r="AG70" t="n">
        <v>11</v>
      </c>
      <c r="AH70" t="n">
        <v>142799.041171034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12.3529</v>
      </c>
      <c r="E71" t="n">
        <v>8.1</v>
      </c>
      <c r="F71" t="n">
        <v>5.09</v>
      </c>
      <c r="G71" t="n">
        <v>76.42</v>
      </c>
      <c r="H71" t="n">
        <v>1.14</v>
      </c>
      <c r="I71" t="n">
        <v>4</v>
      </c>
      <c r="J71" t="n">
        <v>285.67</v>
      </c>
      <c r="K71" t="n">
        <v>59.19</v>
      </c>
      <c r="L71" t="n">
        <v>18.25</v>
      </c>
      <c r="M71" t="n">
        <v>2</v>
      </c>
      <c r="N71" t="n">
        <v>78.23</v>
      </c>
      <c r="O71" t="n">
        <v>35467.36</v>
      </c>
      <c r="P71" t="n">
        <v>76.19</v>
      </c>
      <c r="Q71" t="n">
        <v>202.81</v>
      </c>
      <c r="R71" t="n">
        <v>19.32</v>
      </c>
      <c r="S71" t="n">
        <v>13.89</v>
      </c>
      <c r="T71" t="n">
        <v>1037.43</v>
      </c>
      <c r="U71" t="n">
        <v>0.72</v>
      </c>
      <c r="V71" t="n">
        <v>0.76</v>
      </c>
      <c r="W71" t="n">
        <v>0.65</v>
      </c>
      <c r="X71" t="n">
        <v>0.06</v>
      </c>
      <c r="Y71" t="n">
        <v>1</v>
      </c>
      <c r="Z71" t="n">
        <v>10</v>
      </c>
      <c r="AA71" t="n">
        <v>114.800060676991</v>
      </c>
      <c r="AB71" t="n">
        <v>157.0745076394255</v>
      </c>
      <c r="AC71" t="n">
        <v>142.0835370858179</v>
      </c>
      <c r="AD71" t="n">
        <v>114800.060676991</v>
      </c>
      <c r="AE71" t="n">
        <v>157074.5076394255</v>
      </c>
      <c r="AF71" t="n">
        <v>3.982670350373861e-06</v>
      </c>
      <c r="AG71" t="n">
        <v>11</v>
      </c>
      <c r="AH71" t="n">
        <v>142083.5370858179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12.3546</v>
      </c>
      <c r="E72" t="n">
        <v>8.09</v>
      </c>
      <c r="F72" t="n">
        <v>5.09</v>
      </c>
      <c r="G72" t="n">
        <v>76.40000000000001</v>
      </c>
      <c r="H72" t="n">
        <v>1.15</v>
      </c>
      <c r="I72" t="n">
        <v>4</v>
      </c>
      <c r="J72" t="n">
        <v>286.18</v>
      </c>
      <c r="K72" t="n">
        <v>59.19</v>
      </c>
      <c r="L72" t="n">
        <v>18.5</v>
      </c>
      <c r="M72" t="n">
        <v>2</v>
      </c>
      <c r="N72" t="n">
        <v>78.48</v>
      </c>
      <c r="O72" t="n">
        <v>35529.23</v>
      </c>
      <c r="P72" t="n">
        <v>76.15000000000001</v>
      </c>
      <c r="Q72" t="n">
        <v>202.81</v>
      </c>
      <c r="R72" t="n">
        <v>19.37</v>
      </c>
      <c r="S72" t="n">
        <v>13.89</v>
      </c>
      <c r="T72" t="n">
        <v>1064.49</v>
      </c>
      <c r="U72" t="n">
        <v>0.72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114.7773361766938</v>
      </c>
      <c r="AB72" t="n">
        <v>157.0434149755847</v>
      </c>
      <c r="AC72" t="n">
        <v>142.0554118621752</v>
      </c>
      <c r="AD72" t="n">
        <v>114777.3361766938</v>
      </c>
      <c r="AE72" t="n">
        <v>157043.4149755847</v>
      </c>
      <c r="AF72" t="n">
        <v>3.983218443501437e-06</v>
      </c>
      <c r="AG72" t="n">
        <v>11</v>
      </c>
      <c r="AH72" t="n">
        <v>142055.4118621752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12.3457</v>
      </c>
      <c r="E73" t="n">
        <v>8.1</v>
      </c>
      <c r="F73" t="n">
        <v>5.1</v>
      </c>
      <c r="G73" t="n">
        <v>76.48999999999999</v>
      </c>
      <c r="H73" t="n">
        <v>1.16</v>
      </c>
      <c r="I73" t="n">
        <v>4</v>
      </c>
      <c r="J73" t="n">
        <v>286.68</v>
      </c>
      <c r="K73" t="n">
        <v>59.19</v>
      </c>
      <c r="L73" t="n">
        <v>18.75</v>
      </c>
      <c r="M73" t="n">
        <v>2</v>
      </c>
      <c r="N73" t="n">
        <v>78.73999999999999</v>
      </c>
      <c r="O73" t="n">
        <v>35591.33</v>
      </c>
      <c r="P73" t="n">
        <v>76.38</v>
      </c>
      <c r="Q73" t="n">
        <v>202.81</v>
      </c>
      <c r="R73" t="n">
        <v>19.55</v>
      </c>
      <c r="S73" t="n">
        <v>13.89</v>
      </c>
      <c r="T73" t="n">
        <v>1152.66</v>
      </c>
      <c r="U73" t="n">
        <v>0.71</v>
      </c>
      <c r="V73" t="n">
        <v>0.76</v>
      </c>
      <c r="W73" t="n">
        <v>0.64</v>
      </c>
      <c r="X73" t="n">
        <v>0.06</v>
      </c>
      <c r="Y73" t="n">
        <v>1</v>
      </c>
      <c r="Z73" t="n">
        <v>10</v>
      </c>
      <c r="AA73" t="n">
        <v>114.9124040119334</v>
      </c>
      <c r="AB73" t="n">
        <v>157.2282207465319</v>
      </c>
      <c r="AC73" t="n">
        <v>142.2225800297198</v>
      </c>
      <c r="AD73" t="n">
        <v>114912.4040119335</v>
      </c>
      <c r="AE73" t="n">
        <v>157228.2207465319</v>
      </c>
      <c r="AF73" t="n">
        <v>3.980349014774716e-06</v>
      </c>
      <c r="AG73" t="n">
        <v>11</v>
      </c>
      <c r="AH73" t="n">
        <v>142222.5800297198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12.3512</v>
      </c>
      <c r="E74" t="n">
        <v>8.1</v>
      </c>
      <c r="F74" t="n">
        <v>5.1</v>
      </c>
      <c r="G74" t="n">
        <v>76.44</v>
      </c>
      <c r="H74" t="n">
        <v>1.18</v>
      </c>
      <c r="I74" t="n">
        <v>4</v>
      </c>
      <c r="J74" t="n">
        <v>287.18</v>
      </c>
      <c r="K74" t="n">
        <v>59.19</v>
      </c>
      <c r="L74" t="n">
        <v>19</v>
      </c>
      <c r="M74" t="n">
        <v>2</v>
      </c>
      <c r="N74" t="n">
        <v>78.98999999999999</v>
      </c>
      <c r="O74" t="n">
        <v>35653.4</v>
      </c>
      <c r="P74" t="n">
        <v>76.59</v>
      </c>
      <c r="Q74" t="n">
        <v>202.84</v>
      </c>
      <c r="R74" t="n">
        <v>19.47</v>
      </c>
      <c r="S74" t="n">
        <v>13.89</v>
      </c>
      <c r="T74" t="n">
        <v>1116.84</v>
      </c>
      <c r="U74" t="n">
        <v>0.71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114.9883586736575</v>
      </c>
      <c r="AB74" t="n">
        <v>157.3321452655859</v>
      </c>
      <c r="AC74" t="n">
        <v>142.3165861385343</v>
      </c>
      <c r="AD74" t="n">
        <v>114988.3586736575</v>
      </c>
      <c r="AE74" t="n">
        <v>157332.1452655859</v>
      </c>
      <c r="AF74" t="n">
        <v>3.982122257246285e-06</v>
      </c>
      <c r="AG74" t="n">
        <v>11</v>
      </c>
      <c r="AH74" t="n">
        <v>142316.5861385343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12.3512</v>
      </c>
      <c r="E75" t="n">
        <v>8.1</v>
      </c>
      <c r="F75" t="n">
        <v>5.1</v>
      </c>
      <c r="G75" t="n">
        <v>76.44</v>
      </c>
      <c r="H75" t="n">
        <v>1.19</v>
      </c>
      <c r="I75" t="n">
        <v>4</v>
      </c>
      <c r="J75" t="n">
        <v>287.69</v>
      </c>
      <c r="K75" t="n">
        <v>59.19</v>
      </c>
      <c r="L75" t="n">
        <v>19.25</v>
      </c>
      <c r="M75" t="n">
        <v>2</v>
      </c>
      <c r="N75" t="n">
        <v>79.23999999999999</v>
      </c>
      <c r="O75" t="n">
        <v>35715.58</v>
      </c>
      <c r="P75" t="n">
        <v>76.58</v>
      </c>
      <c r="Q75" t="n">
        <v>202.81</v>
      </c>
      <c r="R75" t="n">
        <v>19.48</v>
      </c>
      <c r="S75" t="n">
        <v>13.89</v>
      </c>
      <c r="T75" t="n">
        <v>1118.83</v>
      </c>
      <c r="U75" t="n">
        <v>0.71</v>
      </c>
      <c r="V75" t="n">
        <v>0.76</v>
      </c>
      <c r="W75" t="n">
        <v>0.64</v>
      </c>
      <c r="X75" t="n">
        <v>0.06</v>
      </c>
      <c r="Y75" t="n">
        <v>1</v>
      </c>
      <c r="Z75" t="n">
        <v>10</v>
      </c>
      <c r="AA75" t="n">
        <v>114.9839526575887</v>
      </c>
      <c r="AB75" t="n">
        <v>157.3261167600208</v>
      </c>
      <c r="AC75" t="n">
        <v>142.3111329850793</v>
      </c>
      <c r="AD75" t="n">
        <v>114983.9526575887</v>
      </c>
      <c r="AE75" t="n">
        <v>157326.1167600208</v>
      </c>
      <c r="AF75" t="n">
        <v>3.982122257246285e-06</v>
      </c>
      <c r="AG75" t="n">
        <v>11</v>
      </c>
      <c r="AH75" t="n">
        <v>142311.1329850793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12.3406</v>
      </c>
      <c r="E76" t="n">
        <v>8.1</v>
      </c>
      <c r="F76" t="n">
        <v>5.1</v>
      </c>
      <c r="G76" t="n">
        <v>76.54000000000001</v>
      </c>
      <c r="H76" t="n">
        <v>1.2</v>
      </c>
      <c r="I76" t="n">
        <v>4</v>
      </c>
      <c r="J76" t="n">
        <v>288.19</v>
      </c>
      <c r="K76" t="n">
        <v>59.19</v>
      </c>
      <c r="L76" t="n">
        <v>19.5</v>
      </c>
      <c r="M76" t="n">
        <v>2</v>
      </c>
      <c r="N76" t="n">
        <v>79.5</v>
      </c>
      <c r="O76" t="n">
        <v>35777.86</v>
      </c>
      <c r="P76" t="n">
        <v>76.84</v>
      </c>
      <c r="Q76" t="n">
        <v>202.87</v>
      </c>
      <c r="R76" t="n">
        <v>19.6</v>
      </c>
      <c r="S76" t="n">
        <v>13.89</v>
      </c>
      <c r="T76" t="n">
        <v>1181.51</v>
      </c>
      <c r="U76" t="n">
        <v>0.71</v>
      </c>
      <c r="V76" t="n">
        <v>0.76</v>
      </c>
      <c r="W76" t="n">
        <v>0.64</v>
      </c>
      <c r="X76" t="n">
        <v>0.06</v>
      </c>
      <c r="Y76" t="n">
        <v>1</v>
      </c>
      <c r="Z76" t="n">
        <v>10</v>
      </c>
      <c r="AA76" t="n">
        <v>115.1306345029866</v>
      </c>
      <c r="AB76" t="n">
        <v>157.5268133320404</v>
      </c>
      <c r="AC76" t="n">
        <v>142.4926753579448</v>
      </c>
      <c r="AD76" t="n">
        <v>115130.6345029866</v>
      </c>
      <c r="AE76" t="n">
        <v>157526.8133320404</v>
      </c>
      <c r="AF76" t="n">
        <v>3.978704735391987e-06</v>
      </c>
      <c r="AG76" t="n">
        <v>11</v>
      </c>
      <c r="AH76" t="n">
        <v>142492.6753579449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12.3448</v>
      </c>
      <c r="E77" t="n">
        <v>8.1</v>
      </c>
      <c r="F77" t="n">
        <v>5.1</v>
      </c>
      <c r="G77" t="n">
        <v>76.5</v>
      </c>
      <c r="H77" t="n">
        <v>1.22</v>
      </c>
      <c r="I77" t="n">
        <v>4</v>
      </c>
      <c r="J77" t="n">
        <v>288.7</v>
      </c>
      <c r="K77" t="n">
        <v>59.19</v>
      </c>
      <c r="L77" t="n">
        <v>19.75</v>
      </c>
      <c r="M77" t="n">
        <v>2</v>
      </c>
      <c r="N77" t="n">
        <v>79.75</v>
      </c>
      <c r="O77" t="n">
        <v>35840.25</v>
      </c>
      <c r="P77" t="n">
        <v>76.77</v>
      </c>
      <c r="Q77" t="n">
        <v>202.81</v>
      </c>
      <c r="R77" t="n">
        <v>19.54</v>
      </c>
      <c r="S77" t="n">
        <v>13.89</v>
      </c>
      <c r="T77" t="n">
        <v>1149.3</v>
      </c>
      <c r="U77" t="n">
        <v>0.71</v>
      </c>
      <c r="V77" t="n">
        <v>0.76</v>
      </c>
      <c r="W77" t="n">
        <v>0.64</v>
      </c>
      <c r="X77" t="n">
        <v>0.06</v>
      </c>
      <c r="Y77" t="n">
        <v>1</v>
      </c>
      <c r="Z77" t="n">
        <v>10</v>
      </c>
      <c r="AA77" t="n">
        <v>115.0870408586467</v>
      </c>
      <c r="AB77" t="n">
        <v>157.4671665846388</v>
      </c>
      <c r="AC77" t="n">
        <v>142.4387212124005</v>
      </c>
      <c r="AD77" t="n">
        <v>115087.0408586467</v>
      </c>
      <c r="AE77" t="n">
        <v>157467.1665846388</v>
      </c>
      <c r="AF77" t="n">
        <v>3.980058847824822e-06</v>
      </c>
      <c r="AG77" t="n">
        <v>11</v>
      </c>
      <c r="AH77" t="n">
        <v>142438.7212124005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12.3406</v>
      </c>
      <c r="E78" t="n">
        <v>8.1</v>
      </c>
      <c r="F78" t="n">
        <v>5.1</v>
      </c>
      <c r="G78" t="n">
        <v>76.54000000000001</v>
      </c>
      <c r="H78" t="n">
        <v>1.23</v>
      </c>
      <c r="I78" t="n">
        <v>4</v>
      </c>
      <c r="J78" t="n">
        <v>289.2</v>
      </c>
      <c r="K78" t="n">
        <v>59.19</v>
      </c>
      <c r="L78" t="n">
        <v>20</v>
      </c>
      <c r="M78" t="n">
        <v>2</v>
      </c>
      <c r="N78" t="n">
        <v>80.01000000000001</v>
      </c>
      <c r="O78" t="n">
        <v>35902.74</v>
      </c>
      <c r="P78" t="n">
        <v>76.77</v>
      </c>
      <c r="Q78" t="n">
        <v>202.81</v>
      </c>
      <c r="R78" t="n">
        <v>19.68</v>
      </c>
      <c r="S78" t="n">
        <v>13.89</v>
      </c>
      <c r="T78" t="n">
        <v>1219.31</v>
      </c>
      <c r="U78" t="n">
        <v>0.71</v>
      </c>
      <c r="V78" t="n">
        <v>0.76</v>
      </c>
      <c r="W78" t="n">
        <v>0.64</v>
      </c>
      <c r="X78" t="n">
        <v>0.06</v>
      </c>
      <c r="Y78" t="n">
        <v>1</v>
      </c>
      <c r="Z78" t="n">
        <v>10</v>
      </c>
      <c r="AA78" t="n">
        <v>115.0997658985681</v>
      </c>
      <c r="AB78" t="n">
        <v>157.4845775456483</v>
      </c>
      <c r="AC78" t="n">
        <v>142.4544704957277</v>
      </c>
      <c r="AD78" t="n">
        <v>115099.7658985681</v>
      </c>
      <c r="AE78" t="n">
        <v>157484.5775456483</v>
      </c>
      <c r="AF78" t="n">
        <v>3.978704735391987e-06</v>
      </c>
      <c r="AG78" t="n">
        <v>11</v>
      </c>
      <c r="AH78" t="n">
        <v>142454.4704957277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12.344</v>
      </c>
      <c r="E79" t="n">
        <v>8.1</v>
      </c>
      <c r="F79" t="n">
        <v>5.1</v>
      </c>
      <c r="G79" t="n">
        <v>76.51000000000001</v>
      </c>
      <c r="H79" t="n">
        <v>1.24</v>
      </c>
      <c r="I79" t="n">
        <v>4</v>
      </c>
      <c r="J79" t="n">
        <v>289.71</v>
      </c>
      <c r="K79" t="n">
        <v>59.19</v>
      </c>
      <c r="L79" t="n">
        <v>20.25</v>
      </c>
      <c r="M79" t="n">
        <v>2</v>
      </c>
      <c r="N79" t="n">
        <v>80.27</v>
      </c>
      <c r="O79" t="n">
        <v>35965.33</v>
      </c>
      <c r="P79" t="n">
        <v>76.59999999999999</v>
      </c>
      <c r="Q79" t="n">
        <v>202.81</v>
      </c>
      <c r="R79" t="n">
        <v>19.59</v>
      </c>
      <c r="S79" t="n">
        <v>13.89</v>
      </c>
      <c r="T79" t="n">
        <v>1174.94</v>
      </c>
      <c r="U79" t="n">
        <v>0.71</v>
      </c>
      <c r="V79" t="n">
        <v>0.76</v>
      </c>
      <c r="W79" t="n">
        <v>0.64</v>
      </c>
      <c r="X79" t="n">
        <v>0.06</v>
      </c>
      <c r="Y79" t="n">
        <v>1</v>
      </c>
      <c r="Z79" t="n">
        <v>10</v>
      </c>
      <c r="AA79" t="n">
        <v>115.0145180460467</v>
      </c>
      <c r="AB79" t="n">
        <v>157.3679376729588</v>
      </c>
      <c r="AC79" t="n">
        <v>142.3489625687825</v>
      </c>
      <c r="AD79" t="n">
        <v>115014.5180460467</v>
      </c>
      <c r="AE79" t="n">
        <v>157367.9376729588</v>
      </c>
      <c r="AF79" t="n">
        <v>3.979800921647139e-06</v>
      </c>
      <c r="AG79" t="n">
        <v>11</v>
      </c>
      <c r="AH79" t="n">
        <v>142348.9625687825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12.3525</v>
      </c>
      <c r="E80" t="n">
        <v>8.1</v>
      </c>
      <c r="F80" t="n">
        <v>5.09</v>
      </c>
      <c r="G80" t="n">
        <v>76.42</v>
      </c>
      <c r="H80" t="n">
        <v>1.26</v>
      </c>
      <c r="I80" t="n">
        <v>4</v>
      </c>
      <c r="J80" t="n">
        <v>290.22</v>
      </c>
      <c r="K80" t="n">
        <v>59.19</v>
      </c>
      <c r="L80" t="n">
        <v>20.5</v>
      </c>
      <c r="M80" t="n">
        <v>2</v>
      </c>
      <c r="N80" t="n">
        <v>80.53</v>
      </c>
      <c r="O80" t="n">
        <v>36028.03</v>
      </c>
      <c r="P80" t="n">
        <v>76.66</v>
      </c>
      <c r="Q80" t="n">
        <v>202.81</v>
      </c>
      <c r="R80" t="n">
        <v>19.35</v>
      </c>
      <c r="S80" t="n">
        <v>13.89</v>
      </c>
      <c r="T80" t="n">
        <v>1056.76</v>
      </c>
      <c r="U80" t="n">
        <v>0.72</v>
      </c>
      <c r="V80" t="n">
        <v>0.76</v>
      </c>
      <c r="W80" t="n">
        <v>0.64</v>
      </c>
      <c r="X80" t="n">
        <v>0.06</v>
      </c>
      <c r="Y80" t="n">
        <v>1</v>
      </c>
      <c r="Z80" t="n">
        <v>10</v>
      </c>
      <c r="AA80" t="n">
        <v>115.0083230864807</v>
      </c>
      <c r="AB80" t="n">
        <v>157.3594614559783</v>
      </c>
      <c r="AC80" t="n">
        <v>142.3412953100542</v>
      </c>
      <c r="AD80" t="n">
        <v>115008.3230864807</v>
      </c>
      <c r="AE80" t="n">
        <v>157359.4614559783</v>
      </c>
      <c r="AF80" t="n">
        <v>3.98254138728502e-06</v>
      </c>
      <c r="AG80" t="n">
        <v>11</v>
      </c>
      <c r="AH80" t="n">
        <v>142341.2953100542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12.3465</v>
      </c>
      <c r="E81" t="n">
        <v>8.1</v>
      </c>
      <c r="F81" t="n">
        <v>5.1</v>
      </c>
      <c r="G81" t="n">
        <v>76.48</v>
      </c>
      <c r="H81" t="n">
        <v>1.27</v>
      </c>
      <c r="I81" t="n">
        <v>4</v>
      </c>
      <c r="J81" t="n">
        <v>290.73</v>
      </c>
      <c r="K81" t="n">
        <v>59.19</v>
      </c>
      <c r="L81" t="n">
        <v>20.75</v>
      </c>
      <c r="M81" t="n">
        <v>2</v>
      </c>
      <c r="N81" t="n">
        <v>80.79000000000001</v>
      </c>
      <c r="O81" t="n">
        <v>36090.84</v>
      </c>
      <c r="P81" t="n">
        <v>76.58</v>
      </c>
      <c r="Q81" t="n">
        <v>202.81</v>
      </c>
      <c r="R81" t="n">
        <v>19.5</v>
      </c>
      <c r="S81" t="n">
        <v>13.89</v>
      </c>
      <c r="T81" t="n">
        <v>1131.37</v>
      </c>
      <c r="U81" t="n">
        <v>0.71</v>
      </c>
      <c r="V81" t="n">
        <v>0.76</v>
      </c>
      <c r="W81" t="n">
        <v>0.64</v>
      </c>
      <c r="X81" t="n">
        <v>0.06</v>
      </c>
      <c r="Y81" t="n">
        <v>1</v>
      </c>
      <c r="Z81" t="n">
        <v>10</v>
      </c>
      <c r="AA81" t="n">
        <v>114.9981465353385</v>
      </c>
      <c r="AB81" t="n">
        <v>157.3455374497478</v>
      </c>
      <c r="AC81" t="n">
        <v>142.3287001914359</v>
      </c>
      <c r="AD81" t="n">
        <v>114998.1465353385</v>
      </c>
      <c r="AE81" t="n">
        <v>157345.5374497478</v>
      </c>
      <c r="AF81" t="n">
        <v>3.980606940952398e-06</v>
      </c>
      <c r="AG81" t="n">
        <v>11</v>
      </c>
      <c r="AH81" t="n">
        <v>142328.7001914359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12.3469</v>
      </c>
      <c r="E82" t="n">
        <v>8.1</v>
      </c>
      <c r="F82" t="n">
        <v>5.1</v>
      </c>
      <c r="G82" t="n">
        <v>76.48</v>
      </c>
      <c r="H82" t="n">
        <v>1.28</v>
      </c>
      <c r="I82" t="n">
        <v>4</v>
      </c>
      <c r="J82" t="n">
        <v>291.24</v>
      </c>
      <c r="K82" t="n">
        <v>59.19</v>
      </c>
      <c r="L82" t="n">
        <v>21</v>
      </c>
      <c r="M82" t="n">
        <v>2</v>
      </c>
      <c r="N82" t="n">
        <v>81.05</v>
      </c>
      <c r="O82" t="n">
        <v>36153.75</v>
      </c>
      <c r="P82" t="n">
        <v>76.43000000000001</v>
      </c>
      <c r="Q82" t="n">
        <v>202.81</v>
      </c>
      <c r="R82" t="n">
        <v>19.48</v>
      </c>
      <c r="S82" t="n">
        <v>13.89</v>
      </c>
      <c r="T82" t="n">
        <v>1120.98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114.9308248670543</v>
      </c>
      <c r="AB82" t="n">
        <v>157.253424973179</v>
      </c>
      <c r="AC82" t="n">
        <v>142.2453788003501</v>
      </c>
      <c r="AD82" t="n">
        <v>114930.8248670543</v>
      </c>
      <c r="AE82" t="n">
        <v>157253.424973179</v>
      </c>
      <c r="AF82" t="n">
        <v>3.980735904041239e-06</v>
      </c>
      <c r="AG82" t="n">
        <v>11</v>
      </c>
      <c r="AH82" t="n">
        <v>142245.3788003501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12.3465</v>
      </c>
      <c r="E83" t="n">
        <v>8.1</v>
      </c>
      <c r="F83" t="n">
        <v>5.1</v>
      </c>
      <c r="G83" t="n">
        <v>76.48</v>
      </c>
      <c r="H83" t="n">
        <v>1.3</v>
      </c>
      <c r="I83" t="n">
        <v>4</v>
      </c>
      <c r="J83" t="n">
        <v>291.75</v>
      </c>
      <c r="K83" t="n">
        <v>59.19</v>
      </c>
      <c r="L83" t="n">
        <v>21.25</v>
      </c>
      <c r="M83" t="n">
        <v>2</v>
      </c>
      <c r="N83" t="n">
        <v>81.31</v>
      </c>
      <c r="O83" t="n">
        <v>36216.77</v>
      </c>
      <c r="P83" t="n">
        <v>76.27</v>
      </c>
      <c r="Q83" t="n">
        <v>202.81</v>
      </c>
      <c r="R83" t="n">
        <v>19.53</v>
      </c>
      <c r="S83" t="n">
        <v>13.89</v>
      </c>
      <c r="T83" t="n">
        <v>1143.41</v>
      </c>
      <c r="U83" t="n">
        <v>0.71</v>
      </c>
      <c r="V83" t="n">
        <v>0.76</v>
      </c>
      <c r="W83" t="n">
        <v>0.64</v>
      </c>
      <c r="X83" t="n">
        <v>0.06</v>
      </c>
      <c r="Y83" t="n">
        <v>1</v>
      </c>
      <c r="Z83" t="n">
        <v>10</v>
      </c>
      <c r="AA83" t="n">
        <v>114.861508042182</v>
      </c>
      <c r="AB83" t="n">
        <v>157.1585826353462</v>
      </c>
      <c r="AC83" t="n">
        <v>142.159588082128</v>
      </c>
      <c r="AD83" t="n">
        <v>114861.508042182</v>
      </c>
      <c r="AE83" t="n">
        <v>157158.5826353462</v>
      </c>
      <c r="AF83" t="n">
        <v>3.980606940952398e-06</v>
      </c>
      <c r="AG83" t="n">
        <v>11</v>
      </c>
      <c r="AH83" t="n">
        <v>142159.588082128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12.355</v>
      </c>
      <c r="E84" t="n">
        <v>8.09</v>
      </c>
      <c r="F84" t="n">
        <v>5.09</v>
      </c>
      <c r="G84" t="n">
        <v>76.40000000000001</v>
      </c>
      <c r="H84" t="n">
        <v>1.31</v>
      </c>
      <c r="I84" t="n">
        <v>4</v>
      </c>
      <c r="J84" t="n">
        <v>292.26</v>
      </c>
      <c r="K84" t="n">
        <v>59.19</v>
      </c>
      <c r="L84" t="n">
        <v>21.5</v>
      </c>
      <c r="M84" t="n">
        <v>2</v>
      </c>
      <c r="N84" t="n">
        <v>81.56999999999999</v>
      </c>
      <c r="O84" t="n">
        <v>36279.9</v>
      </c>
      <c r="P84" t="n">
        <v>76.05</v>
      </c>
      <c r="Q84" t="n">
        <v>202.81</v>
      </c>
      <c r="R84" t="n">
        <v>19.33</v>
      </c>
      <c r="S84" t="n">
        <v>13.89</v>
      </c>
      <c r="T84" t="n">
        <v>1042.93</v>
      </c>
      <c r="U84" t="n">
        <v>0.72</v>
      </c>
      <c r="V84" t="n">
        <v>0.76</v>
      </c>
      <c r="W84" t="n">
        <v>0.64</v>
      </c>
      <c r="X84" t="n">
        <v>0.06</v>
      </c>
      <c r="Y84" t="n">
        <v>1</v>
      </c>
      <c r="Z84" t="n">
        <v>10</v>
      </c>
      <c r="AA84" t="n">
        <v>114.7320890982925</v>
      </c>
      <c r="AB84" t="n">
        <v>156.9815059267559</v>
      </c>
      <c r="AC84" t="n">
        <v>141.9994113260768</v>
      </c>
      <c r="AD84" t="n">
        <v>114732.0890982925</v>
      </c>
      <c r="AE84" t="n">
        <v>156981.5059267559</v>
      </c>
      <c r="AF84" t="n">
        <v>3.983347406590279e-06</v>
      </c>
      <c r="AG84" t="n">
        <v>11</v>
      </c>
      <c r="AH84" t="n">
        <v>141999.4113260768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12.3499</v>
      </c>
      <c r="E85" t="n">
        <v>8.1</v>
      </c>
      <c r="F85" t="n">
        <v>5.1</v>
      </c>
      <c r="G85" t="n">
        <v>76.45</v>
      </c>
      <c r="H85" t="n">
        <v>1.32</v>
      </c>
      <c r="I85" t="n">
        <v>4</v>
      </c>
      <c r="J85" t="n">
        <v>292.77</v>
      </c>
      <c r="K85" t="n">
        <v>59.19</v>
      </c>
      <c r="L85" t="n">
        <v>21.75</v>
      </c>
      <c r="M85" t="n">
        <v>2</v>
      </c>
      <c r="N85" t="n">
        <v>81.83</v>
      </c>
      <c r="O85" t="n">
        <v>36343.13</v>
      </c>
      <c r="P85" t="n">
        <v>75.89</v>
      </c>
      <c r="Q85" t="n">
        <v>202.81</v>
      </c>
      <c r="R85" t="n">
        <v>19.44</v>
      </c>
      <c r="S85" t="n">
        <v>13.89</v>
      </c>
      <c r="T85" t="n">
        <v>1100.55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114.6838304323331</v>
      </c>
      <c r="AB85" t="n">
        <v>156.9154762909681</v>
      </c>
      <c r="AC85" t="n">
        <v>141.9396834660554</v>
      </c>
      <c r="AD85" t="n">
        <v>114683.8304323331</v>
      </c>
      <c r="AE85" t="n">
        <v>156915.4762909681</v>
      </c>
      <c r="AF85" t="n">
        <v>3.981703127207551e-06</v>
      </c>
      <c r="AG85" t="n">
        <v>11</v>
      </c>
      <c r="AH85" t="n">
        <v>141939.6834660554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12.3571</v>
      </c>
      <c r="E86" t="n">
        <v>8.09</v>
      </c>
      <c r="F86" t="n">
        <v>5.09</v>
      </c>
      <c r="G86" t="n">
        <v>76.38</v>
      </c>
      <c r="H86" t="n">
        <v>1.34</v>
      </c>
      <c r="I86" t="n">
        <v>4</v>
      </c>
      <c r="J86" t="n">
        <v>293.29</v>
      </c>
      <c r="K86" t="n">
        <v>59.19</v>
      </c>
      <c r="L86" t="n">
        <v>22</v>
      </c>
      <c r="M86" t="n">
        <v>2</v>
      </c>
      <c r="N86" t="n">
        <v>82.09</v>
      </c>
      <c r="O86" t="n">
        <v>36406.47</v>
      </c>
      <c r="P86" t="n">
        <v>75.76000000000001</v>
      </c>
      <c r="Q86" t="n">
        <v>202.81</v>
      </c>
      <c r="R86" t="n">
        <v>19.28</v>
      </c>
      <c r="S86" t="n">
        <v>13.89</v>
      </c>
      <c r="T86" t="n">
        <v>1019.73</v>
      </c>
      <c r="U86" t="n">
        <v>0.72</v>
      </c>
      <c r="V86" t="n">
        <v>0.76</v>
      </c>
      <c r="W86" t="n">
        <v>0.64</v>
      </c>
      <c r="X86" t="n">
        <v>0.05</v>
      </c>
      <c r="Y86" t="n">
        <v>1</v>
      </c>
      <c r="Z86" t="n">
        <v>10</v>
      </c>
      <c r="AA86" t="n">
        <v>114.5980819364546</v>
      </c>
      <c r="AB86" t="n">
        <v>156.7981514159506</v>
      </c>
      <c r="AC86" t="n">
        <v>141.8335559124429</v>
      </c>
      <c r="AD86" t="n">
        <v>114598.0819364546</v>
      </c>
      <c r="AE86" t="n">
        <v>156798.1514159506</v>
      </c>
      <c r="AF86" t="n">
        <v>3.984024462806697e-06</v>
      </c>
      <c r="AG86" t="n">
        <v>11</v>
      </c>
      <c r="AH86" t="n">
        <v>141833.5559124429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12.355</v>
      </c>
      <c r="E87" t="n">
        <v>8.09</v>
      </c>
      <c r="F87" t="n">
        <v>5.09</v>
      </c>
      <c r="G87" t="n">
        <v>76.40000000000001</v>
      </c>
      <c r="H87" t="n">
        <v>1.35</v>
      </c>
      <c r="I87" t="n">
        <v>4</v>
      </c>
      <c r="J87" t="n">
        <v>293.8</v>
      </c>
      <c r="K87" t="n">
        <v>59.19</v>
      </c>
      <c r="L87" t="n">
        <v>22.25</v>
      </c>
      <c r="M87" t="n">
        <v>2</v>
      </c>
      <c r="N87" t="n">
        <v>82.36</v>
      </c>
      <c r="O87" t="n">
        <v>36469.92</v>
      </c>
      <c r="P87" t="n">
        <v>75.53</v>
      </c>
      <c r="Q87" t="n">
        <v>202.81</v>
      </c>
      <c r="R87" t="n">
        <v>19.3</v>
      </c>
      <c r="S87" t="n">
        <v>13.89</v>
      </c>
      <c r="T87" t="n">
        <v>1032</v>
      </c>
      <c r="U87" t="n">
        <v>0.72</v>
      </c>
      <c r="V87" t="n">
        <v>0.76</v>
      </c>
      <c r="W87" t="n">
        <v>0.64</v>
      </c>
      <c r="X87" t="n">
        <v>0.06</v>
      </c>
      <c r="Y87" t="n">
        <v>1</v>
      </c>
      <c r="Z87" t="n">
        <v>10</v>
      </c>
      <c r="AA87" t="n">
        <v>114.50304673044</v>
      </c>
      <c r="AB87" t="n">
        <v>156.6681200544241</v>
      </c>
      <c r="AC87" t="n">
        <v>141.7159345615603</v>
      </c>
      <c r="AD87" t="n">
        <v>114503.04673044</v>
      </c>
      <c r="AE87" t="n">
        <v>156668.1200544241</v>
      </c>
      <c r="AF87" t="n">
        <v>3.983347406590279e-06</v>
      </c>
      <c r="AG87" t="n">
        <v>11</v>
      </c>
      <c r="AH87" t="n">
        <v>141715.9345615603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12.3512</v>
      </c>
      <c r="E88" t="n">
        <v>8.1</v>
      </c>
      <c r="F88" t="n">
        <v>5.1</v>
      </c>
      <c r="G88" t="n">
        <v>76.44</v>
      </c>
      <c r="H88" t="n">
        <v>1.36</v>
      </c>
      <c r="I88" t="n">
        <v>4</v>
      </c>
      <c r="J88" t="n">
        <v>294.32</v>
      </c>
      <c r="K88" t="n">
        <v>59.19</v>
      </c>
      <c r="L88" t="n">
        <v>22.5</v>
      </c>
      <c r="M88" t="n">
        <v>2</v>
      </c>
      <c r="N88" t="n">
        <v>82.62</v>
      </c>
      <c r="O88" t="n">
        <v>36533.49</v>
      </c>
      <c r="P88" t="n">
        <v>75.34999999999999</v>
      </c>
      <c r="Q88" t="n">
        <v>202.81</v>
      </c>
      <c r="R88" t="n">
        <v>19.43</v>
      </c>
      <c r="S88" t="n">
        <v>13.89</v>
      </c>
      <c r="T88" t="n">
        <v>1094.06</v>
      </c>
      <c r="U88" t="n">
        <v>0.72</v>
      </c>
      <c r="V88" t="n">
        <v>0.76</v>
      </c>
      <c r="W88" t="n">
        <v>0.64</v>
      </c>
      <c r="X88" t="n">
        <v>0.06</v>
      </c>
      <c r="Y88" t="n">
        <v>1</v>
      </c>
      <c r="Z88" t="n">
        <v>10</v>
      </c>
      <c r="AA88" t="n">
        <v>114.4420126811201</v>
      </c>
      <c r="AB88" t="n">
        <v>156.5846105755124</v>
      </c>
      <c r="AC88" t="n">
        <v>141.6403951101097</v>
      </c>
      <c r="AD88" t="n">
        <v>114442.0126811201</v>
      </c>
      <c r="AE88" t="n">
        <v>156584.6105755124</v>
      </c>
      <c r="AF88" t="n">
        <v>3.982122257246285e-06</v>
      </c>
      <c r="AG88" t="n">
        <v>11</v>
      </c>
      <c r="AH88" t="n">
        <v>141640.3951101097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12.3601</v>
      </c>
      <c r="E89" t="n">
        <v>8.09</v>
      </c>
      <c r="F89" t="n">
        <v>5.09</v>
      </c>
      <c r="G89" t="n">
        <v>76.34999999999999</v>
      </c>
      <c r="H89" t="n">
        <v>1.37</v>
      </c>
      <c r="I89" t="n">
        <v>4</v>
      </c>
      <c r="J89" t="n">
        <v>294.83</v>
      </c>
      <c r="K89" t="n">
        <v>59.19</v>
      </c>
      <c r="L89" t="n">
        <v>22.75</v>
      </c>
      <c r="M89" t="n">
        <v>2</v>
      </c>
      <c r="N89" t="n">
        <v>82.89</v>
      </c>
      <c r="O89" t="n">
        <v>36597.16</v>
      </c>
      <c r="P89" t="n">
        <v>75.04000000000001</v>
      </c>
      <c r="Q89" t="n">
        <v>202.81</v>
      </c>
      <c r="R89" t="n">
        <v>19.28</v>
      </c>
      <c r="S89" t="n">
        <v>13.89</v>
      </c>
      <c r="T89" t="n">
        <v>1019.77</v>
      </c>
      <c r="U89" t="n">
        <v>0.72</v>
      </c>
      <c r="V89" t="n">
        <v>0.76</v>
      </c>
      <c r="W89" t="n">
        <v>0.64</v>
      </c>
      <c r="X89" t="n">
        <v>0.05</v>
      </c>
      <c r="Y89" t="n">
        <v>1</v>
      </c>
      <c r="Z89" t="n">
        <v>10</v>
      </c>
      <c r="AA89" t="n">
        <v>114.272120910037</v>
      </c>
      <c r="AB89" t="n">
        <v>156.3521571592207</v>
      </c>
      <c r="AC89" t="n">
        <v>141.4301267216183</v>
      </c>
      <c r="AD89" t="n">
        <v>114272.120910037</v>
      </c>
      <c r="AE89" t="n">
        <v>156352.1571592207</v>
      </c>
      <c r="AF89" t="n">
        <v>3.984991685973006e-06</v>
      </c>
      <c r="AG89" t="n">
        <v>11</v>
      </c>
      <c r="AH89" t="n">
        <v>141430.1267216183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12.3656</v>
      </c>
      <c r="E90" t="n">
        <v>8.09</v>
      </c>
      <c r="F90" t="n">
        <v>5.09</v>
      </c>
      <c r="G90" t="n">
        <v>76.3</v>
      </c>
      <c r="H90" t="n">
        <v>1.39</v>
      </c>
      <c r="I90" t="n">
        <v>4</v>
      </c>
      <c r="J90" t="n">
        <v>295.35</v>
      </c>
      <c r="K90" t="n">
        <v>59.19</v>
      </c>
      <c r="L90" t="n">
        <v>23</v>
      </c>
      <c r="M90" t="n">
        <v>2</v>
      </c>
      <c r="N90" t="n">
        <v>83.16</v>
      </c>
      <c r="O90" t="n">
        <v>36660.94</v>
      </c>
      <c r="P90" t="n">
        <v>74.56</v>
      </c>
      <c r="Q90" t="n">
        <v>202.82</v>
      </c>
      <c r="R90" t="n">
        <v>19.06</v>
      </c>
      <c r="S90" t="n">
        <v>13.89</v>
      </c>
      <c r="T90" t="n">
        <v>909.09</v>
      </c>
      <c r="U90" t="n">
        <v>0.73</v>
      </c>
      <c r="V90" t="n">
        <v>0.76</v>
      </c>
      <c r="W90" t="n">
        <v>0.64</v>
      </c>
      <c r="X90" t="n">
        <v>0.05</v>
      </c>
      <c r="Y90" t="n">
        <v>1</v>
      </c>
      <c r="Z90" t="n">
        <v>10</v>
      </c>
      <c r="AA90" t="n">
        <v>114.0446108307642</v>
      </c>
      <c r="AB90" t="n">
        <v>156.0408678317236</v>
      </c>
      <c r="AC90" t="n">
        <v>141.1485464106401</v>
      </c>
      <c r="AD90" t="n">
        <v>114044.6108307642</v>
      </c>
      <c r="AE90" t="n">
        <v>156040.8678317236</v>
      </c>
      <c r="AF90" t="n">
        <v>3.986764928444577e-06</v>
      </c>
      <c r="AG90" t="n">
        <v>11</v>
      </c>
      <c r="AH90" t="n">
        <v>141148.5464106401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12.3601</v>
      </c>
      <c r="E91" t="n">
        <v>8.09</v>
      </c>
      <c r="F91" t="n">
        <v>5.09</v>
      </c>
      <c r="G91" t="n">
        <v>76.34999999999999</v>
      </c>
      <c r="H91" t="n">
        <v>1.4</v>
      </c>
      <c r="I91" t="n">
        <v>4</v>
      </c>
      <c r="J91" t="n">
        <v>295.87</v>
      </c>
      <c r="K91" t="n">
        <v>59.19</v>
      </c>
      <c r="L91" t="n">
        <v>23.25</v>
      </c>
      <c r="M91" t="n">
        <v>2</v>
      </c>
      <c r="N91" t="n">
        <v>83.43000000000001</v>
      </c>
      <c r="O91" t="n">
        <v>36724.83</v>
      </c>
      <c r="P91" t="n">
        <v>74.5</v>
      </c>
      <c r="Q91" t="n">
        <v>202.81</v>
      </c>
      <c r="R91" t="n">
        <v>19.18</v>
      </c>
      <c r="S91" t="n">
        <v>13.89</v>
      </c>
      <c r="T91" t="n">
        <v>970.7</v>
      </c>
      <c r="U91" t="n">
        <v>0.72</v>
      </c>
      <c r="V91" t="n">
        <v>0.76</v>
      </c>
      <c r="W91" t="n">
        <v>0.64</v>
      </c>
      <c r="X91" t="n">
        <v>0.05</v>
      </c>
      <c r="Y91" t="n">
        <v>1</v>
      </c>
      <c r="Z91" t="n">
        <v>10</v>
      </c>
      <c r="AA91" t="n">
        <v>114.0343673622374</v>
      </c>
      <c r="AB91" t="n">
        <v>156.0268522661752</v>
      </c>
      <c r="AC91" t="n">
        <v>141.1358684709967</v>
      </c>
      <c r="AD91" t="n">
        <v>114034.3673622374</v>
      </c>
      <c r="AE91" t="n">
        <v>156026.8522661751</v>
      </c>
      <c r="AF91" t="n">
        <v>3.984991685973006e-06</v>
      </c>
      <c r="AG91" t="n">
        <v>11</v>
      </c>
      <c r="AH91" t="n">
        <v>141135.8684709967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12.3597</v>
      </c>
      <c r="E92" t="n">
        <v>8.09</v>
      </c>
      <c r="F92" t="n">
        <v>5.09</v>
      </c>
      <c r="G92" t="n">
        <v>76.34999999999999</v>
      </c>
      <c r="H92" t="n">
        <v>1.41</v>
      </c>
      <c r="I92" t="n">
        <v>4</v>
      </c>
      <c r="J92" t="n">
        <v>296.39</v>
      </c>
      <c r="K92" t="n">
        <v>59.19</v>
      </c>
      <c r="L92" t="n">
        <v>23.5</v>
      </c>
      <c r="M92" t="n">
        <v>2</v>
      </c>
      <c r="N92" t="n">
        <v>83.69</v>
      </c>
      <c r="O92" t="n">
        <v>36788.84</v>
      </c>
      <c r="P92" t="n">
        <v>74.31999999999999</v>
      </c>
      <c r="Q92" t="n">
        <v>202.81</v>
      </c>
      <c r="R92" t="n">
        <v>19.2</v>
      </c>
      <c r="S92" t="n">
        <v>13.89</v>
      </c>
      <c r="T92" t="n">
        <v>980.01</v>
      </c>
      <c r="U92" t="n">
        <v>0.72</v>
      </c>
      <c r="V92" t="n">
        <v>0.76</v>
      </c>
      <c r="W92" t="n">
        <v>0.64</v>
      </c>
      <c r="X92" t="n">
        <v>0.05</v>
      </c>
      <c r="Y92" t="n">
        <v>1</v>
      </c>
      <c r="Z92" t="n">
        <v>10</v>
      </c>
      <c r="AA92" t="n">
        <v>113.9562895826289</v>
      </c>
      <c r="AB92" t="n">
        <v>155.9200228035663</v>
      </c>
      <c r="AC92" t="n">
        <v>141.0392346623631</v>
      </c>
      <c r="AD92" t="n">
        <v>113956.2895826289</v>
      </c>
      <c r="AE92" t="n">
        <v>155920.0228035663</v>
      </c>
      <c r="AF92" t="n">
        <v>3.984862722884166e-06</v>
      </c>
      <c r="AG92" t="n">
        <v>11</v>
      </c>
      <c r="AH92" t="n">
        <v>141039.2346623631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12.3622</v>
      </c>
      <c r="E93" t="n">
        <v>8.09</v>
      </c>
      <c r="F93" t="n">
        <v>5.09</v>
      </c>
      <c r="G93" t="n">
        <v>76.33</v>
      </c>
      <c r="H93" t="n">
        <v>1.42</v>
      </c>
      <c r="I93" t="n">
        <v>4</v>
      </c>
      <c r="J93" t="n">
        <v>296.91</v>
      </c>
      <c r="K93" t="n">
        <v>59.19</v>
      </c>
      <c r="L93" t="n">
        <v>23.75</v>
      </c>
      <c r="M93" t="n">
        <v>2</v>
      </c>
      <c r="N93" t="n">
        <v>83.95999999999999</v>
      </c>
      <c r="O93" t="n">
        <v>36852.96</v>
      </c>
      <c r="P93" t="n">
        <v>74.11</v>
      </c>
      <c r="Q93" t="n">
        <v>202.82</v>
      </c>
      <c r="R93" t="n">
        <v>19.16</v>
      </c>
      <c r="S93" t="n">
        <v>13.89</v>
      </c>
      <c r="T93" t="n">
        <v>958.38</v>
      </c>
      <c r="U93" t="n">
        <v>0.73</v>
      </c>
      <c r="V93" t="n">
        <v>0.76</v>
      </c>
      <c r="W93" t="n">
        <v>0.64</v>
      </c>
      <c r="X93" t="n">
        <v>0.05</v>
      </c>
      <c r="Y93" t="n">
        <v>1</v>
      </c>
      <c r="Z93" t="n">
        <v>10</v>
      </c>
      <c r="AA93" t="n">
        <v>113.8565130530854</v>
      </c>
      <c r="AB93" t="n">
        <v>155.7835041540153</v>
      </c>
      <c r="AC93" t="n">
        <v>140.91574516112</v>
      </c>
      <c r="AD93" t="n">
        <v>113856.5130530854</v>
      </c>
      <c r="AE93" t="n">
        <v>155783.5041540153</v>
      </c>
      <c r="AF93" t="n">
        <v>3.985668742189425e-06</v>
      </c>
      <c r="AG93" t="n">
        <v>11</v>
      </c>
      <c r="AH93" t="n">
        <v>140915.7451611201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12.3635</v>
      </c>
      <c r="E94" t="n">
        <v>8.09</v>
      </c>
      <c r="F94" t="n">
        <v>5.09</v>
      </c>
      <c r="G94" t="n">
        <v>76.31999999999999</v>
      </c>
      <c r="H94" t="n">
        <v>1.44</v>
      </c>
      <c r="I94" t="n">
        <v>4</v>
      </c>
      <c r="J94" t="n">
        <v>297.43</v>
      </c>
      <c r="K94" t="n">
        <v>59.19</v>
      </c>
      <c r="L94" t="n">
        <v>24</v>
      </c>
      <c r="M94" t="n">
        <v>2</v>
      </c>
      <c r="N94" t="n">
        <v>84.23999999999999</v>
      </c>
      <c r="O94" t="n">
        <v>36917.19</v>
      </c>
      <c r="P94" t="n">
        <v>73.88</v>
      </c>
      <c r="Q94" t="n">
        <v>202.84</v>
      </c>
      <c r="R94" t="n">
        <v>19.14</v>
      </c>
      <c r="S94" t="n">
        <v>13.89</v>
      </c>
      <c r="T94" t="n">
        <v>947.8200000000001</v>
      </c>
      <c r="U94" t="n">
        <v>0.73</v>
      </c>
      <c r="V94" t="n">
        <v>0.76</v>
      </c>
      <c r="W94" t="n">
        <v>0.64</v>
      </c>
      <c r="X94" t="n">
        <v>0.05</v>
      </c>
      <c r="Y94" t="n">
        <v>1</v>
      </c>
      <c r="Z94" t="n">
        <v>10</v>
      </c>
      <c r="AA94" t="n">
        <v>113.7514734817317</v>
      </c>
      <c r="AB94" t="n">
        <v>155.6397843784703</v>
      </c>
      <c r="AC94" t="n">
        <v>140.7857417992411</v>
      </c>
      <c r="AD94" t="n">
        <v>113751.4734817317</v>
      </c>
      <c r="AE94" t="n">
        <v>155639.7843784703</v>
      </c>
      <c r="AF94" t="n">
        <v>3.98608787222816e-06</v>
      </c>
      <c r="AG94" t="n">
        <v>11</v>
      </c>
      <c r="AH94" t="n">
        <v>140785.7417992411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12.366</v>
      </c>
      <c r="E95" t="n">
        <v>8.09</v>
      </c>
      <c r="F95" t="n">
        <v>5.09</v>
      </c>
      <c r="G95" t="n">
        <v>76.29000000000001</v>
      </c>
      <c r="H95" t="n">
        <v>1.45</v>
      </c>
      <c r="I95" t="n">
        <v>4</v>
      </c>
      <c r="J95" t="n">
        <v>297.95</v>
      </c>
      <c r="K95" t="n">
        <v>59.19</v>
      </c>
      <c r="L95" t="n">
        <v>24.25</v>
      </c>
      <c r="M95" t="n">
        <v>2</v>
      </c>
      <c r="N95" t="n">
        <v>84.51000000000001</v>
      </c>
      <c r="O95" t="n">
        <v>36981.53</v>
      </c>
      <c r="P95" t="n">
        <v>73.59</v>
      </c>
      <c r="Q95" t="n">
        <v>202.81</v>
      </c>
      <c r="R95" t="n">
        <v>19.09</v>
      </c>
      <c r="S95" t="n">
        <v>13.89</v>
      </c>
      <c r="T95" t="n">
        <v>924.1</v>
      </c>
      <c r="U95" t="n">
        <v>0.73</v>
      </c>
      <c r="V95" t="n">
        <v>0.76</v>
      </c>
      <c r="W95" t="n">
        <v>0.64</v>
      </c>
      <c r="X95" t="n">
        <v>0.05</v>
      </c>
      <c r="Y95" t="n">
        <v>1</v>
      </c>
      <c r="Z95" t="n">
        <v>10</v>
      </c>
      <c r="AA95" t="n">
        <v>113.6165630775083</v>
      </c>
      <c r="AB95" t="n">
        <v>155.455194011585</v>
      </c>
      <c r="AC95" t="n">
        <v>140.618768477897</v>
      </c>
      <c r="AD95" t="n">
        <v>113616.5630775083</v>
      </c>
      <c r="AE95" t="n">
        <v>155455.194011585</v>
      </c>
      <c r="AF95" t="n">
        <v>3.986893891533419e-06</v>
      </c>
      <c r="AG95" t="n">
        <v>11</v>
      </c>
      <c r="AH95" t="n">
        <v>140618.768477897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12.3665</v>
      </c>
      <c r="E96" t="n">
        <v>8.09</v>
      </c>
      <c r="F96" t="n">
        <v>5.09</v>
      </c>
      <c r="G96" t="n">
        <v>76.29000000000001</v>
      </c>
      <c r="H96" t="n">
        <v>1.46</v>
      </c>
      <c r="I96" t="n">
        <v>4</v>
      </c>
      <c r="J96" t="n">
        <v>298.47</v>
      </c>
      <c r="K96" t="n">
        <v>59.19</v>
      </c>
      <c r="L96" t="n">
        <v>24.5</v>
      </c>
      <c r="M96" t="n">
        <v>2</v>
      </c>
      <c r="N96" t="n">
        <v>84.78</v>
      </c>
      <c r="O96" t="n">
        <v>37045.99</v>
      </c>
      <c r="P96" t="n">
        <v>73.43000000000001</v>
      </c>
      <c r="Q96" t="n">
        <v>202.81</v>
      </c>
      <c r="R96" t="n">
        <v>19.1</v>
      </c>
      <c r="S96" t="n">
        <v>13.89</v>
      </c>
      <c r="T96" t="n">
        <v>930.6799999999999</v>
      </c>
      <c r="U96" t="n">
        <v>0.73</v>
      </c>
      <c r="V96" t="n">
        <v>0.76</v>
      </c>
      <c r="W96" t="n">
        <v>0.64</v>
      </c>
      <c r="X96" t="n">
        <v>0.05</v>
      </c>
      <c r="Y96" t="n">
        <v>1</v>
      </c>
      <c r="Z96" t="n">
        <v>10</v>
      </c>
      <c r="AA96" t="n">
        <v>113.5447017804272</v>
      </c>
      <c r="AB96" t="n">
        <v>155.3568702146221</v>
      </c>
      <c r="AC96" t="n">
        <v>140.5298285661179</v>
      </c>
      <c r="AD96" t="n">
        <v>113544.7017804272</v>
      </c>
      <c r="AE96" t="n">
        <v>155356.8702146221</v>
      </c>
      <c r="AF96" t="n">
        <v>3.987055095394471e-06</v>
      </c>
      <c r="AG96" t="n">
        <v>11</v>
      </c>
      <c r="AH96" t="n">
        <v>140529.8285661179</v>
      </c>
    </row>
    <row r="97">
      <c r="A97" t="n">
        <v>95</v>
      </c>
      <c r="B97" t="n">
        <v>130</v>
      </c>
      <c r="C97" t="inlineStr">
        <is>
          <t xml:space="preserve">CONCLUIDO	</t>
        </is>
      </c>
      <c r="D97" t="n">
        <v>12.3694</v>
      </c>
      <c r="E97" t="n">
        <v>8.08</v>
      </c>
      <c r="F97" t="n">
        <v>5.08</v>
      </c>
      <c r="G97" t="n">
        <v>76.26000000000001</v>
      </c>
      <c r="H97" t="n">
        <v>1.47</v>
      </c>
      <c r="I97" t="n">
        <v>4</v>
      </c>
      <c r="J97" t="n">
        <v>299</v>
      </c>
      <c r="K97" t="n">
        <v>59.19</v>
      </c>
      <c r="L97" t="n">
        <v>24.75</v>
      </c>
      <c r="M97" t="n">
        <v>2</v>
      </c>
      <c r="N97" t="n">
        <v>85.05</v>
      </c>
      <c r="O97" t="n">
        <v>37110.57</v>
      </c>
      <c r="P97" t="n">
        <v>73.08</v>
      </c>
      <c r="Q97" t="n">
        <v>202.81</v>
      </c>
      <c r="R97" t="n">
        <v>18.98</v>
      </c>
      <c r="S97" t="n">
        <v>13.89</v>
      </c>
      <c r="T97" t="n">
        <v>869.65</v>
      </c>
      <c r="U97" t="n">
        <v>0.73</v>
      </c>
      <c r="V97" t="n">
        <v>0.76</v>
      </c>
      <c r="W97" t="n">
        <v>0.64</v>
      </c>
      <c r="X97" t="n">
        <v>0.05</v>
      </c>
      <c r="Y97" t="n">
        <v>1</v>
      </c>
      <c r="Z97" t="n">
        <v>10</v>
      </c>
      <c r="AA97" t="n">
        <v>113.3753734049576</v>
      </c>
      <c r="AB97" t="n">
        <v>155.1251876610639</v>
      </c>
      <c r="AC97" t="n">
        <v>140.3202574703027</v>
      </c>
      <c r="AD97" t="n">
        <v>113375.3734049576</v>
      </c>
      <c r="AE97" t="n">
        <v>155125.1876610639</v>
      </c>
      <c r="AF97" t="n">
        <v>3.987990077788572e-06</v>
      </c>
      <c r="AG97" t="n">
        <v>11</v>
      </c>
      <c r="AH97" t="n">
        <v>140320.2574703027</v>
      </c>
    </row>
    <row r="98">
      <c r="A98" t="n">
        <v>96</v>
      </c>
      <c r="B98" t="n">
        <v>130</v>
      </c>
      <c r="C98" t="inlineStr">
        <is>
          <t xml:space="preserve">CONCLUIDO	</t>
        </is>
      </c>
      <c r="D98" t="n">
        <v>12.3707</v>
      </c>
      <c r="E98" t="n">
        <v>8.08</v>
      </c>
      <c r="F98" t="n">
        <v>5.08</v>
      </c>
      <c r="G98" t="n">
        <v>76.25</v>
      </c>
      <c r="H98" t="n">
        <v>1.49</v>
      </c>
      <c r="I98" t="n">
        <v>4</v>
      </c>
      <c r="J98" t="n">
        <v>299.52</v>
      </c>
      <c r="K98" t="n">
        <v>59.19</v>
      </c>
      <c r="L98" t="n">
        <v>25</v>
      </c>
      <c r="M98" t="n">
        <v>2</v>
      </c>
      <c r="N98" t="n">
        <v>85.33</v>
      </c>
      <c r="O98" t="n">
        <v>37175.38</v>
      </c>
      <c r="P98" t="n">
        <v>72.69</v>
      </c>
      <c r="Q98" t="n">
        <v>202.81</v>
      </c>
      <c r="R98" t="n">
        <v>19.01</v>
      </c>
      <c r="S98" t="n">
        <v>13.89</v>
      </c>
      <c r="T98" t="n">
        <v>886.62</v>
      </c>
      <c r="U98" t="n">
        <v>0.73</v>
      </c>
      <c r="V98" t="n">
        <v>0.76</v>
      </c>
      <c r="W98" t="n">
        <v>0.64</v>
      </c>
      <c r="X98" t="n">
        <v>0.04</v>
      </c>
      <c r="Y98" t="n">
        <v>1</v>
      </c>
      <c r="Z98" t="n">
        <v>10</v>
      </c>
      <c r="AA98" t="n">
        <v>113.2000603968334</v>
      </c>
      <c r="AB98" t="n">
        <v>154.8853166690844</v>
      </c>
      <c r="AC98" t="n">
        <v>140.1032794291366</v>
      </c>
      <c r="AD98" t="n">
        <v>113200.0603968334</v>
      </c>
      <c r="AE98" t="n">
        <v>154885.3166690844</v>
      </c>
      <c r="AF98" t="n">
        <v>3.988409207827305e-06</v>
      </c>
      <c r="AG98" t="n">
        <v>11</v>
      </c>
      <c r="AH98" t="n">
        <v>140103.2794291366</v>
      </c>
    </row>
    <row r="99">
      <c r="A99" t="n">
        <v>97</v>
      </c>
      <c r="B99" t="n">
        <v>130</v>
      </c>
      <c r="C99" t="inlineStr">
        <is>
          <t xml:space="preserve">CONCLUIDO	</t>
        </is>
      </c>
      <c r="D99" t="n">
        <v>12.369</v>
      </c>
      <c r="E99" t="n">
        <v>8.08</v>
      </c>
      <c r="F99" t="n">
        <v>5.08</v>
      </c>
      <c r="G99" t="n">
        <v>76.26000000000001</v>
      </c>
      <c r="H99" t="n">
        <v>1.5</v>
      </c>
      <c r="I99" t="n">
        <v>4</v>
      </c>
      <c r="J99" t="n">
        <v>300.05</v>
      </c>
      <c r="K99" t="n">
        <v>59.19</v>
      </c>
      <c r="L99" t="n">
        <v>25.25</v>
      </c>
      <c r="M99" t="n">
        <v>2</v>
      </c>
      <c r="N99" t="n">
        <v>85.59999999999999</v>
      </c>
      <c r="O99" t="n">
        <v>37240.19</v>
      </c>
      <c r="P99" t="n">
        <v>72.2</v>
      </c>
      <c r="Q99" t="n">
        <v>202.81</v>
      </c>
      <c r="R99" t="n">
        <v>19.05</v>
      </c>
      <c r="S99" t="n">
        <v>13.89</v>
      </c>
      <c r="T99" t="n">
        <v>902.5599999999999</v>
      </c>
      <c r="U99" t="n">
        <v>0.73</v>
      </c>
      <c r="V99" t="n">
        <v>0.76</v>
      </c>
      <c r="W99" t="n">
        <v>0.64</v>
      </c>
      <c r="X99" t="n">
        <v>0.05</v>
      </c>
      <c r="Y99" t="n">
        <v>1</v>
      </c>
      <c r="Z99" t="n">
        <v>10</v>
      </c>
      <c r="AA99" t="n">
        <v>112.9893557376376</v>
      </c>
      <c r="AB99" t="n">
        <v>154.5970212587394</v>
      </c>
      <c r="AC99" t="n">
        <v>139.8424985281297</v>
      </c>
      <c r="AD99" t="n">
        <v>112989.3557376376</v>
      </c>
      <c r="AE99" t="n">
        <v>154597.0212587394</v>
      </c>
      <c r="AF99" t="n">
        <v>3.987861114699729e-06</v>
      </c>
      <c r="AG99" t="n">
        <v>11</v>
      </c>
      <c r="AH99" t="n">
        <v>139842.4985281297</v>
      </c>
    </row>
    <row r="100">
      <c r="A100" t="n">
        <v>98</v>
      </c>
      <c r="B100" t="n">
        <v>130</v>
      </c>
      <c r="C100" t="inlineStr">
        <is>
          <t xml:space="preserve">CONCLUIDO	</t>
        </is>
      </c>
      <c r="D100" t="n">
        <v>12.3618</v>
      </c>
      <c r="E100" t="n">
        <v>8.09</v>
      </c>
      <c r="F100" t="n">
        <v>5.09</v>
      </c>
      <c r="G100" t="n">
        <v>76.33</v>
      </c>
      <c r="H100" t="n">
        <v>1.51</v>
      </c>
      <c r="I100" t="n">
        <v>4</v>
      </c>
      <c r="J100" t="n">
        <v>300.57</v>
      </c>
      <c r="K100" t="n">
        <v>59.19</v>
      </c>
      <c r="L100" t="n">
        <v>25.5</v>
      </c>
      <c r="M100" t="n">
        <v>2</v>
      </c>
      <c r="N100" t="n">
        <v>85.88</v>
      </c>
      <c r="O100" t="n">
        <v>37305.12</v>
      </c>
      <c r="P100" t="n">
        <v>71.93000000000001</v>
      </c>
      <c r="Q100" t="n">
        <v>202.81</v>
      </c>
      <c r="R100" t="n">
        <v>19.19</v>
      </c>
      <c r="S100" t="n">
        <v>13.89</v>
      </c>
      <c r="T100" t="n">
        <v>973.89</v>
      </c>
      <c r="U100" t="n">
        <v>0.72</v>
      </c>
      <c r="V100" t="n">
        <v>0.76</v>
      </c>
      <c r="W100" t="n">
        <v>0.64</v>
      </c>
      <c r="X100" t="n">
        <v>0.05</v>
      </c>
      <c r="Y100" t="n">
        <v>1</v>
      </c>
      <c r="Z100" t="n">
        <v>10</v>
      </c>
      <c r="AA100" t="n">
        <v>112.8979951828507</v>
      </c>
      <c r="AB100" t="n">
        <v>154.4720177171368</v>
      </c>
      <c r="AC100" t="n">
        <v>139.7294251490941</v>
      </c>
      <c r="AD100" t="n">
        <v>112897.9951828507</v>
      </c>
      <c r="AE100" t="n">
        <v>154472.0177171368</v>
      </c>
      <c r="AF100" t="n">
        <v>3.985539779100583e-06</v>
      </c>
      <c r="AG100" t="n">
        <v>11</v>
      </c>
      <c r="AH100" t="n">
        <v>139729.4251490941</v>
      </c>
    </row>
    <row r="101">
      <c r="A101" t="n">
        <v>99</v>
      </c>
      <c r="B101" t="n">
        <v>130</v>
      </c>
      <c r="C101" t="inlineStr">
        <is>
          <t xml:space="preserve">CONCLUIDO	</t>
        </is>
      </c>
      <c r="D101" t="n">
        <v>12.4701</v>
      </c>
      <c r="E101" t="n">
        <v>8.02</v>
      </c>
      <c r="F101" t="n">
        <v>5.07</v>
      </c>
      <c r="G101" t="n">
        <v>101.35</v>
      </c>
      <c r="H101" t="n">
        <v>1.52</v>
      </c>
      <c r="I101" t="n">
        <v>3</v>
      </c>
      <c r="J101" t="n">
        <v>301.1</v>
      </c>
      <c r="K101" t="n">
        <v>59.19</v>
      </c>
      <c r="L101" t="n">
        <v>25.75</v>
      </c>
      <c r="M101" t="n">
        <v>1</v>
      </c>
      <c r="N101" t="n">
        <v>86.16</v>
      </c>
      <c r="O101" t="n">
        <v>37370.16</v>
      </c>
      <c r="P101" t="n">
        <v>71.45999999999999</v>
      </c>
      <c r="Q101" t="n">
        <v>202.81</v>
      </c>
      <c r="R101" t="n">
        <v>18.54</v>
      </c>
      <c r="S101" t="n">
        <v>13.89</v>
      </c>
      <c r="T101" t="n">
        <v>656.5599999999999</v>
      </c>
      <c r="U101" t="n">
        <v>0.75</v>
      </c>
      <c r="V101" t="n">
        <v>0.76</v>
      </c>
      <c r="W101" t="n">
        <v>0.64</v>
      </c>
      <c r="X101" t="n">
        <v>0.03</v>
      </c>
      <c r="Y101" t="n">
        <v>1</v>
      </c>
      <c r="Z101" t="n">
        <v>10</v>
      </c>
      <c r="AA101" t="n">
        <v>112.373412784689</v>
      </c>
      <c r="AB101" t="n">
        <v>153.7542609370302</v>
      </c>
      <c r="AC101" t="n">
        <v>139.0801700687026</v>
      </c>
      <c r="AD101" t="n">
        <v>112373.4127846889</v>
      </c>
      <c r="AE101" t="n">
        <v>153754.2609370302</v>
      </c>
      <c r="AF101" t="n">
        <v>4.020456535404406e-06</v>
      </c>
      <c r="AG101" t="n">
        <v>11</v>
      </c>
      <c r="AH101" t="n">
        <v>139080.1700687026</v>
      </c>
    </row>
    <row r="102">
      <c r="A102" t="n">
        <v>100</v>
      </c>
      <c r="B102" t="n">
        <v>130</v>
      </c>
      <c r="C102" t="inlineStr">
        <is>
          <t xml:space="preserve">CONCLUIDO	</t>
        </is>
      </c>
      <c r="D102" t="n">
        <v>12.4662</v>
      </c>
      <c r="E102" t="n">
        <v>8.02</v>
      </c>
      <c r="F102" t="n">
        <v>5.07</v>
      </c>
      <c r="G102" t="n">
        <v>101.4</v>
      </c>
      <c r="H102" t="n">
        <v>1.54</v>
      </c>
      <c r="I102" t="n">
        <v>3</v>
      </c>
      <c r="J102" t="n">
        <v>301.63</v>
      </c>
      <c r="K102" t="n">
        <v>59.19</v>
      </c>
      <c r="L102" t="n">
        <v>26</v>
      </c>
      <c r="M102" t="n">
        <v>1</v>
      </c>
      <c r="N102" t="n">
        <v>86.44</v>
      </c>
      <c r="O102" t="n">
        <v>37435.32</v>
      </c>
      <c r="P102" t="n">
        <v>71.61</v>
      </c>
      <c r="Q102" t="n">
        <v>202.81</v>
      </c>
      <c r="R102" t="n">
        <v>18.61</v>
      </c>
      <c r="S102" t="n">
        <v>13.89</v>
      </c>
      <c r="T102" t="n">
        <v>688.16</v>
      </c>
      <c r="U102" t="n">
        <v>0.75</v>
      </c>
      <c r="V102" t="n">
        <v>0.76</v>
      </c>
      <c r="W102" t="n">
        <v>0.64</v>
      </c>
      <c r="X102" t="n">
        <v>0.03</v>
      </c>
      <c r="Y102" t="n">
        <v>1</v>
      </c>
      <c r="Z102" t="n">
        <v>10</v>
      </c>
      <c r="AA102" t="n">
        <v>112.4497414577482</v>
      </c>
      <c r="AB102" t="n">
        <v>153.8586971948931</v>
      </c>
      <c r="AC102" t="n">
        <v>139.1746390766924</v>
      </c>
      <c r="AD102" t="n">
        <v>112449.7414577482</v>
      </c>
      <c r="AE102" t="n">
        <v>153858.6971948931</v>
      </c>
      <c r="AF102" t="n">
        <v>4.019199145288202e-06</v>
      </c>
      <c r="AG102" t="n">
        <v>11</v>
      </c>
      <c r="AH102" t="n">
        <v>139174.6390766924</v>
      </c>
    </row>
    <row r="103">
      <c r="A103" t="n">
        <v>101</v>
      </c>
      <c r="B103" t="n">
        <v>130</v>
      </c>
      <c r="C103" t="inlineStr">
        <is>
          <t xml:space="preserve">CONCLUIDO	</t>
        </is>
      </c>
      <c r="D103" t="n">
        <v>12.4667</v>
      </c>
      <c r="E103" t="n">
        <v>8.02</v>
      </c>
      <c r="F103" t="n">
        <v>5.07</v>
      </c>
      <c r="G103" t="n">
        <v>101.39</v>
      </c>
      <c r="H103" t="n">
        <v>1.55</v>
      </c>
      <c r="I103" t="n">
        <v>3</v>
      </c>
      <c r="J103" t="n">
        <v>302.16</v>
      </c>
      <c r="K103" t="n">
        <v>59.19</v>
      </c>
      <c r="L103" t="n">
        <v>26.25</v>
      </c>
      <c r="M103" t="n">
        <v>1</v>
      </c>
      <c r="N103" t="n">
        <v>86.72</v>
      </c>
      <c r="O103" t="n">
        <v>37500.6</v>
      </c>
      <c r="P103" t="n">
        <v>71.78</v>
      </c>
      <c r="Q103" t="n">
        <v>202.81</v>
      </c>
      <c r="R103" t="n">
        <v>18.62</v>
      </c>
      <c r="S103" t="n">
        <v>13.89</v>
      </c>
      <c r="T103" t="n">
        <v>696.62</v>
      </c>
      <c r="U103" t="n">
        <v>0.75</v>
      </c>
      <c r="V103" t="n">
        <v>0.76</v>
      </c>
      <c r="W103" t="n">
        <v>0.64</v>
      </c>
      <c r="X103" t="n">
        <v>0.03</v>
      </c>
      <c r="Y103" t="n">
        <v>1</v>
      </c>
      <c r="Z103" t="n">
        <v>10</v>
      </c>
      <c r="AA103" t="n">
        <v>112.5225559962831</v>
      </c>
      <c r="AB103" t="n">
        <v>153.9583252588673</v>
      </c>
      <c r="AC103" t="n">
        <v>139.2647587780698</v>
      </c>
      <c r="AD103" t="n">
        <v>112522.5559962831</v>
      </c>
      <c r="AE103" t="n">
        <v>153958.3252588673</v>
      </c>
      <c r="AF103" t="n">
        <v>4.019360349149253e-06</v>
      </c>
      <c r="AG103" t="n">
        <v>11</v>
      </c>
      <c r="AH103" t="n">
        <v>139264.7587780698</v>
      </c>
    </row>
    <row r="104">
      <c r="A104" t="n">
        <v>102</v>
      </c>
      <c r="B104" t="n">
        <v>130</v>
      </c>
      <c r="C104" t="inlineStr">
        <is>
          <t xml:space="preserve">CONCLUIDO	</t>
        </is>
      </c>
      <c r="D104" t="n">
        <v>12.4693</v>
      </c>
      <c r="E104" t="n">
        <v>8.02</v>
      </c>
      <c r="F104" t="n">
        <v>5.07</v>
      </c>
      <c r="G104" t="n">
        <v>101.36</v>
      </c>
      <c r="H104" t="n">
        <v>1.56</v>
      </c>
      <c r="I104" t="n">
        <v>3</v>
      </c>
      <c r="J104" t="n">
        <v>302.69</v>
      </c>
      <c r="K104" t="n">
        <v>59.19</v>
      </c>
      <c r="L104" t="n">
        <v>26.5</v>
      </c>
      <c r="M104" t="n">
        <v>1</v>
      </c>
      <c r="N104" t="n">
        <v>87</v>
      </c>
      <c r="O104" t="n">
        <v>37566</v>
      </c>
      <c r="P104" t="n">
        <v>71.87</v>
      </c>
      <c r="Q104" t="n">
        <v>202.81</v>
      </c>
      <c r="R104" t="n">
        <v>18.53</v>
      </c>
      <c r="S104" t="n">
        <v>13.89</v>
      </c>
      <c r="T104" t="n">
        <v>651.8099999999999</v>
      </c>
      <c r="U104" t="n">
        <v>0.75</v>
      </c>
      <c r="V104" t="n">
        <v>0.76</v>
      </c>
      <c r="W104" t="n">
        <v>0.64</v>
      </c>
      <c r="X104" t="n">
        <v>0.03</v>
      </c>
      <c r="Y104" t="n">
        <v>1</v>
      </c>
      <c r="Z104" t="n">
        <v>10</v>
      </c>
      <c r="AA104" t="n">
        <v>112.5545731920608</v>
      </c>
      <c r="AB104" t="n">
        <v>154.0021325986293</v>
      </c>
      <c r="AC104" t="n">
        <v>139.3043852068089</v>
      </c>
      <c r="AD104" t="n">
        <v>112554.5731920608</v>
      </c>
      <c r="AE104" t="n">
        <v>154002.1325986293</v>
      </c>
      <c r="AF104" t="n">
        <v>4.020198609226723e-06</v>
      </c>
      <c r="AG104" t="n">
        <v>11</v>
      </c>
      <c r="AH104" t="n">
        <v>139304.3852068089</v>
      </c>
    </row>
    <row r="105">
      <c r="A105" t="n">
        <v>103</v>
      </c>
      <c r="B105" t="n">
        <v>130</v>
      </c>
      <c r="C105" t="inlineStr">
        <is>
          <t xml:space="preserve">CONCLUIDO	</t>
        </is>
      </c>
      <c r="D105" t="n">
        <v>12.4714</v>
      </c>
      <c r="E105" t="n">
        <v>8.02</v>
      </c>
      <c r="F105" t="n">
        <v>5.07</v>
      </c>
      <c r="G105" t="n">
        <v>101.33</v>
      </c>
      <c r="H105" t="n">
        <v>1.57</v>
      </c>
      <c r="I105" t="n">
        <v>3</v>
      </c>
      <c r="J105" t="n">
        <v>303.22</v>
      </c>
      <c r="K105" t="n">
        <v>59.19</v>
      </c>
      <c r="L105" t="n">
        <v>26.75</v>
      </c>
      <c r="M105" t="n">
        <v>1</v>
      </c>
      <c r="N105" t="n">
        <v>87.28</v>
      </c>
      <c r="O105" t="n">
        <v>37631.52</v>
      </c>
      <c r="P105" t="n">
        <v>71.92</v>
      </c>
      <c r="Q105" t="n">
        <v>202.81</v>
      </c>
      <c r="R105" t="n">
        <v>18.49</v>
      </c>
      <c r="S105" t="n">
        <v>13.89</v>
      </c>
      <c r="T105" t="n">
        <v>630.99</v>
      </c>
      <c r="U105" t="n">
        <v>0.75</v>
      </c>
      <c r="V105" t="n">
        <v>0.76</v>
      </c>
      <c r="W105" t="n">
        <v>0.64</v>
      </c>
      <c r="X105" t="n">
        <v>0.03</v>
      </c>
      <c r="Y105" t="n">
        <v>1</v>
      </c>
      <c r="Z105" t="n">
        <v>10</v>
      </c>
      <c r="AA105" t="n">
        <v>112.5705215857152</v>
      </c>
      <c r="AB105" t="n">
        <v>154.0239538944207</v>
      </c>
      <c r="AC105" t="n">
        <v>139.3241239087563</v>
      </c>
      <c r="AD105" t="n">
        <v>112570.5215857152</v>
      </c>
      <c r="AE105" t="n">
        <v>154023.9538944207</v>
      </c>
      <c r="AF105" t="n">
        <v>4.020875665443141e-06</v>
      </c>
      <c r="AG105" t="n">
        <v>11</v>
      </c>
      <c r="AH105" t="n">
        <v>139324.1239087564</v>
      </c>
    </row>
    <row r="106">
      <c r="A106" t="n">
        <v>104</v>
      </c>
      <c r="B106" t="n">
        <v>130</v>
      </c>
      <c r="C106" t="inlineStr">
        <is>
          <t xml:space="preserve">CONCLUIDO	</t>
        </is>
      </c>
      <c r="D106" t="n">
        <v>12.4719</v>
      </c>
      <c r="E106" t="n">
        <v>8.02</v>
      </c>
      <c r="F106" t="n">
        <v>5.07</v>
      </c>
      <c r="G106" t="n">
        <v>101.33</v>
      </c>
      <c r="H106" t="n">
        <v>1.58</v>
      </c>
      <c r="I106" t="n">
        <v>3</v>
      </c>
      <c r="J106" t="n">
        <v>303.75</v>
      </c>
      <c r="K106" t="n">
        <v>59.19</v>
      </c>
      <c r="L106" t="n">
        <v>27</v>
      </c>
      <c r="M106" t="n">
        <v>1</v>
      </c>
      <c r="N106" t="n">
        <v>87.56</v>
      </c>
      <c r="O106" t="n">
        <v>37697.16</v>
      </c>
      <c r="P106" t="n">
        <v>71.89</v>
      </c>
      <c r="Q106" t="n">
        <v>202.81</v>
      </c>
      <c r="R106" t="n">
        <v>18.48</v>
      </c>
      <c r="S106" t="n">
        <v>13.89</v>
      </c>
      <c r="T106" t="n">
        <v>624.09</v>
      </c>
      <c r="U106" t="n">
        <v>0.75</v>
      </c>
      <c r="V106" t="n">
        <v>0.76</v>
      </c>
      <c r="W106" t="n">
        <v>0.64</v>
      </c>
      <c r="X106" t="n">
        <v>0.03</v>
      </c>
      <c r="Y106" t="n">
        <v>1</v>
      </c>
      <c r="Z106" t="n">
        <v>10</v>
      </c>
      <c r="AA106" t="n">
        <v>112.5560334086209</v>
      </c>
      <c r="AB106" t="n">
        <v>154.004130531347</v>
      </c>
      <c r="AC106" t="n">
        <v>139.3061924596322</v>
      </c>
      <c r="AD106" t="n">
        <v>112556.0334086209</v>
      </c>
      <c r="AE106" t="n">
        <v>154004.130531347</v>
      </c>
      <c r="AF106" t="n">
        <v>4.021036869304192e-06</v>
      </c>
      <c r="AG106" t="n">
        <v>11</v>
      </c>
      <c r="AH106" t="n">
        <v>139306.1924596322</v>
      </c>
    </row>
    <row r="107">
      <c r="A107" t="n">
        <v>105</v>
      </c>
      <c r="B107" t="n">
        <v>130</v>
      </c>
      <c r="C107" t="inlineStr">
        <is>
          <t xml:space="preserve">CONCLUIDO	</t>
        </is>
      </c>
      <c r="D107" t="n">
        <v>12.4706</v>
      </c>
      <c r="E107" t="n">
        <v>8.02</v>
      </c>
      <c r="F107" t="n">
        <v>5.07</v>
      </c>
      <c r="G107" t="n">
        <v>101.34</v>
      </c>
      <c r="H107" t="n">
        <v>1.6</v>
      </c>
      <c r="I107" t="n">
        <v>3</v>
      </c>
      <c r="J107" t="n">
        <v>304.29</v>
      </c>
      <c r="K107" t="n">
        <v>59.19</v>
      </c>
      <c r="L107" t="n">
        <v>27.25</v>
      </c>
      <c r="M107" t="n">
        <v>1</v>
      </c>
      <c r="N107" t="n">
        <v>87.84</v>
      </c>
      <c r="O107" t="n">
        <v>37762.92</v>
      </c>
      <c r="P107" t="n">
        <v>72.02</v>
      </c>
      <c r="Q107" t="n">
        <v>202.81</v>
      </c>
      <c r="R107" t="n">
        <v>18.52</v>
      </c>
      <c r="S107" t="n">
        <v>13.89</v>
      </c>
      <c r="T107" t="n">
        <v>644.83</v>
      </c>
      <c r="U107" t="n">
        <v>0.75</v>
      </c>
      <c r="V107" t="n">
        <v>0.76</v>
      </c>
      <c r="W107" t="n">
        <v>0.64</v>
      </c>
      <c r="X107" t="n">
        <v>0.03</v>
      </c>
      <c r="Y107" t="n">
        <v>1</v>
      </c>
      <c r="Z107" t="n">
        <v>10</v>
      </c>
      <c r="AA107" t="n">
        <v>112.6163970046145</v>
      </c>
      <c r="AB107" t="n">
        <v>154.0867226664394</v>
      </c>
      <c r="AC107" t="n">
        <v>139.3809021172701</v>
      </c>
      <c r="AD107" t="n">
        <v>112616.3970046145</v>
      </c>
      <c r="AE107" t="n">
        <v>154086.7226664394</v>
      </c>
      <c r="AF107" t="n">
        <v>4.020617739265458e-06</v>
      </c>
      <c r="AG107" t="n">
        <v>11</v>
      </c>
      <c r="AH107" t="n">
        <v>139380.9021172701</v>
      </c>
    </row>
    <row r="108">
      <c r="A108" t="n">
        <v>106</v>
      </c>
      <c r="B108" t="n">
        <v>130</v>
      </c>
      <c r="C108" t="inlineStr">
        <is>
          <t xml:space="preserve">CONCLUIDO	</t>
        </is>
      </c>
      <c r="D108" t="n">
        <v>12.4706</v>
      </c>
      <c r="E108" t="n">
        <v>8.02</v>
      </c>
      <c r="F108" t="n">
        <v>5.07</v>
      </c>
      <c r="G108" t="n">
        <v>101.34</v>
      </c>
      <c r="H108" t="n">
        <v>1.61</v>
      </c>
      <c r="I108" t="n">
        <v>3</v>
      </c>
      <c r="J108" t="n">
        <v>304.82</v>
      </c>
      <c r="K108" t="n">
        <v>59.19</v>
      </c>
      <c r="L108" t="n">
        <v>27.5</v>
      </c>
      <c r="M108" t="n">
        <v>1</v>
      </c>
      <c r="N108" t="n">
        <v>88.13</v>
      </c>
      <c r="O108" t="n">
        <v>37828.81</v>
      </c>
      <c r="P108" t="n">
        <v>72.06</v>
      </c>
      <c r="Q108" t="n">
        <v>202.81</v>
      </c>
      <c r="R108" t="n">
        <v>18.5</v>
      </c>
      <c r="S108" t="n">
        <v>13.89</v>
      </c>
      <c r="T108" t="n">
        <v>636.22</v>
      </c>
      <c r="U108" t="n">
        <v>0.75</v>
      </c>
      <c r="V108" t="n">
        <v>0.76</v>
      </c>
      <c r="W108" t="n">
        <v>0.64</v>
      </c>
      <c r="X108" t="n">
        <v>0.03</v>
      </c>
      <c r="Y108" t="n">
        <v>1</v>
      </c>
      <c r="Z108" t="n">
        <v>10</v>
      </c>
      <c r="AA108" t="n">
        <v>112.6338523269469</v>
      </c>
      <c r="AB108" t="n">
        <v>154.110605808529</v>
      </c>
      <c r="AC108" t="n">
        <v>139.4025058857989</v>
      </c>
      <c r="AD108" t="n">
        <v>112633.8523269469</v>
      </c>
      <c r="AE108" t="n">
        <v>154110.605808529</v>
      </c>
      <c r="AF108" t="n">
        <v>4.020617739265458e-06</v>
      </c>
      <c r="AG108" t="n">
        <v>11</v>
      </c>
      <c r="AH108" t="n">
        <v>139402.5058857989</v>
      </c>
    </row>
    <row r="109">
      <c r="A109" t="n">
        <v>107</v>
      </c>
      <c r="B109" t="n">
        <v>130</v>
      </c>
      <c r="C109" t="inlineStr">
        <is>
          <t xml:space="preserve">CONCLUIDO	</t>
        </is>
      </c>
      <c r="D109" t="n">
        <v>12.4688</v>
      </c>
      <c r="E109" t="n">
        <v>8.02</v>
      </c>
      <c r="F109" t="n">
        <v>5.07</v>
      </c>
      <c r="G109" t="n">
        <v>101.37</v>
      </c>
      <c r="H109" t="n">
        <v>1.62</v>
      </c>
      <c r="I109" t="n">
        <v>3</v>
      </c>
      <c r="J109" t="n">
        <v>305.36</v>
      </c>
      <c r="K109" t="n">
        <v>59.19</v>
      </c>
      <c r="L109" t="n">
        <v>27.75</v>
      </c>
      <c r="M109" t="n">
        <v>1</v>
      </c>
      <c r="N109" t="n">
        <v>88.41</v>
      </c>
      <c r="O109" t="n">
        <v>37894.82</v>
      </c>
      <c r="P109" t="n">
        <v>72.41</v>
      </c>
      <c r="Q109" t="n">
        <v>202.81</v>
      </c>
      <c r="R109" t="n">
        <v>18.57</v>
      </c>
      <c r="S109" t="n">
        <v>13.89</v>
      </c>
      <c r="T109" t="n">
        <v>668.35</v>
      </c>
      <c r="U109" t="n">
        <v>0.75</v>
      </c>
      <c r="V109" t="n">
        <v>0.76</v>
      </c>
      <c r="W109" t="n">
        <v>0.64</v>
      </c>
      <c r="X109" t="n">
        <v>0.03</v>
      </c>
      <c r="Y109" t="n">
        <v>1</v>
      </c>
      <c r="Z109" t="n">
        <v>10</v>
      </c>
      <c r="AA109" t="n">
        <v>112.7916518195835</v>
      </c>
      <c r="AB109" t="n">
        <v>154.3265140359766</v>
      </c>
      <c r="AC109" t="n">
        <v>139.597808135048</v>
      </c>
      <c r="AD109" t="n">
        <v>112791.6518195835</v>
      </c>
      <c r="AE109" t="n">
        <v>154326.5140359766</v>
      </c>
      <c r="AF109" t="n">
        <v>4.020037405365671e-06</v>
      </c>
      <c r="AG109" t="n">
        <v>11</v>
      </c>
      <c r="AH109" t="n">
        <v>139597.808135048</v>
      </c>
    </row>
    <row r="110">
      <c r="A110" t="n">
        <v>108</v>
      </c>
      <c r="B110" t="n">
        <v>130</v>
      </c>
      <c r="C110" t="inlineStr">
        <is>
          <t xml:space="preserve">CONCLUIDO	</t>
        </is>
      </c>
      <c r="D110" t="n">
        <v>12.4658</v>
      </c>
      <c r="E110" t="n">
        <v>8.02</v>
      </c>
      <c r="F110" t="n">
        <v>5.07</v>
      </c>
      <c r="G110" t="n">
        <v>101.41</v>
      </c>
      <c r="H110" t="n">
        <v>1.63</v>
      </c>
      <c r="I110" t="n">
        <v>3</v>
      </c>
      <c r="J110" t="n">
        <v>305.89</v>
      </c>
      <c r="K110" t="n">
        <v>59.19</v>
      </c>
      <c r="L110" t="n">
        <v>28</v>
      </c>
      <c r="M110" t="n">
        <v>1</v>
      </c>
      <c r="N110" t="n">
        <v>88.7</v>
      </c>
      <c r="O110" t="n">
        <v>37960.95</v>
      </c>
      <c r="P110" t="n">
        <v>72.55</v>
      </c>
      <c r="Q110" t="n">
        <v>202.81</v>
      </c>
      <c r="R110" t="n">
        <v>18.6</v>
      </c>
      <c r="S110" t="n">
        <v>13.89</v>
      </c>
      <c r="T110" t="n">
        <v>685.4299999999999</v>
      </c>
      <c r="U110" t="n">
        <v>0.75</v>
      </c>
      <c r="V110" t="n">
        <v>0.76</v>
      </c>
      <c r="W110" t="n">
        <v>0.64</v>
      </c>
      <c r="X110" t="n">
        <v>0.03</v>
      </c>
      <c r="Y110" t="n">
        <v>1</v>
      </c>
      <c r="Z110" t="n">
        <v>10</v>
      </c>
      <c r="AA110" t="n">
        <v>112.8612145932071</v>
      </c>
      <c r="AB110" t="n">
        <v>154.4216928917414</v>
      </c>
      <c r="AC110" t="n">
        <v>139.6839032544031</v>
      </c>
      <c r="AD110" t="n">
        <v>112861.2145932071</v>
      </c>
      <c r="AE110" t="n">
        <v>154421.6928917414</v>
      </c>
      <c r="AF110" t="n">
        <v>4.01907018219936e-06</v>
      </c>
      <c r="AG110" t="n">
        <v>11</v>
      </c>
      <c r="AH110" t="n">
        <v>139683.9032544031</v>
      </c>
    </row>
    <row r="111">
      <c r="A111" t="n">
        <v>109</v>
      </c>
      <c r="B111" t="n">
        <v>130</v>
      </c>
      <c r="C111" t="inlineStr">
        <is>
          <t xml:space="preserve">CONCLUIDO	</t>
        </is>
      </c>
      <c r="D111" t="n">
        <v>12.4624</v>
      </c>
      <c r="E111" t="n">
        <v>8.02</v>
      </c>
      <c r="F111" t="n">
        <v>5.07</v>
      </c>
      <c r="G111" t="n">
        <v>101.45</v>
      </c>
      <c r="H111" t="n">
        <v>1.64</v>
      </c>
      <c r="I111" t="n">
        <v>3</v>
      </c>
      <c r="J111" t="n">
        <v>306.43</v>
      </c>
      <c r="K111" t="n">
        <v>59.19</v>
      </c>
      <c r="L111" t="n">
        <v>28.25</v>
      </c>
      <c r="M111" t="n">
        <v>1</v>
      </c>
      <c r="N111" t="n">
        <v>88.98999999999999</v>
      </c>
      <c r="O111" t="n">
        <v>38027.2</v>
      </c>
      <c r="P111" t="n">
        <v>72.59</v>
      </c>
      <c r="Q111" t="n">
        <v>202.81</v>
      </c>
      <c r="R111" t="n">
        <v>18.64</v>
      </c>
      <c r="S111" t="n">
        <v>13.89</v>
      </c>
      <c r="T111" t="n">
        <v>707.22</v>
      </c>
      <c r="U111" t="n">
        <v>0.75</v>
      </c>
      <c r="V111" t="n">
        <v>0.76</v>
      </c>
      <c r="W111" t="n">
        <v>0.64</v>
      </c>
      <c r="X111" t="n">
        <v>0.03</v>
      </c>
      <c r="Y111" t="n">
        <v>1</v>
      </c>
      <c r="Z111" t="n">
        <v>10</v>
      </c>
      <c r="AA111" t="n">
        <v>112.8882746942616</v>
      </c>
      <c r="AB111" t="n">
        <v>154.4587177158115</v>
      </c>
      <c r="AC111" t="n">
        <v>139.7173944812286</v>
      </c>
      <c r="AD111" t="n">
        <v>112888.2746942616</v>
      </c>
      <c r="AE111" t="n">
        <v>154458.7177158115</v>
      </c>
      <c r="AF111" t="n">
        <v>4.017973995944208e-06</v>
      </c>
      <c r="AG111" t="n">
        <v>11</v>
      </c>
      <c r="AH111" t="n">
        <v>139717.3944812286</v>
      </c>
    </row>
    <row r="112">
      <c r="A112" t="n">
        <v>110</v>
      </c>
      <c r="B112" t="n">
        <v>130</v>
      </c>
      <c r="C112" t="inlineStr">
        <is>
          <t xml:space="preserve">CONCLUIDO	</t>
        </is>
      </c>
      <c r="D112" t="n">
        <v>12.4693</v>
      </c>
      <c r="E112" t="n">
        <v>8.02</v>
      </c>
      <c r="F112" t="n">
        <v>5.07</v>
      </c>
      <c r="G112" t="n">
        <v>101.36</v>
      </c>
      <c r="H112" t="n">
        <v>1.65</v>
      </c>
      <c r="I112" t="n">
        <v>3</v>
      </c>
      <c r="J112" t="n">
        <v>306.97</v>
      </c>
      <c r="K112" t="n">
        <v>59.19</v>
      </c>
      <c r="L112" t="n">
        <v>28.5</v>
      </c>
      <c r="M112" t="n">
        <v>1</v>
      </c>
      <c r="N112" t="n">
        <v>89.27</v>
      </c>
      <c r="O112" t="n">
        <v>38093.58</v>
      </c>
      <c r="P112" t="n">
        <v>72.40000000000001</v>
      </c>
      <c r="Q112" t="n">
        <v>202.81</v>
      </c>
      <c r="R112" t="n">
        <v>18.53</v>
      </c>
      <c r="S112" t="n">
        <v>13.89</v>
      </c>
      <c r="T112" t="n">
        <v>649.11</v>
      </c>
      <c r="U112" t="n">
        <v>0.75</v>
      </c>
      <c r="V112" t="n">
        <v>0.76</v>
      </c>
      <c r="W112" t="n">
        <v>0.64</v>
      </c>
      <c r="X112" t="n">
        <v>0.03</v>
      </c>
      <c r="Y112" t="n">
        <v>1</v>
      </c>
      <c r="Z112" t="n">
        <v>10</v>
      </c>
      <c r="AA112" t="n">
        <v>112.7858803256199</v>
      </c>
      <c r="AB112" t="n">
        <v>154.3186172233152</v>
      </c>
      <c r="AC112" t="n">
        <v>139.5906649831039</v>
      </c>
      <c r="AD112" t="n">
        <v>112785.8803256199</v>
      </c>
      <c r="AE112" t="n">
        <v>154318.6172233152</v>
      </c>
      <c r="AF112" t="n">
        <v>4.020198609226723e-06</v>
      </c>
      <c r="AG112" t="n">
        <v>11</v>
      </c>
      <c r="AH112" t="n">
        <v>139590.6649831039</v>
      </c>
    </row>
    <row r="113">
      <c r="A113" t="n">
        <v>111</v>
      </c>
      <c r="B113" t="n">
        <v>130</v>
      </c>
      <c r="C113" t="inlineStr">
        <is>
          <t xml:space="preserve">CONCLUIDO	</t>
        </is>
      </c>
      <c r="D113" t="n">
        <v>12.4649</v>
      </c>
      <c r="E113" t="n">
        <v>8.02</v>
      </c>
      <c r="F113" t="n">
        <v>5.07</v>
      </c>
      <c r="G113" t="n">
        <v>101.42</v>
      </c>
      <c r="H113" t="n">
        <v>1.67</v>
      </c>
      <c r="I113" t="n">
        <v>3</v>
      </c>
      <c r="J113" t="n">
        <v>307.51</v>
      </c>
      <c r="K113" t="n">
        <v>59.19</v>
      </c>
      <c r="L113" t="n">
        <v>28.75</v>
      </c>
      <c r="M113" t="n">
        <v>1</v>
      </c>
      <c r="N113" t="n">
        <v>89.56</v>
      </c>
      <c r="O113" t="n">
        <v>38160.09</v>
      </c>
      <c r="P113" t="n">
        <v>72.58</v>
      </c>
      <c r="Q113" t="n">
        <v>202.82</v>
      </c>
      <c r="R113" t="n">
        <v>18.6</v>
      </c>
      <c r="S113" t="n">
        <v>13.89</v>
      </c>
      <c r="T113" t="n">
        <v>682.62</v>
      </c>
      <c r="U113" t="n">
        <v>0.75</v>
      </c>
      <c r="V113" t="n">
        <v>0.76</v>
      </c>
      <c r="W113" t="n">
        <v>0.64</v>
      </c>
      <c r="X113" t="n">
        <v>0.03</v>
      </c>
      <c r="Y113" t="n">
        <v>1</v>
      </c>
      <c r="Z113" t="n">
        <v>10</v>
      </c>
      <c r="AA113" t="n">
        <v>112.8768509633926</v>
      </c>
      <c r="AB113" t="n">
        <v>154.4430872632571</v>
      </c>
      <c r="AC113" t="n">
        <v>139.7032557771284</v>
      </c>
      <c r="AD113" t="n">
        <v>112876.8509633926</v>
      </c>
      <c r="AE113" t="n">
        <v>154443.0872632571</v>
      </c>
      <c r="AF113" t="n">
        <v>4.018780015249468e-06</v>
      </c>
      <c r="AG113" t="n">
        <v>11</v>
      </c>
      <c r="AH113" t="n">
        <v>139703.2557771284</v>
      </c>
    </row>
    <row r="114">
      <c r="A114" t="n">
        <v>112</v>
      </c>
      <c r="B114" t="n">
        <v>130</v>
      </c>
      <c r="C114" t="inlineStr">
        <is>
          <t xml:space="preserve">CONCLUIDO	</t>
        </is>
      </c>
      <c r="D114" t="n">
        <v>12.4641</v>
      </c>
      <c r="E114" t="n">
        <v>8.02</v>
      </c>
      <c r="F114" t="n">
        <v>5.07</v>
      </c>
      <c r="G114" t="n">
        <v>101.43</v>
      </c>
      <c r="H114" t="n">
        <v>1.68</v>
      </c>
      <c r="I114" t="n">
        <v>3</v>
      </c>
      <c r="J114" t="n">
        <v>308.05</v>
      </c>
      <c r="K114" t="n">
        <v>59.19</v>
      </c>
      <c r="L114" t="n">
        <v>29</v>
      </c>
      <c r="M114" t="n">
        <v>1</v>
      </c>
      <c r="N114" t="n">
        <v>89.84999999999999</v>
      </c>
      <c r="O114" t="n">
        <v>38226.72</v>
      </c>
      <c r="P114" t="n">
        <v>72.63</v>
      </c>
      <c r="Q114" t="n">
        <v>202.81</v>
      </c>
      <c r="R114" t="n">
        <v>18.67</v>
      </c>
      <c r="S114" t="n">
        <v>13.89</v>
      </c>
      <c r="T114" t="n">
        <v>719.1799999999999</v>
      </c>
      <c r="U114" t="n">
        <v>0.74</v>
      </c>
      <c r="V114" t="n">
        <v>0.76</v>
      </c>
      <c r="W114" t="n">
        <v>0.64</v>
      </c>
      <c r="X114" t="n">
        <v>0.03</v>
      </c>
      <c r="Y114" t="n">
        <v>1</v>
      </c>
      <c r="Z114" t="n">
        <v>10</v>
      </c>
      <c r="AA114" t="n">
        <v>112.9009394362129</v>
      </c>
      <c r="AB114" t="n">
        <v>154.4760461744782</v>
      </c>
      <c r="AC114" t="n">
        <v>139.7330691361208</v>
      </c>
      <c r="AD114" t="n">
        <v>112900.9394362129</v>
      </c>
      <c r="AE114" t="n">
        <v>154476.0461744782</v>
      </c>
      <c r="AF114" t="n">
        <v>4.018522089071784e-06</v>
      </c>
      <c r="AG114" t="n">
        <v>11</v>
      </c>
      <c r="AH114" t="n">
        <v>139733.0691361208</v>
      </c>
    </row>
    <row r="115">
      <c r="A115" t="n">
        <v>113</v>
      </c>
      <c r="B115" t="n">
        <v>130</v>
      </c>
      <c r="C115" t="inlineStr">
        <is>
          <t xml:space="preserve">CONCLUIDO	</t>
        </is>
      </c>
      <c r="D115" t="n">
        <v>12.4606</v>
      </c>
      <c r="E115" t="n">
        <v>8.029999999999999</v>
      </c>
      <c r="F115" t="n">
        <v>5.07</v>
      </c>
      <c r="G115" t="n">
        <v>101.47</v>
      </c>
      <c r="H115" t="n">
        <v>1.69</v>
      </c>
      <c r="I115" t="n">
        <v>3</v>
      </c>
      <c r="J115" t="n">
        <v>308.59</v>
      </c>
      <c r="K115" t="n">
        <v>59.19</v>
      </c>
      <c r="L115" t="n">
        <v>29.25</v>
      </c>
      <c r="M115" t="n">
        <v>1</v>
      </c>
      <c r="N115" t="n">
        <v>90.14</v>
      </c>
      <c r="O115" t="n">
        <v>38293.47</v>
      </c>
      <c r="P115" t="n">
        <v>72.69</v>
      </c>
      <c r="Q115" t="n">
        <v>202.81</v>
      </c>
      <c r="R115" t="n">
        <v>18.73</v>
      </c>
      <c r="S115" t="n">
        <v>13.89</v>
      </c>
      <c r="T115" t="n">
        <v>749.33</v>
      </c>
      <c r="U115" t="n">
        <v>0.74</v>
      </c>
      <c r="V115" t="n">
        <v>0.76</v>
      </c>
      <c r="W115" t="n">
        <v>0.64</v>
      </c>
      <c r="X115" t="n">
        <v>0.04</v>
      </c>
      <c r="Y115" t="n">
        <v>1</v>
      </c>
      <c r="Z115" t="n">
        <v>10</v>
      </c>
      <c r="AA115" t="n">
        <v>112.9370314661914</v>
      </c>
      <c r="AB115" t="n">
        <v>154.5254288821628</v>
      </c>
      <c r="AC115" t="n">
        <v>139.777738827493</v>
      </c>
      <c r="AD115" t="n">
        <v>112937.0314661914</v>
      </c>
      <c r="AE115" t="n">
        <v>154525.4288821628</v>
      </c>
      <c r="AF115" t="n">
        <v>4.017393662044421e-06</v>
      </c>
      <c r="AG115" t="n">
        <v>11</v>
      </c>
      <c r="AH115" t="n">
        <v>139777.738827493</v>
      </c>
    </row>
    <row r="116">
      <c r="A116" t="n">
        <v>114</v>
      </c>
      <c r="B116" t="n">
        <v>130</v>
      </c>
      <c r="C116" t="inlineStr">
        <is>
          <t xml:space="preserve">CONCLUIDO	</t>
        </is>
      </c>
      <c r="D116" t="n">
        <v>12.4658</v>
      </c>
      <c r="E116" t="n">
        <v>8.02</v>
      </c>
      <c r="F116" t="n">
        <v>5.07</v>
      </c>
      <c r="G116" t="n">
        <v>101.41</v>
      </c>
      <c r="H116" t="n">
        <v>1.7</v>
      </c>
      <c r="I116" t="n">
        <v>3</v>
      </c>
      <c r="J116" t="n">
        <v>309.13</v>
      </c>
      <c r="K116" t="n">
        <v>59.19</v>
      </c>
      <c r="L116" t="n">
        <v>29.5</v>
      </c>
      <c r="M116" t="n">
        <v>1</v>
      </c>
      <c r="N116" t="n">
        <v>90.44</v>
      </c>
      <c r="O116" t="n">
        <v>38360.36</v>
      </c>
      <c r="P116" t="n">
        <v>72.67</v>
      </c>
      <c r="Q116" t="n">
        <v>202.81</v>
      </c>
      <c r="R116" t="n">
        <v>18.63</v>
      </c>
      <c r="S116" t="n">
        <v>13.89</v>
      </c>
      <c r="T116" t="n">
        <v>699.85</v>
      </c>
      <c r="U116" t="n">
        <v>0.75</v>
      </c>
      <c r="V116" t="n">
        <v>0.76</v>
      </c>
      <c r="W116" t="n">
        <v>0.64</v>
      </c>
      <c r="X116" t="n">
        <v>0.03</v>
      </c>
      <c r="Y116" t="n">
        <v>1</v>
      </c>
      <c r="Z116" t="n">
        <v>10</v>
      </c>
      <c r="AA116" t="n">
        <v>112.9136007239035</v>
      </c>
      <c r="AB116" t="n">
        <v>154.4933699068731</v>
      </c>
      <c r="AC116" t="n">
        <v>139.74873951581</v>
      </c>
      <c r="AD116" t="n">
        <v>112913.6007239035</v>
      </c>
      <c r="AE116" t="n">
        <v>154493.3699068732</v>
      </c>
      <c r="AF116" t="n">
        <v>4.01907018219936e-06</v>
      </c>
      <c r="AG116" t="n">
        <v>11</v>
      </c>
      <c r="AH116" t="n">
        <v>139748.73951581</v>
      </c>
    </row>
    <row r="117">
      <c r="A117" t="n">
        <v>115</v>
      </c>
      <c r="B117" t="n">
        <v>130</v>
      </c>
      <c r="C117" t="inlineStr">
        <is>
          <t xml:space="preserve">CONCLUIDO	</t>
        </is>
      </c>
      <c r="D117" t="n">
        <v>12.4645</v>
      </c>
      <c r="E117" t="n">
        <v>8.02</v>
      </c>
      <c r="F117" t="n">
        <v>5.07</v>
      </c>
      <c r="G117" t="n">
        <v>101.42</v>
      </c>
      <c r="H117" t="n">
        <v>1.71</v>
      </c>
      <c r="I117" t="n">
        <v>3</v>
      </c>
      <c r="J117" t="n">
        <v>309.67</v>
      </c>
      <c r="K117" t="n">
        <v>59.19</v>
      </c>
      <c r="L117" t="n">
        <v>29.75</v>
      </c>
      <c r="M117" t="n">
        <v>1</v>
      </c>
      <c r="N117" t="n">
        <v>90.73</v>
      </c>
      <c r="O117" t="n">
        <v>38427.37</v>
      </c>
      <c r="P117" t="n">
        <v>72.75</v>
      </c>
      <c r="Q117" t="n">
        <v>202.81</v>
      </c>
      <c r="R117" t="n">
        <v>18.57</v>
      </c>
      <c r="S117" t="n">
        <v>13.89</v>
      </c>
      <c r="T117" t="n">
        <v>671.86</v>
      </c>
      <c r="U117" t="n">
        <v>0.75</v>
      </c>
      <c r="V117" t="n">
        <v>0.76</v>
      </c>
      <c r="W117" t="n">
        <v>0.64</v>
      </c>
      <c r="X117" t="n">
        <v>0.03</v>
      </c>
      <c r="Y117" t="n">
        <v>1</v>
      </c>
      <c r="Z117" t="n">
        <v>10</v>
      </c>
      <c r="AA117" t="n">
        <v>112.9522013231542</v>
      </c>
      <c r="AB117" t="n">
        <v>154.5461849497061</v>
      </c>
      <c r="AC117" t="n">
        <v>139.7965139650814</v>
      </c>
      <c r="AD117" t="n">
        <v>112952.2013231542</v>
      </c>
      <c r="AE117" t="n">
        <v>154546.1849497061</v>
      </c>
      <c r="AF117" t="n">
        <v>4.018651052160625e-06</v>
      </c>
      <c r="AG117" t="n">
        <v>11</v>
      </c>
      <c r="AH117" t="n">
        <v>139796.5139650814</v>
      </c>
    </row>
    <row r="118">
      <c r="A118" t="n">
        <v>116</v>
      </c>
      <c r="B118" t="n">
        <v>130</v>
      </c>
      <c r="C118" t="inlineStr">
        <is>
          <t xml:space="preserve">CONCLUIDO	</t>
        </is>
      </c>
      <c r="D118" t="n">
        <v>12.4632</v>
      </c>
      <c r="E118" t="n">
        <v>8.02</v>
      </c>
      <c r="F118" t="n">
        <v>5.07</v>
      </c>
      <c r="G118" t="n">
        <v>101.44</v>
      </c>
      <c r="H118" t="n">
        <v>1.72</v>
      </c>
      <c r="I118" t="n">
        <v>3</v>
      </c>
      <c r="J118" t="n">
        <v>310.22</v>
      </c>
      <c r="K118" t="n">
        <v>59.19</v>
      </c>
      <c r="L118" t="n">
        <v>30</v>
      </c>
      <c r="M118" t="n">
        <v>1</v>
      </c>
      <c r="N118" t="n">
        <v>91.02</v>
      </c>
      <c r="O118" t="n">
        <v>38494.52</v>
      </c>
      <c r="P118" t="n">
        <v>72.77</v>
      </c>
      <c r="Q118" t="n">
        <v>202.81</v>
      </c>
      <c r="R118" t="n">
        <v>18.65</v>
      </c>
      <c r="S118" t="n">
        <v>13.89</v>
      </c>
      <c r="T118" t="n">
        <v>711.53</v>
      </c>
      <c r="U118" t="n">
        <v>0.74</v>
      </c>
      <c r="V118" t="n">
        <v>0.76</v>
      </c>
      <c r="W118" t="n">
        <v>0.64</v>
      </c>
      <c r="X118" t="n">
        <v>0.03</v>
      </c>
      <c r="Y118" t="n">
        <v>1</v>
      </c>
      <c r="Z118" t="n">
        <v>10</v>
      </c>
      <c r="AA118" t="n">
        <v>112.9646114454439</v>
      </c>
      <c r="AB118" t="n">
        <v>154.5631650265189</v>
      </c>
      <c r="AC118" t="n">
        <v>139.8118734871948</v>
      </c>
      <c r="AD118" t="n">
        <v>112964.611445444</v>
      </c>
      <c r="AE118" t="n">
        <v>154563.1650265189</v>
      </c>
      <c r="AF118" t="n">
        <v>4.018231922121891e-06</v>
      </c>
      <c r="AG118" t="n">
        <v>11</v>
      </c>
      <c r="AH118" t="n">
        <v>139811.8734871949</v>
      </c>
    </row>
    <row r="119">
      <c r="A119" t="n">
        <v>117</v>
      </c>
      <c r="B119" t="n">
        <v>130</v>
      </c>
      <c r="C119" t="inlineStr">
        <is>
          <t xml:space="preserve">CONCLUIDO	</t>
        </is>
      </c>
      <c r="D119" t="n">
        <v>12.4611</v>
      </c>
      <c r="E119" t="n">
        <v>8.02</v>
      </c>
      <c r="F119" t="n">
        <v>5.07</v>
      </c>
      <c r="G119" t="n">
        <v>101.47</v>
      </c>
      <c r="H119" t="n">
        <v>1.73</v>
      </c>
      <c r="I119" t="n">
        <v>3</v>
      </c>
      <c r="J119" t="n">
        <v>310.76</v>
      </c>
      <c r="K119" t="n">
        <v>59.19</v>
      </c>
      <c r="L119" t="n">
        <v>30.25</v>
      </c>
      <c r="M119" t="n">
        <v>1</v>
      </c>
      <c r="N119" t="n">
        <v>91.31999999999999</v>
      </c>
      <c r="O119" t="n">
        <v>38561.79</v>
      </c>
      <c r="P119" t="n">
        <v>72.81</v>
      </c>
      <c r="Q119" t="n">
        <v>202.81</v>
      </c>
      <c r="R119" t="n">
        <v>18.68</v>
      </c>
      <c r="S119" t="n">
        <v>13.89</v>
      </c>
      <c r="T119" t="n">
        <v>726.11</v>
      </c>
      <c r="U119" t="n">
        <v>0.74</v>
      </c>
      <c r="V119" t="n">
        <v>0.76</v>
      </c>
      <c r="W119" t="n">
        <v>0.64</v>
      </c>
      <c r="X119" t="n">
        <v>0.04</v>
      </c>
      <c r="Y119" t="n">
        <v>1</v>
      </c>
      <c r="Z119" t="n">
        <v>10</v>
      </c>
      <c r="AA119" t="n">
        <v>112.9880233877875</v>
      </c>
      <c r="AB119" t="n">
        <v>154.5951982788953</v>
      </c>
      <c r="AC119" t="n">
        <v>139.8408495309234</v>
      </c>
      <c r="AD119" t="n">
        <v>112988.0233877875</v>
      </c>
      <c r="AE119" t="n">
        <v>154595.1982788953</v>
      </c>
      <c r="AF119" t="n">
        <v>4.017554865905474e-06</v>
      </c>
      <c r="AG119" t="n">
        <v>11</v>
      </c>
      <c r="AH119" t="n">
        <v>139840.8495309234</v>
      </c>
    </row>
    <row r="120">
      <c r="A120" t="n">
        <v>118</v>
      </c>
      <c r="B120" t="n">
        <v>130</v>
      </c>
      <c r="C120" t="inlineStr">
        <is>
          <t xml:space="preserve">CONCLUIDO	</t>
        </is>
      </c>
      <c r="D120" t="n">
        <v>12.468</v>
      </c>
      <c r="E120" t="n">
        <v>8.02</v>
      </c>
      <c r="F120" t="n">
        <v>5.07</v>
      </c>
      <c r="G120" t="n">
        <v>101.38</v>
      </c>
      <c r="H120" t="n">
        <v>1.75</v>
      </c>
      <c r="I120" t="n">
        <v>3</v>
      </c>
      <c r="J120" t="n">
        <v>311.31</v>
      </c>
      <c r="K120" t="n">
        <v>59.19</v>
      </c>
      <c r="L120" t="n">
        <v>30.5</v>
      </c>
      <c r="M120" t="n">
        <v>1</v>
      </c>
      <c r="N120" t="n">
        <v>91.62</v>
      </c>
      <c r="O120" t="n">
        <v>38629.19</v>
      </c>
      <c r="P120" t="n">
        <v>72.72</v>
      </c>
      <c r="Q120" t="n">
        <v>202.81</v>
      </c>
      <c r="R120" t="n">
        <v>18.61</v>
      </c>
      <c r="S120" t="n">
        <v>13.89</v>
      </c>
      <c r="T120" t="n">
        <v>688.75</v>
      </c>
      <c r="U120" t="n">
        <v>0.75</v>
      </c>
      <c r="V120" t="n">
        <v>0.76</v>
      </c>
      <c r="W120" t="n">
        <v>0.64</v>
      </c>
      <c r="X120" t="n">
        <v>0.03</v>
      </c>
      <c r="Y120" t="n">
        <v>1</v>
      </c>
      <c r="Z120" t="n">
        <v>10</v>
      </c>
      <c r="AA120" t="n">
        <v>112.9292105460973</v>
      </c>
      <c r="AB120" t="n">
        <v>154.5147279542554</v>
      </c>
      <c r="AC120" t="n">
        <v>139.7680591811263</v>
      </c>
      <c r="AD120" t="n">
        <v>112929.2105460973</v>
      </c>
      <c r="AE120" t="n">
        <v>154514.7279542554</v>
      </c>
      <c r="AF120" t="n">
        <v>4.019779479187989e-06</v>
      </c>
      <c r="AG120" t="n">
        <v>11</v>
      </c>
      <c r="AH120" t="n">
        <v>139768.0591811263</v>
      </c>
    </row>
    <row r="121">
      <c r="A121" t="n">
        <v>119</v>
      </c>
      <c r="B121" t="n">
        <v>130</v>
      </c>
      <c r="C121" t="inlineStr">
        <is>
          <t xml:space="preserve">CONCLUIDO	</t>
        </is>
      </c>
      <c r="D121" t="n">
        <v>12.4632</v>
      </c>
      <c r="E121" t="n">
        <v>8.02</v>
      </c>
      <c r="F121" t="n">
        <v>5.07</v>
      </c>
      <c r="G121" t="n">
        <v>101.44</v>
      </c>
      <c r="H121" t="n">
        <v>1.76</v>
      </c>
      <c r="I121" t="n">
        <v>3</v>
      </c>
      <c r="J121" t="n">
        <v>311.86</v>
      </c>
      <c r="K121" t="n">
        <v>59.19</v>
      </c>
      <c r="L121" t="n">
        <v>30.75</v>
      </c>
      <c r="M121" t="n">
        <v>0</v>
      </c>
      <c r="N121" t="n">
        <v>91.91</v>
      </c>
      <c r="O121" t="n">
        <v>38696.85</v>
      </c>
      <c r="P121" t="n">
        <v>72.84</v>
      </c>
      <c r="Q121" t="n">
        <v>202.81</v>
      </c>
      <c r="R121" t="n">
        <v>18.58</v>
      </c>
      <c r="S121" t="n">
        <v>13.89</v>
      </c>
      <c r="T121" t="n">
        <v>674.14</v>
      </c>
      <c r="U121" t="n">
        <v>0.75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112.9951763966352</v>
      </c>
      <c r="AB121" t="n">
        <v>154.6049853411693</v>
      </c>
      <c r="AC121" t="n">
        <v>139.8497025297102</v>
      </c>
      <c r="AD121" t="n">
        <v>112995.1763966352</v>
      </c>
      <c r="AE121" t="n">
        <v>154604.9853411693</v>
      </c>
      <c r="AF121" t="n">
        <v>4.018231922121891e-06</v>
      </c>
      <c r="AG121" t="n">
        <v>11</v>
      </c>
      <c r="AH121" t="n">
        <v>139849.7025297102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9.995799999999999</v>
      </c>
      <c r="E2" t="n">
        <v>10</v>
      </c>
      <c r="F2" t="n">
        <v>6.11</v>
      </c>
      <c r="G2" t="n">
        <v>6.92</v>
      </c>
      <c r="H2" t="n">
        <v>0.12</v>
      </c>
      <c r="I2" t="n">
        <v>53</v>
      </c>
      <c r="J2" t="n">
        <v>150.44</v>
      </c>
      <c r="K2" t="n">
        <v>49.1</v>
      </c>
      <c r="L2" t="n">
        <v>1</v>
      </c>
      <c r="M2" t="n">
        <v>51</v>
      </c>
      <c r="N2" t="n">
        <v>25.34</v>
      </c>
      <c r="O2" t="n">
        <v>18787.76</v>
      </c>
      <c r="P2" t="n">
        <v>71.69</v>
      </c>
      <c r="Q2" t="n">
        <v>202.99</v>
      </c>
      <c r="R2" t="n">
        <v>51</v>
      </c>
      <c r="S2" t="n">
        <v>13.89</v>
      </c>
      <c r="T2" t="n">
        <v>16636.26</v>
      </c>
      <c r="U2" t="n">
        <v>0.27</v>
      </c>
      <c r="V2" t="n">
        <v>0.63</v>
      </c>
      <c r="W2" t="n">
        <v>0.72</v>
      </c>
      <c r="X2" t="n">
        <v>1.07</v>
      </c>
      <c r="Y2" t="n">
        <v>1</v>
      </c>
      <c r="Z2" t="n">
        <v>10</v>
      </c>
      <c r="AA2" t="n">
        <v>139.7146404041177</v>
      </c>
      <c r="AB2" t="n">
        <v>191.1637347757463</v>
      </c>
      <c r="AC2" t="n">
        <v>172.9193362287899</v>
      </c>
      <c r="AD2" t="n">
        <v>139714.6404041177</v>
      </c>
      <c r="AE2" t="n">
        <v>191163.7347757464</v>
      </c>
      <c r="AF2" t="n">
        <v>3.324388123160423e-06</v>
      </c>
      <c r="AG2" t="n">
        <v>14</v>
      </c>
      <c r="AH2" t="n">
        <v>172919.3362287899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10.6585</v>
      </c>
      <c r="E3" t="n">
        <v>9.380000000000001</v>
      </c>
      <c r="F3" t="n">
        <v>5.85</v>
      </c>
      <c r="G3" t="n">
        <v>8.57</v>
      </c>
      <c r="H3" t="n">
        <v>0.15</v>
      </c>
      <c r="I3" t="n">
        <v>41</v>
      </c>
      <c r="J3" t="n">
        <v>150.78</v>
      </c>
      <c r="K3" t="n">
        <v>49.1</v>
      </c>
      <c r="L3" t="n">
        <v>1.25</v>
      </c>
      <c r="M3" t="n">
        <v>39</v>
      </c>
      <c r="N3" t="n">
        <v>25.44</v>
      </c>
      <c r="O3" t="n">
        <v>18830.65</v>
      </c>
      <c r="P3" t="n">
        <v>68.45</v>
      </c>
      <c r="Q3" t="n">
        <v>202.91</v>
      </c>
      <c r="R3" t="n">
        <v>43.17</v>
      </c>
      <c r="S3" t="n">
        <v>13.89</v>
      </c>
      <c r="T3" t="n">
        <v>12777.8</v>
      </c>
      <c r="U3" t="n">
        <v>0.32</v>
      </c>
      <c r="V3" t="n">
        <v>0.66</v>
      </c>
      <c r="W3" t="n">
        <v>0.7</v>
      </c>
      <c r="X3" t="n">
        <v>0.8100000000000001</v>
      </c>
      <c r="Y3" t="n">
        <v>1</v>
      </c>
      <c r="Z3" t="n">
        <v>10</v>
      </c>
      <c r="AA3" t="n">
        <v>128.4174911084646</v>
      </c>
      <c r="AB3" t="n">
        <v>175.7064767143896</v>
      </c>
      <c r="AC3" t="n">
        <v>158.9372971824062</v>
      </c>
      <c r="AD3" t="n">
        <v>128417.4911084646</v>
      </c>
      <c r="AE3" t="n">
        <v>175706.4767143896</v>
      </c>
      <c r="AF3" t="n">
        <v>3.544787891985171e-06</v>
      </c>
      <c r="AG3" t="n">
        <v>13</v>
      </c>
      <c r="AH3" t="n">
        <v>158937.2971824062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11.1555</v>
      </c>
      <c r="E4" t="n">
        <v>8.960000000000001</v>
      </c>
      <c r="F4" t="n">
        <v>5.68</v>
      </c>
      <c r="G4" t="n">
        <v>10.33</v>
      </c>
      <c r="H4" t="n">
        <v>0.18</v>
      </c>
      <c r="I4" t="n">
        <v>33</v>
      </c>
      <c r="J4" t="n">
        <v>151.13</v>
      </c>
      <c r="K4" t="n">
        <v>49.1</v>
      </c>
      <c r="L4" t="n">
        <v>1.5</v>
      </c>
      <c r="M4" t="n">
        <v>31</v>
      </c>
      <c r="N4" t="n">
        <v>25.54</v>
      </c>
      <c r="O4" t="n">
        <v>18873.58</v>
      </c>
      <c r="P4" t="n">
        <v>66.23</v>
      </c>
      <c r="Q4" t="n">
        <v>202.85</v>
      </c>
      <c r="R4" t="n">
        <v>37.7</v>
      </c>
      <c r="S4" t="n">
        <v>13.89</v>
      </c>
      <c r="T4" t="n">
        <v>10085.18</v>
      </c>
      <c r="U4" t="n">
        <v>0.37</v>
      </c>
      <c r="V4" t="n">
        <v>0.68</v>
      </c>
      <c r="W4" t="n">
        <v>0.6899999999999999</v>
      </c>
      <c r="X4" t="n">
        <v>0.64</v>
      </c>
      <c r="Y4" t="n">
        <v>1</v>
      </c>
      <c r="Z4" t="n">
        <v>10</v>
      </c>
      <c r="AA4" t="n">
        <v>118.7174385553175</v>
      </c>
      <c r="AB4" t="n">
        <v>162.434436875064</v>
      </c>
      <c r="AC4" t="n">
        <v>146.9319221979167</v>
      </c>
      <c r="AD4" t="n">
        <v>118717.4385553175</v>
      </c>
      <c r="AE4" t="n">
        <v>162434.436875064</v>
      </c>
      <c r="AF4" t="n">
        <v>3.71007940414135e-06</v>
      </c>
      <c r="AG4" t="n">
        <v>12</v>
      </c>
      <c r="AH4" t="n">
        <v>146931.9221979167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11.4675</v>
      </c>
      <c r="E5" t="n">
        <v>8.720000000000001</v>
      </c>
      <c r="F5" t="n">
        <v>5.59</v>
      </c>
      <c r="G5" t="n">
        <v>11.97</v>
      </c>
      <c r="H5" t="n">
        <v>0.2</v>
      </c>
      <c r="I5" t="n">
        <v>28</v>
      </c>
      <c r="J5" t="n">
        <v>151.48</v>
      </c>
      <c r="K5" t="n">
        <v>49.1</v>
      </c>
      <c r="L5" t="n">
        <v>1.75</v>
      </c>
      <c r="M5" t="n">
        <v>26</v>
      </c>
      <c r="N5" t="n">
        <v>25.64</v>
      </c>
      <c r="O5" t="n">
        <v>18916.54</v>
      </c>
      <c r="P5" t="n">
        <v>64.81</v>
      </c>
      <c r="Q5" t="n">
        <v>202.81</v>
      </c>
      <c r="R5" t="n">
        <v>34.92</v>
      </c>
      <c r="S5" t="n">
        <v>13.89</v>
      </c>
      <c r="T5" t="n">
        <v>8718.5</v>
      </c>
      <c r="U5" t="n">
        <v>0.4</v>
      </c>
      <c r="V5" t="n">
        <v>0.6899999999999999</v>
      </c>
      <c r="W5" t="n">
        <v>0.68</v>
      </c>
      <c r="X5" t="n">
        <v>0.55</v>
      </c>
      <c r="Y5" t="n">
        <v>1</v>
      </c>
      <c r="Z5" t="n">
        <v>10</v>
      </c>
      <c r="AA5" t="n">
        <v>117.0153042726143</v>
      </c>
      <c r="AB5" t="n">
        <v>160.1055016566058</v>
      </c>
      <c r="AC5" t="n">
        <v>144.8252572880263</v>
      </c>
      <c r="AD5" t="n">
        <v>117015.3042726143</v>
      </c>
      <c r="AE5" t="n">
        <v>160105.5016566058</v>
      </c>
      <c r="AF5" t="n">
        <v>3.813843894669976e-06</v>
      </c>
      <c r="AG5" t="n">
        <v>12</v>
      </c>
      <c r="AH5" t="n">
        <v>144825.2572880263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11.7574</v>
      </c>
      <c r="E6" t="n">
        <v>8.51</v>
      </c>
      <c r="F6" t="n">
        <v>5.5</v>
      </c>
      <c r="G6" t="n">
        <v>13.74</v>
      </c>
      <c r="H6" t="n">
        <v>0.23</v>
      </c>
      <c r="I6" t="n">
        <v>24</v>
      </c>
      <c r="J6" t="n">
        <v>151.83</v>
      </c>
      <c r="K6" t="n">
        <v>49.1</v>
      </c>
      <c r="L6" t="n">
        <v>2</v>
      </c>
      <c r="M6" t="n">
        <v>22</v>
      </c>
      <c r="N6" t="n">
        <v>25.73</v>
      </c>
      <c r="O6" t="n">
        <v>18959.54</v>
      </c>
      <c r="P6" t="n">
        <v>63.47</v>
      </c>
      <c r="Q6" t="n">
        <v>202.91</v>
      </c>
      <c r="R6" t="n">
        <v>31.68</v>
      </c>
      <c r="S6" t="n">
        <v>13.89</v>
      </c>
      <c r="T6" t="n">
        <v>7118.91</v>
      </c>
      <c r="U6" t="n">
        <v>0.44</v>
      </c>
      <c r="V6" t="n">
        <v>0.7</v>
      </c>
      <c r="W6" t="n">
        <v>0.68</v>
      </c>
      <c r="X6" t="n">
        <v>0.46</v>
      </c>
      <c r="Y6" t="n">
        <v>1</v>
      </c>
      <c r="Z6" t="n">
        <v>10</v>
      </c>
      <c r="AA6" t="n">
        <v>115.5014478061034</v>
      </c>
      <c r="AB6" t="n">
        <v>158.0341764524929</v>
      </c>
      <c r="AC6" t="n">
        <v>142.9516164542701</v>
      </c>
      <c r="AD6" t="n">
        <v>115501.4478061034</v>
      </c>
      <c r="AE6" t="n">
        <v>158034.1764524929</v>
      </c>
      <c r="AF6" t="n">
        <v>3.910258400452827e-06</v>
      </c>
      <c r="AG6" t="n">
        <v>12</v>
      </c>
      <c r="AH6" t="n">
        <v>142951.6164542701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11.862</v>
      </c>
      <c r="E7" t="n">
        <v>8.43</v>
      </c>
      <c r="F7" t="n">
        <v>5.48</v>
      </c>
      <c r="G7" t="n">
        <v>14.95</v>
      </c>
      <c r="H7" t="n">
        <v>0.26</v>
      </c>
      <c r="I7" t="n">
        <v>22</v>
      </c>
      <c r="J7" t="n">
        <v>152.18</v>
      </c>
      <c r="K7" t="n">
        <v>49.1</v>
      </c>
      <c r="L7" t="n">
        <v>2.25</v>
      </c>
      <c r="M7" t="n">
        <v>20</v>
      </c>
      <c r="N7" t="n">
        <v>25.83</v>
      </c>
      <c r="O7" t="n">
        <v>19002.56</v>
      </c>
      <c r="P7" t="n">
        <v>63.23</v>
      </c>
      <c r="Q7" t="n">
        <v>202.82</v>
      </c>
      <c r="R7" t="n">
        <v>31.59</v>
      </c>
      <c r="S7" t="n">
        <v>13.89</v>
      </c>
      <c r="T7" t="n">
        <v>7085.02</v>
      </c>
      <c r="U7" t="n">
        <v>0.44</v>
      </c>
      <c r="V7" t="n">
        <v>0.71</v>
      </c>
      <c r="W7" t="n">
        <v>0.67</v>
      </c>
      <c r="X7" t="n">
        <v>0.44</v>
      </c>
      <c r="Y7" t="n">
        <v>1</v>
      </c>
      <c r="Z7" t="n">
        <v>10</v>
      </c>
      <c r="AA7" t="n">
        <v>108.3052384094296</v>
      </c>
      <c r="AB7" t="n">
        <v>148.1880052816164</v>
      </c>
      <c r="AC7" t="n">
        <v>134.0451500407509</v>
      </c>
      <c r="AD7" t="n">
        <v>108305.2384094296</v>
      </c>
      <c r="AE7" t="n">
        <v>148188.0052816164</v>
      </c>
      <c r="AF7" t="n">
        <v>3.945046111059539e-06</v>
      </c>
      <c r="AG7" t="n">
        <v>11</v>
      </c>
      <c r="AH7" t="n">
        <v>134045.1500407509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12.1074</v>
      </c>
      <c r="E8" t="n">
        <v>8.26</v>
      </c>
      <c r="F8" t="n">
        <v>5.4</v>
      </c>
      <c r="G8" t="n">
        <v>17.06</v>
      </c>
      <c r="H8" t="n">
        <v>0.29</v>
      </c>
      <c r="I8" t="n">
        <v>19</v>
      </c>
      <c r="J8" t="n">
        <v>152.53</v>
      </c>
      <c r="K8" t="n">
        <v>49.1</v>
      </c>
      <c r="L8" t="n">
        <v>2.5</v>
      </c>
      <c r="M8" t="n">
        <v>17</v>
      </c>
      <c r="N8" t="n">
        <v>25.93</v>
      </c>
      <c r="O8" t="n">
        <v>19045.63</v>
      </c>
      <c r="P8" t="n">
        <v>61.97</v>
      </c>
      <c r="Q8" t="n">
        <v>202.82</v>
      </c>
      <c r="R8" t="n">
        <v>28.96</v>
      </c>
      <c r="S8" t="n">
        <v>13.89</v>
      </c>
      <c r="T8" t="n">
        <v>5783.97</v>
      </c>
      <c r="U8" t="n">
        <v>0.48</v>
      </c>
      <c r="V8" t="n">
        <v>0.72</v>
      </c>
      <c r="W8" t="n">
        <v>0.67</v>
      </c>
      <c r="X8" t="n">
        <v>0.36</v>
      </c>
      <c r="Y8" t="n">
        <v>1</v>
      </c>
      <c r="Z8" t="n">
        <v>10</v>
      </c>
      <c r="AA8" t="n">
        <v>107.0411196700739</v>
      </c>
      <c r="AB8" t="n">
        <v>146.4583822534481</v>
      </c>
      <c r="AC8" t="n">
        <v>132.4805998068493</v>
      </c>
      <c r="AD8" t="n">
        <v>107041.1196700739</v>
      </c>
      <c r="AE8" t="n">
        <v>146458.3822534481</v>
      </c>
      <c r="AF8" t="n">
        <v>4.026660873802248e-06</v>
      </c>
      <c r="AG8" t="n">
        <v>11</v>
      </c>
      <c r="AH8" t="n">
        <v>132480.5998068493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12.2787</v>
      </c>
      <c r="E9" t="n">
        <v>8.140000000000001</v>
      </c>
      <c r="F9" t="n">
        <v>5.35</v>
      </c>
      <c r="G9" t="n">
        <v>18.88</v>
      </c>
      <c r="H9" t="n">
        <v>0.32</v>
      </c>
      <c r="I9" t="n">
        <v>17</v>
      </c>
      <c r="J9" t="n">
        <v>152.88</v>
      </c>
      <c r="K9" t="n">
        <v>49.1</v>
      </c>
      <c r="L9" t="n">
        <v>2.75</v>
      </c>
      <c r="M9" t="n">
        <v>15</v>
      </c>
      <c r="N9" t="n">
        <v>26.03</v>
      </c>
      <c r="O9" t="n">
        <v>19088.72</v>
      </c>
      <c r="P9" t="n">
        <v>60.97</v>
      </c>
      <c r="Q9" t="n">
        <v>202.83</v>
      </c>
      <c r="R9" t="n">
        <v>27.22</v>
      </c>
      <c r="S9" t="n">
        <v>13.89</v>
      </c>
      <c r="T9" t="n">
        <v>4923.09</v>
      </c>
      <c r="U9" t="n">
        <v>0.51</v>
      </c>
      <c r="V9" t="n">
        <v>0.72</v>
      </c>
      <c r="W9" t="n">
        <v>0.67</v>
      </c>
      <c r="X9" t="n">
        <v>0.31</v>
      </c>
      <c r="Y9" t="n">
        <v>1</v>
      </c>
      <c r="Z9" t="n">
        <v>10</v>
      </c>
      <c r="AA9" t="n">
        <v>106.1385376903416</v>
      </c>
      <c r="AB9" t="n">
        <v>145.2234297696723</v>
      </c>
      <c r="AC9" t="n">
        <v>131.3635094548579</v>
      </c>
      <c r="AD9" t="n">
        <v>106138.5376903416</v>
      </c>
      <c r="AE9" t="n">
        <v>145223.4297696723</v>
      </c>
      <c r="AF9" t="n">
        <v>4.083631570044408e-06</v>
      </c>
      <c r="AG9" t="n">
        <v>11</v>
      </c>
      <c r="AH9" t="n">
        <v>131363.5094548579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12.3393</v>
      </c>
      <c r="E10" t="n">
        <v>8.1</v>
      </c>
      <c r="F10" t="n">
        <v>5.34</v>
      </c>
      <c r="G10" t="n">
        <v>20.02</v>
      </c>
      <c r="H10" t="n">
        <v>0.35</v>
      </c>
      <c r="I10" t="n">
        <v>16</v>
      </c>
      <c r="J10" t="n">
        <v>153.23</v>
      </c>
      <c r="K10" t="n">
        <v>49.1</v>
      </c>
      <c r="L10" t="n">
        <v>3</v>
      </c>
      <c r="M10" t="n">
        <v>14</v>
      </c>
      <c r="N10" t="n">
        <v>26.13</v>
      </c>
      <c r="O10" t="n">
        <v>19131.85</v>
      </c>
      <c r="P10" t="n">
        <v>60.72</v>
      </c>
      <c r="Q10" t="n">
        <v>202.82</v>
      </c>
      <c r="R10" t="n">
        <v>27.1</v>
      </c>
      <c r="S10" t="n">
        <v>13.89</v>
      </c>
      <c r="T10" t="n">
        <v>4871.83</v>
      </c>
      <c r="U10" t="n">
        <v>0.51</v>
      </c>
      <c r="V10" t="n">
        <v>0.72</v>
      </c>
      <c r="W10" t="n">
        <v>0.66</v>
      </c>
      <c r="X10" t="n">
        <v>0.3</v>
      </c>
      <c r="Y10" t="n">
        <v>1</v>
      </c>
      <c r="Z10" t="n">
        <v>10</v>
      </c>
      <c r="AA10" t="n">
        <v>105.8752841646352</v>
      </c>
      <c r="AB10" t="n">
        <v>144.8632346818751</v>
      </c>
      <c r="AC10" t="n">
        <v>131.037690880703</v>
      </c>
      <c r="AD10" t="n">
        <v>105875.2841646352</v>
      </c>
      <c r="AE10" t="n">
        <v>144863.2346818751</v>
      </c>
      <c r="AF10" t="n">
        <v>4.103785826858622e-06</v>
      </c>
      <c r="AG10" t="n">
        <v>11</v>
      </c>
      <c r="AH10" t="n">
        <v>131037.690880703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12.4018</v>
      </c>
      <c r="E11" t="n">
        <v>8.06</v>
      </c>
      <c r="F11" t="n">
        <v>5.33</v>
      </c>
      <c r="G11" t="n">
        <v>21.31</v>
      </c>
      <c r="H11" t="n">
        <v>0.37</v>
      </c>
      <c r="I11" t="n">
        <v>15</v>
      </c>
      <c r="J11" t="n">
        <v>153.58</v>
      </c>
      <c r="K11" t="n">
        <v>49.1</v>
      </c>
      <c r="L11" t="n">
        <v>3.25</v>
      </c>
      <c r="M11" t="n">
        <v>13</v>
      </c>
      <c r="N11" t="n">
        <v>26.23</v>
      </c>
      <c r="O11" t="n">
        <v>19175.02</v>
      </c>
      <c r="P11" t="n">
        <v>60.35</v>
      </c>
      <c r="Q11" t="n">
        <v>202.83</v>
      </c>
      <c r="R11" t="n">
        <v>26.75</v>
      </c>
      <c r="S11" t="n">
        <v>13.89</v>
      </c>
      <c r="T11" t="n">
        <v>4701.41</v>
      </c>
      <c r="U11" t="n">
        <v>0.52</v>
      </c>
      <c r="V11" t="n">
        <v>0.73</v>
      </c>
      <c r="W11" t="n">
        <v>0.66</v>
      </c>
      <c r="X11" t="n">
        <v>0.29</v>
      </c>
      <c r="Y11" t="n">
        <v>1</v>
      </c>
      <c r="Z11" t="n">
        <v>10</v>
      </c>
      <c r="AA11" t="n">
        <v>105.5574286366257</v>
      </c>
      <c r="AB11" t="n">
        <v>144.4283307256565</v>
      </c>
      <c r="AC11" t="n">
        <v>130.6442935476742</v>
      </c>
      <c r="AD11" t="n">
        <v>105557.4286366257</v>
      </c>
      <c r="AE11" t="n">
        <v>144428.3307256564</v>
      </c>
      <c r="AF11" t="n">
        <v>4.124571982813876e-06</v>
      </c>
      <c r="AG11" t="n">
        <v>11</v>
      </c>
      <c r="AH11" t="n">
        <v>130644.2935476742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12.487</v>
      </c>
      <c r="E12" t="n">
        <v>8.01</v>
      </c>
      <c r="F12" t="n">
        <v>5.3</v>
      </c>
      <c r="G12" t="n">
        <v>22.73</v>
      </c>
      <c r="H12" t="n">
        <v>0.4</v>
      </c>
      <c r="I12" t="n">
        <v>14</v>
      </c>
      <c r="J12" t="n">
        <v>153.93</v>
      </c>
      <c r="K12" t="n">
        <v>49.1</v>
      </c>
      <c r="L12" t="n">
        <v>3.5</v>
      </c>
      <c r="M12" t="n">
        <v>12</v>
      </c>
      <c r="N12" t="n">
        <v>26.33</v>
      </c>
      <c r="O12" t="n">
        <v>19218.22</v>
      </c>
      <c r="P12" t="n">
        <v>59.95</v>
      </c>
      <c r="Q12" t="n">
        <v>202.83</v>
      </c>
      <c r="R12" t="n">
        <v>25.84</v>
      </c>
      <c r="S12" t="n">
        <v>13.89</v>
      </c>
      <c r="T12" t="n">
        <v>4252.01</v>
      </c>
      <c r="U12" t="n">
        <v>0.54</v>
      </c>
      <c r="V12" t="n">
        <v>0.73</v>
      </c>
      <c r="W12" t="n">
        <v>0.66</v>
      </c>
      <c r="X12" t="n">
        <v>0.27</v>
      </c>
      <c r="Y12" t="n">
        <v>1</v>
      </c>
      <c r="Z12" t="n">
        <v>10</v>
      </c>
      <c r="AA12" t="n">
        <v>105.1657309771974</v>
      </c>
      <c r="AB12" t="n">
        <v>143.8923927075458</v>
      </c>
      <c r="AC12" t="n">
        <v>130.1595047018181</v>
      </c>
      <c r="AD12" t="n">
        <v>105165.7309771974</v>
      </c>
      <c r="AE12" t="n">
        <v>143892.3927075457</v>
      </c>
      <c r="AF12" t="n">
        <v>4.152907670612078e-06</v>
      </c>
      <c r="AG12" t="n">
        <v>11</v>
      </c>
      <c r="AH12" t="n">
        <v>130159.5047018181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12.5817</v>
      </c>
      <c r="E13" t="n">
        <v>7.95</v>
      </c>
      <c r="F13" t="n">
        <v>5.27</v>
      </c>
      <c r="G13" t="n">
        <v>24.34</v>
      </c>
      <c r="H13" t="n">
        <v>0.43</v>
      </c>
      <c r="I13" t="n">
        <v>13</v>
      </c>
      <c r="J13" t="n">
        <v>154.28</v>
      </c>
      <c r="K13" t="n">
        <v>49.1</v>
      </c>
      <c r="L13" t="n">
        <v>3.75</v>
      </c>
      <c r="M13" t="n">
        <v>11</v>
      </c>
      <c r="N13" t="n">
        <v>26.43</v>
      </c>
      <c r="O13" t="n">
        <v>19261.45</v>
      </c>
      <c r="P13" t="n">
        <v>59.33</v>
      </c>
      <c r="Q13" t="n">
        <v>202.81</v>
      </c>
      <c r="R13" t="n">
        <v>24.95</v>
      </c>
      <c r="S13" t="n">
        <v>13.89</v>
      </c>
      <c r="T13" t="n">
        <v>3810.83</v>
      </c>
      <c r="U13" t="n">
        <v>0.5600000000000001</v>
      </c>
      <c r="V13" t="n">
        <v>0.73</v>
      </c>
      <c r="W13" t="n">
        <v>0.66</v>
      </c>
      <c r="X13" t="n">
        <v>0.24</v>
      </c>
      <c r="Y13" t="n">
        <v>1</v>
      </c>
      <c r="Z13" t="n">
        <v>10</v>
      </c>
      <c r="AA13" t="n">
        <v>104.6625462622652</v>
      </c>
      <c r="AB13" t="n">
        <v>143.203913181633</v>
      </c>
      <c r="AC13" t="n">
        <v>129.5367326955711</v>
      </c>
      <c r="AD13" t="n">
        <v>104662.5462622652</v>
      </c>
      <c r="AE13" t="n">
        <v>143203.913181633</v>
      </c>
      <c r="AF13" t="n">
        <v>4.184402854115478e-06</v>
      </c>
      <c r="AG13" t="n">
        <v>11</v>
      </c>
      <c r="AH13" t="n">
        <v>129536.7326955711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12.6573</v>
      </c>
      <c r="E14" t="n">
        <v>7.9</v>
      </c>
      <c r="F14" t="n">
        <v>5.26</v>
      </c>
      <c r="G14" t="n">
        <v>26.29</v>
      </c>
      <c r="H14" t="n">
        <v>0.46</v>
      </c>
      <c r="I14" t="n">
        <v>12</v>
      </c>
      <c r="J14" t="n">
        <v>154.63</v>
      </c>
      <c r="K14" t="n">
        <v>49.1</v>
      </c>
      <c r="L14" t="n">
        <v>4</v>
      </c>
      <c r="M14" t="n">
        <v>10</v>
      </c>
      <c r="N14" t="n">
        <v>26.53</v>
      </c>
      <c r="O14" t="n">
        <v>19304.72</v>
      </c>
      <c r="P14" t="n">
        <v>59.01</v>
      </c>
      <c r="Q14" t="n">
        <v>202.81</v>
      </c>
      <c r="R14" t="n">
        <v>24.48</v>
      </c>
      <c r="S14" t="n">
        <v>13.89</v>
      </c>
      <c r="T14" t="n">
        <v>3577.94</v>
      </c>
      <c r="U14" t="n">
        <v>0.57</v>
      </c>
      <c r="V14" t="n">
        <v>0.74</v>
      </c>
      <c r="W14" t="n">
        <v>0.66</v>
      </c>
      <c r="X14" t="n">
        <v>0.22</v>
      </c>
      <c r="Y14" t="n">
        <v>1</v>
      </c>
      <c r="Z14" t="n">
        <v>10</v>
      </c>
      <c r="AA14" t="n">
        <v>104.3490520007959</v>
      </c>
      <c r="AB14" t="n">
        <v>142.7749765027002</v>
      </c>
      <c r="AC14" t="n">
        <v>129.1487331312591</v>
      </c>
      <c r="AD14" t="n">
        <v>104349.0520007959</v>
      </c>
      <c r="AE14" t="n">
        <v>142774.9765027002</v>
      </c>
      <c r="AF14" t="n">
        <v>4.209545788358953e-06</v>
      </c>
      <c r="AG14" t="n">
        <v>11</v>
      </c>
      <c r="AH14" t="n">
        <v>129148.7331312591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12.7339</v>
      </c>
      <c r="E15" t="n">
        <v>7.85</v>
      </c>
      <c r="F15" t="n">
        <v>5.24</v>
      </c>
      <c r="G15" t="n">
        <v>28.58</v>
      </c>
      <c r="H15" t="n">
        <v>0.49</v>
      </c>
      <c r="I15" t="n">
        <v>11</v>
      </c>
      <c r="J15" t="n">
        <v>154.98</v>
      </c>
      <c r="K15" t="n">
        <v>49.1</v>
      </c>
      <c r="L15" t="n">
        <v>4.25</v>
      </c>
      <c r="M15" t="n">
        <v>9</v>
      </c>
      <c r="N15" t="n">
        <v>26.63</v>
      </c>
      <c r="O15" t="n">
        <v>19348.03</v>
      </c>
      <c r="P15" t="n">
        <v>58.42</v>
      </c>
      <c r="Q15" t="n">
        <v>202.81</v>
      </c>
      <c r="R15" t="n">
        <v>23.97</v>
      </c>
      <c r="S15" t="n">
        <v>13.89</v>
      </c>
      <c r="T15" t="n">
        <v>3332.02</v>
      </c>
      <c r="U15" t="n">
        <v>0.58</v>
      </c>
      <c r="V15" t="n">
        <v>0.74</v>
      </c>
      <c r="W15" t="n">
        <v>0.65</v>
      </c>
      <c r="X15" t="n">
        <v>0.2</v>
      </c>
      <c r="Y15" t="n">
        <v>1</v>
      </c>
      <c r="Z15" t="n">
        <v>10</v>
      </c>
      <c r="AA15" t="n">
        <v>103.9163005394952</v>
      </c>
      <c r="AB15" t="n">
        <v>142.1828668617018</v>
      </c>
      <c r="AC15" t="n">
        <v>128.6131336033664</v>
      </c>
      <c r="AD15" t="n">
        <v>103916.3005394952</v>
      </c>
      <c r="AE15" t="n">
        <v>142182.8668617018</v>
      </c>
      <c r="AF15" t="n">
        <v>4.235021301097712e-06</v>
      </c>
      <c r="AG15" t="n">
        <v>11</v>
      </c>
      <c r="AH15" t="n">
        <v>128613.1336033664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12.7452</v>
      </c>
      <c r="E16" t="n">
        <v>7.85</v>
      </c>
      <c r="F16" t="n">
        <v>5.23</v>
      </c>
      <c r="G16" t="n">
        <v>28.55</v>
      </c>
      <c r="H16" t="n">
        <v>0.51</v>
      </c>
      <c r="I16" t="n">
        <v>11</v>
      </c>
      <c r="J16" t="n">
        <v>155.33</v>
      </c>
      <c r="K16" t="n">
        <v>49.1</v>
      </c>
      <c r="L16" t="n">
        <v>4.5</v>
      </c>
      <c r="M16" t="n">
        <v>9</v>
      </c>
      <c r="N16" t="n">
        <v>26.74</v>
      </c>
      <c r="O16" t="n">
        <v>19391.36</v>
      </c>
      <c r="P16" t="n">
        <v>58.18</v>
      </c>
      <c r="Q16" t="n">
        <v>202.86</v>
      </c>
      <c r="R16" t="n">
        <v>23.83</v>
      </c>
      <c r="S16" t="n">
        <v>13.89</v>
      </c>
      <c r="T16" t="n">
        <v>3258.27</v>
      </c>
      <c r="U16" t="n">
        <v>0.58</v>
      </c>
      <c r="V16" t="n">
        <v>0.74</v>
      </c>
      <c r="W16" t="n">
        <v>0.65</v>
      </c>
      <c r="X16" t="n">
        <v>0.2</v>
      </c>
      <c r="Y16" t="n">
        <v>1</v>
      </c>
      <c r="Z16" t="n">
        <v>10</v>
      </c>
      <c r="AA16" t="n">
        <v>103.7837854711832</v>
      </c>
      <c r="AB16" t="n">
        <v>142.0015538990853</v>
      </c>
      <c r="AC16" t="n">
        <v>128.4491248954275</v>
      </c>
      <c r="AD16" t="n">
        <v>103783.7854711832</v>
      </c>
      <c r="AE16" t="n">
        <v>142001.5538990853</v>
      </c>
      <c r="AF16" t="n">
        <v>4.238779438094422e-06</v>
      </c>
      <c r="AG16" t="n">
        <v>11</v>
      </c>
      <c r="AH16" t="n">
        <v>128449.1248954275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12.8251</v>
      </c>
      <c r="E17" t="n">
        <v>7.8</v>
      </c>
      <c r="F17" t="n">
        <v>5.22</v>
      </c>
      <c r="G17" t="n">
        <v>31.29</v>
      </c>
      <c r="H17" t="n">
        <v>0.54</v>
      </c>
      <c r="I17" t="n">
        <v>10</v>
      </c>
      <c r="J17" t="n">
        <v>155.68</v>
      </c>
      <c r="K17" t="n">
        <v>49.1</v>
      </c>
      <c r="L17" t="n">
        <v>4.75</v>
      </c>
      <c r="M17" t="n">
        <v>8</v>
      </c>
      <c r="N17" t="n">
        <v>26.84</v>
      </c>
      <c r="O17" t="n">
        <v>19434.74</v>
      </c>
      <c r="P17" t="n">
        <v>57.58</v>
      </c>
      <c r="Q17" t="n">
        <v>202.81</v>
      </c>
      <c r="R17" t="n">
        <v>23.16</v>
      </c>
      <c r="S17" t="n">
        <v>13.89</v>
      </c>
      <c r="T17" t="n">
        <v>2929.38</v>
      </c>
      <c r="U17" t="n">
        <v>0.6</v>
      </c>
      <c r="V17" t="n">
        <v>0.74</v>
      </c>
      <c r="W17" t="n">
        <v>0.65</v>
      </c>
      <c r="X17" t="n">
        <v>0.18</v>
      </c>
      <c r="Y17" t="n">
        <v>1</v>
      </c>
      <c r="Z17" t="n">
        <v>10</v>
      </c>
      <c r="AA17" t="n">
        <v>103.3514880025433</v>
      </c>
      <c r="AB17" t="n">
        <v>141.4100654308741</v>
      </c>
      <c r="AC17" t="n">
        <v>127.914087256463</v>
      </c>
      <c r="AD17" t="n">
        <v>103351.4880025433</v>
      </c>
      <c r="AE17" t="n">
        <v>141410.0654308742</v>
      </c>
      <c r="AF17" t="n">
        <v>4.265352459867619e-06</v>
      </c>
      <c r="AG17" t="n">
        <v>11</v>
      </c>
      <c r="AH17" t="n">
        <v>127914.087256463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12.8319</v>
      </c>
      <c r="E18" t="n">
        <v>7.79</v>
      </c>
      <c r="F18" t="n">
        <v>5.21</v>
      </c>
      <c r="G18" t="n">
        <v>31.27</v>
      </c>
      <c r="H18" t="n">
        <v>0.57</v>
      </c>
      <c r="I18" t="n">
        <v>10</v>
      </c>
      <c r="J18" t="n">
        <v>156.03</v>
      </c>
      <c r="K18" t="n">
        <v>49.1</v>
      </c>
      <c r="L18" t="n">
        <v>5</v>
      </c>
      <c r="M18" t="n">
        <v>8</v>
      </c>
      <c r="N18" t="n">
        <v>26.94</v>
      </c>
      <c r="O18" t="n">
        <v>19478.15</v>
      </c>
      <c r="P18" t="n">
        <v>57.48</v>
      </c>
      <c r="Q18" t="n">
        <v>202.81</v>
      </c>
      <c r="R18" t="n">
        <v>22.98</v>
      </c>
      <c r="S18" t="n">
        <v>13.89</v>
      </c>
      <c r="T18" t="n">
        <v>2838.24</v>
      </c>
      <c r="U18" t="n">
        <v>0.6</v>
      </c>
      <c r="V18" t="n">
        <v>0.74</v>
      </c>
      <c r="W18" t="n">
        <v>0.65</v>
      </c>
      <c r="X18" t="n">
        <v>0.17</v>
      </c>
      <c r="Y18" t="n">
        <v>1</v>
      </c>
      <c r="Z18" t="n">
        <v>10</v>
      </c>
      <c r="AA18" t="n">
        <v>103.2892888091475</v>
      </c>
      <c r="AB18" t="n">
        <v>141.3249617504352</v>
      </c>
      <c r="AC18" t="n">
        <v>127.8371057518414</v>
      </c>
      <c r="AD18" t="n">
        <v>103289.2888091474</v>
      </c>
      <c r="AE18" t="n">
        <v>141324.9617504352</v>
      </c>
      <c r="AF18" t="n">
        <v>4.26761399363555e-06</v>
      </c>
      <c r="AG18" t="n">
        <v>11</v>
      </c>
      <c r="AH18" t="n">
        <v>127837.1057518414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12.8903</v>
      </c>
      <c r="E19" t="n">
        <v>7.76</v>
      </c>
      <c r="F19" t="n">
        <v>5.21</v>
      </c>
      <c r="G19" t="n">
        <v>34.71</v>
      </c>
      <c r="H19" t="n">
        <v>0.59</v>
      </c>
      <c r="I19" t="n">
        <v>9</v>
      </c>
      <c r="J19" t="n">
        <v>156.39</v>
      </c>
      <c r="K19" t="n">
        <v>49.1</v>
      </c>
      <c r="L19" t="n">
        <v>5.25</v>
      </c>
      <c r="M19" t="n">
        <v>7</v>
      </c>
      <c r="N19" t="n">
        <v>27.04</v>
      </c>
      <c r="O19" t="n">
        <v>19521.59</v>
      </c>
      <c r="P19" t="n">
        <v>56.99</v>
      </c>
      <c r="Q19" t="n">
        <v>202.81</v>
      </c>
      <c r="R19" t="n">
        <v>22.79</v>
      </c>
      <c r="S19" t="n">
        <v>13.89</v>
      </c>
      <c r="T19" t="n">
        <v>2750.02</v>
      </c>
      <c r="U19" t="n">
        <v>0.61</v>
      </c>
      <c r="V19" t="n">
        <v>0.74</v>
      </c>
      <c r="W19" t="n">
        <v>0.65</v>
      </c>
      <c r="X19" t="n">
        <v>0.17</v>
      </c>
      <c r="Y19" t="n">
        <v>1</v>
      </c>
      <c r="Z19" t="n">
        <v>10</v>
      </c>
      <c r="AA19" t="n">
        <v>102.9593327622005</v>
      </c>
      <c r="AB19" t="n">
        <v>140.8735013303691</v>
      </c>
      <c r="AC19" t="n">
        <v>127.4287320806375</v>
      </c>
      <c r="AD19" t="n">
        <v>102959.3327622005</v>
      </c>
      <c r="AE19" t="n">
        <v>140873.5013303691</v>
      </c>
      <c r="AF19" t="n">
        <v>4.287036577760139e-06</v>
      </c>
      <c r="AG19" t="n">
        <v>11</v>
      </c>
      <c r="AH19" t="n">
        <v>127428.7320806376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12.9018</v>
      </c>
      <c r="E20" t="n">
        <v>7.75</v>
      </c>
      <c r="F20" t="n">
        <v>5.2</v>
      </c>
      <c r="G20" t="n">
        <v>34.66</v>
      </c>
      <c r="H20" t="n">
        <v>0.62</v>
      </c>
      <c r="I20" t="n">
        <v>9</v>
      </c>
      <c r="J20" t="n">
        <v>156.74</v>
      </c>
      <c r="K20" t="n">
        <v>49.1</v>
      </c>
      <c r="L20" t="n">
        <v>5.5</v>
      </c>
      <c r="M20" t="n">
        <v>7</v>
      </c>
      <c r="N20" t="n">
        <v>27.14</v>
      </c>
      <c r="O20" t="n">
        <v>19565.07</v>
      </c>
      <c r="P20" t="n">
        <v>56.57</v>
      </c>
      <c r="Q20" t="n">
        <v>202.81</v>
      </c>
      <c r="R20" t="n">
        <v>22.65</v>
      </c>
      <c r="S20" t="n">
        <v>13.89</v>
      </c>
      <c r="T20" t="n">
        <v>2679.46</v>
      </c>
      <c r="U20" t="n">
        <v>0.61</v>
      </c>
      <c r="V20" t="n">
        <v>0.74</v>
      </c>
      <c r="W20" t="n">
        <v>0.65</v>
      </c>
      <c r="X20" t="n">
        <v>0.16</v>
      </c>
      <c r="Y20" t="n">
        <v>1</v>
      </c>
      <c r="Z20" t="n">
        <v>10</v>
      </c>
      <c r="AA20" t="n">
        <v>102.7529245343297</v>
      </c>
      <c r="AB20" t="n">
        <v>140.5910844869081</v>
      </c>
      <c r="AC20" t="n">
        <v>127.1732687043419</v>
      </c>
      <c r="AD20" t="n">
        <v>102752.9245343297</v>
      </c>
      <c r="AE20" t="n">
        <v>140591.0844869081</v>
      </c>
      <c r="AF20" t="n">
        <v>4.290861230455906e-06</v>
      </c>
      <c r="AG20" t="n">
        <v>11</v>
      </c>
      <c r="AH20" t="n">
        <v>127173.2687043419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12.98</v>
      </c>
      <c r="E21" t="n">
        <v>7.7</v>
      </c>
      <c r="F21" t="n">
        <v>5.18</v>
      </c>
      <c r="G21" t="n">
        <v>38.88</v>
      </c>
      <c r="H21" t="n">
        <v>0.65</v>
      </c>
      <c r="I21" t="n">
        <v>8</v>
      </c>
      <c r="J21" t="n">
        <v>157.09</v>
      </c>
      <c r="K21" t="n">
        <v>49.1</v>
      </c>
      <c r="L21" t="n">
        <v>5.75</v>
      </c>
      <c r="M21" t="n">
        <v>6</v>
      </c>
      <c r="N21" t="n">
        <v>27.25</v>
      </c>
      <c r="O21" t="n">
        <v>19608.58</v>
      </c>
      <c r="P21" t="n">
        <v>56.11</v>
      </c>
      <c r="Q21" t="n">
        <v>202.86</v>
      </c>
      <c r="R21" t="n">
        <v>22.19</v>
      </c>
      <c r="S21" t="n">
        <v>13.89</v>
      </c>
      <c r="T21" t="n">
        <v>2455.66</v>
      </c>
      <c r="U21" t="n">
        <v>0.63</v>
      </c>
      <c r="V21" t="n">
        <v>0.75</v>
      </c>
      <c r="W21" t="n">
        <v>0.65</v>
      </c>
      <c r="X21" t="n">
        <v>0.14</v>
      </c>
      <c r="Y21" t="n">
        <v>1</v>
      </c>
      <c r="Z21" t="n">
        <v>10</v>
      </c>
      <c r="AA21" t="n">
        <v>102.3890178965448</v>
      </c>
      <c r="AB21" t="n">
        <v>140.0931713706633</v>
      </c>
      <c r="AC21" t="n">
        <v>126.7228757170858</v>
      </c>
      <c r="AD21" t="n">
        <v>102389.0178965448</v>
      </c>
      <c r="AE21" t="n">
        <v>140093.1713706633</v>
      </c>
      <c r="AF21" t="n">
        <v>4.31686886878712e-06</v>
      </c>
      <c r="AG21" t="n">
        <v>11</v>
      </c>
      <c r="AH21" t="n">
        <v>126722.8757170858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12.9758</v>
      </c>
      <c r="E22" t="n">
        <v>7.71</v>
      </c>
      <c r="F22" t="n">
        <v>5.19</v>
      </c>
      <c r="G22" t="n">
        <v>38.89</v>
      </c>
      <c r="H22" t="n">
        <v>0.67</v>
      </c>
      <c r="I22" t="n">
        <v>8</v>
      </c>
      <c r="J22" t="n">
        <v>157.44</v>
      </c>
      <c r="K22" t="n">
        <v>49.1</v>
      </c>
      <c r="L22" t="n">
        <v>6</v>
      </c>
      <c r="M22" t="n">
        <v>6</v>
      </c>
      <c r="N22" t="n">
        <v>27.35</v>
      </c>
      <c r="O22" t="n">
        <v>19652.13</v>
      </c>
      <c r="P22" t="n">
        <v>56.15</v>
      </c>
      <c r="Q22" t="n">
        <v>202.81</v>
      </c>
      <c r="R22" t="n">
        <v>22.27</v>
      </c>
      <c r="S22" t="n">
        <v>13.89</v>
      </c>
      <c r="T22" t="n">
        <v>2494.48</v>
      </c>
      <c r="U22" t="n">
        <v>0.62</v>
      </c>
      <c r="V22" t="n">
        <v>0.75</v>
      </c>
      <c r="W22" t="n">
        <v>0.65</v>
      </c>
      <c r="X22" t="n">
        <v>0.15</v>
      </c>
      <c r="Y22" t="n">
        <v>1</v>
      </c>
      <c r="Z22" t="n">
        <v>10</v>
      </c>
      <c r="AA22" t="n">
        <v>102.419595794157</v>
      </c>
      <c r="AB22" t="n">
        <v>140.135009399178</v>
      </c>
      <c r="AC22" t="n">
        <v>126.7607207828791</v>
      </c>
      <c r="AD22" t="n">
        <v>102419.595794157</v>
      </c>
      <c r="AE22" t="n">
        <v>140135.009399178</v>
      </c>
      <c r="AF22" t="n">
        <v>4.315472039106926e-06</v>
      </c>
      <c r="AG22" t="n">
        <v>11</v>
      </c>
      <c r="AH22" t="n">
        <v>126760.7207828791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12.9894</v>
      </c>
      <c r="E23" t="n">
        <v>7.7</v>
      </c>
      <c r="F23" t="n">
        <v>5.18</v>
      </c>
      <c r="G23" t="n">
        <v>38.83</v>
      </c>
      <c r="H23" t="n">
        <v>0.7</v>
      </c>
      <c r="I23" t="n">
        <v>8</v>
      </c>
      <c r="J23" t="n">
        <v>157.8</v>
      </c>
      <c r="K23" t="n">
        <v>49.1</v>
      </c>
      <c r="L23" t="n">
        <v>6.25</v>
      </c>
      <c r="M23" t="n">
        <v>6</v>
      </c>
      <c r="N23" t="n">
        <v>27.45</v>
      </c>
      <c r="O23" t="n">
        <v>19695.71</v>
      </c>
      <c r="P23" t="n">
        <v>55.5</v>
      </c>
      <c r="Q23" t="n">
        <v>202.81</v>
      </c>
      <c r="R23" t="n">
        <v>21.96</v>
      </c>
      <c r="S23" t="n">
        <v>13.89</v>
      </c>
      <c r="T23" t="n">
        <v>2339.82</v>
      </c>
      <c r="U23" t="n">
        <v>0.63</v>
      </c>
      <c r="V23" t="n">
        <v>0.75</v>
      </c>
      <c r="W23" t="n">
        <v>0.65</v>
      </c>
      <c r="X23" t="n">
        <v>0.14</v>
      </c>
      <c r="Y23" t="n">
        <v>1</v>
      </c>
      <c r="Z23" t="n">
        <v>10</v>
      </c>
      <c r="AA23" t="n">
        <v>102.1144462239705</v>
      </c>
      <c r="AB23" t="n">
        <v>139.7174902950001</v>
      </c>
      <c r="AC23" t="n">
        <v>126.3830491160121</v>
      </c>
      <c r="AD23" t="n">
        <v>102114.4462239705</v>
      </c>
      <c r="AE23" t="n">
        <v>139717.4902950001</v>
      </c>
      <c r="AF23" t="n">
        <v>4.31999510664279e-06</v>
      </c>
      <c r="AG23" t="n">
        <v>11</v>
      </c>
      <c r="AH23" t="n">
        <v>126383.0491160121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12.9969</v>
      </c>
      <c r="E24" t="n">
        <v>7.69</v>
      </c>
      <c r="F24" t="n">
        <v>5.17</v>
      </c>
      <c r="G24" t="n">
        <v>38.8</v>
      </c>
      <c r="H24" t="n">
        <v>0.73</v>
      </c>
      <c r="I24" t="n">
        <v>8</v>
      </c>
      <c r="J24" t="n">
        <v>158.15</v>
      </c>
      <c r="K24" t="n">
        <v>49.1</v>
      </c>
      <c r="L24" t="n">
        <v>6.5</v>
      </c>
      <c r="M24" t="n">
        <v>6</v>
      </c>
      <c r="N24" t="n">
        <v>27.56</v>
      </c>
      <c r="O24" t="n">
        <v>19739.33</v>
      </c>
      <c r="P24" t="n">
        <v>55.25</v>
      </c>
      <c r="Q24" t="n">
        <v>202.81</v>
      </c>
      <c r="R24" t="n">
        <v>21.83</v>
      </c>
      <c r="S24" t="n">
        <v>13.89</v>
      </c>
      <c r="T24" t="n">
        <v>2272.5</v>
      </c>
      <c r="U24" t="n">
        <v>0.64</v>
      </c>
      <c r="V24" t="n">
        <v>0.75</v>
      </c>
      <c r="W24" t="n">
        <v>0.65</v>
      </c>
      <c r="X24" t="n">
        <v>0.14</v>
      </c>
      <c r="Y24" t="n">
        <v>1</v>
      </c>
      <c r="Z24" t="n">
        <v>10</v>
      </c>
      <c r="AA24" t="n">
        <v>101.9894770637521</v>
      </c>
      <c r="AB24" t="n">
        <v>139.546501976739</v>
      </c>
      <c r="AC24" t="n">
        <v>126.2283796828622</v>
      </c>
      <c r="AD24" t="n">
        <v>101989.4770637521</v>
      </c>
      <c r="AE24" t="n">
        <v>139546.501976739</v>
      </c>
      <c r="AF24" t="n">
        <v>4.32248944535742e-06</v>
      </c>
      <c r="AG24" t="n">
        <v>11</v>
      </c>
      <c r="AH24" t="n">
        <v>126228.3796828622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13.0638</v>
      </c>
      <c r="E25" t="n">
        <v>7.65</v>
      </c>
      <c r="F25" t="n">
        <v>5.16</v>
      </c>
      <c r="G25" t="n">
        <v>44.27</v>
      </c>
      <c r="H25" t="n">
        <v>0.75</v>
      </c>
      <c r="I25" t="n">
        <v>7</v>
      </c>
      <c r="J25" t="n">
        <v>158.51</v>
      </c>
      <c r="K25" t="n">
        <v>49.1</v>
      </c>
      <c r="L25" t="n">
        <v>6.75</v>
      </c>
      <c r="M25" t="n">
        <v>5</v>
      </c>
      <c r="N25" t="n">
        <v>27.66</v>
      </c>
      <c r="O25" t="n">
        <v>19782.99</v>
      </c>
      <c r="P25" t="n">
        <v>54.94</v>
      </c>
      <c r="Q25" t="n">
        <v>202.85</v>
      </c>
      <c r="R25" t="n">
        <v>21.54</v>
      </c>
      <c r="S25" t="n">
        <v>13.89</v>
      </c>
      <c r="T25" t="n">
        <v>2133.71</v>
      </c>
      <c r="U25" t="n">
        <v>0.64</v>
      </c>
      <c r="V25" t="n">
        <v>0.75</v>
      </c>
      <c r="W25" t="n">
        <v>0.65</v>
      </c>
      <c r="X25" t="n">
        <v>0.13</v>
      </c>
      <c r="Y25" t="n">
        <v>1</v>
      </c>
      <c r="Z25" t="n">
        <v>10</v>
      </c>
      <c r="AA25" t="n">
        <v>94.93550789349146</v>
      </c>
      <c r="AB25" t="n">
        <v>129.8949501588369</v>
      </c>
      <c r="AC25" t="n">
        <v>117.4979584244195</v>
      </c>
      <c r="AD25" t="n">
        <v>94935.50789349146</v>
      </c>
      <c r="AE25" t="n">
        <v>129894.9501588369</v>
      </c>
      <c r="AF25" t="n">
        <v>4.344738946691924e-06</v>
      </c>
      <c r="AG25" t="n">
        <v>10</v>
      </c>
      <c r="AH25" t="n">
        <v>117497.9584244195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13.0719</v>
      </c>
      <c r="E26" t="n">
        <v>7.65</v>
      </c>
      <c r="F26" t="n">
        <v>5.16</v>
      </c>
      <c r="G26" t="n">
        <v>44.23</v>
      </c>
      <c r="H26" t="n">
        <v>0.78</v>
      </c>
      <c r="I26" t="n">
        <v>7</v>
      </c>
      <c r="J26" t="n">
        <v>158.86</v>
      </c>
      <c r="K26" t="n">
        <v>49.1</v>
      </c>
      <c r="L26" t="n">
        <v>7</v>
      </c>
      <c r="M26" t="n">
        <v>5</v>
      </c>
      <c r="N26" t="n">
        <v>27.77</v>
      </c>
      <c r="O26" t="n">
        <v>19826.68</v>
      </c>
      <c r="P26" t="n">
        <v>54.92</v>
      </c>
      <c r="Q26" t="n">
        <v>202.81</v>
      </c>
      <c r="R26" t="n">
        <v>21.44</v>
      </c>
      <c r="S26" t="n">
        <v>13.89</v>
      </c>
      <c r="T26" t="n">
        <v>2084.4</v>
      </c>
      <c r="U26" t="n">
        <v>0.65</v>
      </c>
      <c r="V26" t="n">
        <v>0.75</v>
      </c>
      <c r="W26" t="n">
        <v>0.65</v>
      </c>
      <c r="X26" t="n">
        <v>0.12</v>
      </c>
      <c r="Y26" t="n">
        <v>1</v>
      </c>
      <c r="Z26" t="n">
        <v>10</v>
      </c>
      <c r="AA26" t="n">
        <v>94.91131719979153</v>
      </c>
      <c r="AB26" t="n">
        <v>129.8618513844986</v>
      </c>
      <c r="AC26" t="n">
        <v>117.4680185506496</v>
      </c>
      <c r="AD26" t="n">
        <v>94911.31719979152</v>
      </c>
      <c r="AE26" t="n">
        <v>129861.8513844985</v>
      </c>
      <c r="AF26" t="n">
        <v>4.347432832503725e-06</v>
      </c>
      <c r="AG26" t="n">
        <v>10</v>
      </c>
      <c r="AH26" t="n">
        <v>117468.0185506496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13.0586</v>
      </c>
      <c r="E27" t="n">
        <v>7.66</v>
      </c>
      <c r="F27" t="n">
        <v>5.17</v>
      </c>
      <c r="G27" t="n">
        <v>44.29</v>
      </c>
      <c r="H27" t="n">
        <v>0.8100000000000001</v>
      </c>
      <c r="I27" t="n">
        <v>7</v>
      </c>
      <c r="J27" t="n">
        <v>159.22</v>
      </c>
      <c r="K27" t="n">
        <v>49.1</v>
      </c>
      <c r="L27" t="n">
        <v>7.25</v>
      </c>
      <c r="M27" t="n">
        <v>5</v>
      </c>
      <c r="N27" t="n">
        <v>27.87</v>
      </c>
      <c r="O27" t="n">
        <v>19870.53</v>
      </c>
      <c r="P27" t="n">
        <v>54.81</v>
      </c>
      <c r="Q27" t="n">
        <v>202.81</v>
      </c>
      <c r="R27" t="n">
        <v>21.62</v>
      </c>
      <c r="S27" t="n">
        <v>13.89</v>
      </c>
      <c r="T27" t="n">
        <v>2175.43</v>
      </c>
      <c r="U27" t="n">
        <v>0.64</v>
      </c>
      <c r="V27" t="n">
        <v>0.75</v>
      </c>
      <c r="W27" t="n">
        <v>0.65</v>
      </c>
      <c r="X27" t="n">
        <v>0.13</v>
      </c>
      <c r="Y27" t="n">
        <v>1</v>
      </c>
      <c r="Z27" t="n">
        <v>10</v>
      </c>
      <c r="AA27" t="n">
        <v>94.89679341710163</v>
      </c>
      <c r="AB27" t="n">
        <v>129.8419793042782</v>
      </c>
      <c r="AC27" t="n">
        <v>117.4500430338748</v>
      </c>
      <c r="AD27" t="n">
        <v>94896.79341710164</v>
      </c>
      <c r="AE27" t="n">
        <v>129841.9793042782</v>
      </c>
      <c r="AF27" t="n">
        <v>4.343009538516447e-06</v>
      </c>
      <c r="AG27" t="n">
        <v>10</v>
      </c>
      <c r="AH27" t="n">
        <v>117450.0430338748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13.0624</v>
      </c>
      <c r="E28" t="n">
        <v>7.66</v>
      </c>
      <c r="F28" t="n">
        <v>5.17</v>
      </c>
      <c r="G28" t="n">
        <v>44.27</v>
      </c>
      <c r="H28" t="n">
        <v>0.83</v>
      </c>
      <c r="I28" t="n">
        <v>7</v>
      </c>
      <c r="J28" t="n">
        <v>159.57</v>
      </c>
      <c r="K28" t="n">
        <v>49.1</v>
      </c>
      <c r="L28" t="n">
        <v>7.5</v>
      </c>
      <c r="M28" t="n">
        <v>5</v>
      </c>
      <c r="N28" t="n">
        <v>27.98</v>
      </c>
      <c r="O28" t="n">
        <v>19914.3</v>
      </c>
      <c r="P28" t="n">
        <v>54.28</v>
      </c>
      <c r="Q28" t="n">
        <v>202.85</v>
      </c>
      <c r="R28" t="n">
        <v>21.65</v>
      </c>
      <c r="S28" t="n">
        <v>13.89</v>
      </c>
      <c r="T28" t="n">
        <v>2188.36</v>
      </c>
      <c r="U28" t="n">
        <v>0.64</v>
      </c>
      <c r="V28" t="n">
        <v>0.75</v>
      </c>
      <c r="W28" t="n">
        <v>0.65</v>
      </c>
      <c r="X28" t="n">
        <v>0.13</v>
      </c>
      <c r="Y28" t="n">
        <v>1</v>
      </c>
      <c r="Z28" t="n">
        <v>10</v>
      </c>
      <c r="AA28" t="n">
        <v>94.66855205923392</v>
      </c>
      <c r="AB28" t="n">
        <v>129.5296894091457</v>
      </c>
      <c r="AC28" t="n">
        <v>117.167557648032</v>
      </c>
      <c r="AD28" t="n">
        <v>94668.55205923392</v>
      </c>
      <c r="AE28" t="n">
        <v>129529.6894091457</v>
      </c>
      <c r="AF28" t="n">
        <v>4.344273336798527e-06</v>
      </c>
      <c r="AG28" t="n">
        <v>10</v>
      </c>
      <c r="AH28" t="n">
        <v>117167.557648032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13.1651</v>
      </c>
      <c r="E29" t="n">
        <v>7.6</v>
      </c>
      <c r="F29" t="n">
        <v>5.14</v>
      </c>
      <c r="G29" t="n">
        <v>51.36</v>
      </c>
      <c r="H29" t="n">
        <v>0.86</v>
      </c>
      <c r="I29" t="n">
        <v>6</v>
      </c>
      <c r="J29" t="n">
        <v>159.92</v>
      </c>
      <c r="K29" t="n">
        <v>49.1</v>
      </c>
      <c r="L29" t="n">
        <v>7.75</v>
      </c>
      <c r="M29" t="n">
        <v>4</v>
      </c>
      <c r="N29" t="n">
        <v>28.08</v>
      </c>
      <c r="O29" t="n">
        <v>19958.1</v>
      </c>
      <c r="P29" t="n">
        <v>53.52</v>
      </c>
      <c r="Q29" t="n">
        <v>202.81</v>
      </c>
      <c r="R29" t="n">
        <v>20.67</v>
      </c>
      <c r="S29" t="n">
        <v>13.89</v>
      </c>
      <c r="T29" t="n">
        <v>1703.48</v>
      </c>
      <c r="U29" t="n">
        <v>0.67</v>
      </c>
      <c r="V29" t="n">
        <v>0.75</v>
      </c>
      <c r="W29" t="n">
        <v>0.65</v>
      </c>
      <c r="X29" t="n">
        <v>0.1</v>
      </c>
      <c r="Y29" t="n">
        <v>1</v>
      </c>
      <c r="Z29" t="n">
        <v>10</v>
      </c>
      <c r="AA29" t="n">
        <v>94.141086912186</v>
      </c>
      <c r="AB29" t="n">
        <v>128.8079883248351</v>
      </c>
      <c r="AC29" t="n">
        <v>116.514734702294</v>
      </c>
      <c r="AD29" t="n">
        <v>94141.086912186</v>
      </c>
      <c r="AE29" t="n">
        <v>128807.9883248351</v>
      </c>
      <c r="AF29" t="n">
        <v>4.3784291482642e-06</v>
      </c>
      <c r="AG29" t="n">
        <v>10</v>
      </c>
      <c r="AH29" t="n">
        <v>116514.734702294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13.1617</v>
      </c>
      <c r="E30" t="n">
        <v>7.6</v>
      </c>
      <c r="F30" t="n">
        <v>5.14</v>
      </c>
      <c r="G30" t="n">
        <v>51.38</v>
      </c>
      <c r="H30" t="n">
        <v>0.88</v>
      </c>
      <c r="I30" t="n">
        <v>6</v>
      </c>
      <c r="J30" t="n">
        <v>160.28</v>
      </c>
      <c r="K30" t="n">
        <v>49.1</v>
      </c>
      <c r="L30" t="n">
        <v>8</v>
      </c>
      <c r="M30" t="n">
        <v>4</v>
      </c>
      <c r="N30" t="n">
        <v>28.19</v>
      </c>
      <c r="O30" t="n">
        <v>20001.93</v>
      </c>
      <c r="P30" t="n">
        <v>53.36</v>
      </c>
      <c r="Q30" t="n">
        <v>202.82</v>
      </c>
      <c r="R30" t="n">
        <v>20.77</v>
      </c>
      <c r="S30" t="n">
        <v>13.89</v>
      </c>
      <c r="T30" t="n">
        <v>1752.78</v>
      </c>
      <c r="U30" t="n">
        <v>0.67</v>
      </c>
      <c r="V30" t="n">
        <v>0.75</v>
      </c>
      <c r="W30" t="n">
        <v>0.65</v>
      </c>
      <c r="X30" t="n">
        <v>0.1</v>
      </c>
      <c r="Y30" t="n">
        <v>1</v>
      </c>
      <c r="Z30" t="n">
        <v>10</v>
      </c>
      <c r="AA30" t="n">
        <v>94.081340347489</v>
      </c>
      <c r="AB30" t="n">
        <v>128.7262404391843</v>
      </c>
      <c r="AC30" t="n">
        <v>116.4407887201158</v>
      </c>
      <c r="AD30" t="n">
        <v>94081.34034748901</v>
      </c>
      <c r="AE30" t="n">
        <v>128726.2404391843</v>
      </c>
      <c r="AF30" t="n">
        <v>4.377298381380234e-06</v>
      </c>
      <c r="AG30" t="n">
        <v>10</v>
      </c>
      <c r="AH30" t="n">
        <v>116440.7887201158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13.1796</v>
      </c>
      <c r="E31" t="n">
        <v>7.59</v>
      </c>
      <c r="F31" t="n">
        <v>5.13</v>
      </c>
      <c r="G31" t="n">
        <v>51.28</v>
      </c>
      <c r="H31" t="n">
        <v>0.91</v>
      </c>
      <c r="I31" t="n">
        <v>6</v>
      </c>
      <c r="J31" t="n">
        <v>160.64</v>
      </c>
      <c r="K31" t="n">
        <v>49.1</v>
      </c>
      <c r="L31" t="n">
        <v>8.25</v>
      </c>
      <c r="M31" t="n">
        <v>4</v>
      </c>
      <c r="N31" t="n">
        <v>28.29</v>
      </c>
      <c r="O31" t="n">
        <v>20045.81</v>
      </c>
      <c r="P31" t="n">
        <v>53.12</v>
      </c>
      <c r="Q31" t="n">
        <v>202.82</v>
      </c>
      <c r="R31" t="n">
        <v>20.47</v>
      </c>
      <c r="S31" t="n">
        <v>13.89</v>
      </c>
      <c r="T31" t="n">
        <v>1603.49</v>
      </c>
      <c r="U31" t="n">
        <v>0.68</v>
      </c>
      <c r="V31" t="n">
        <v>0.75</v>
      </c>
      <c r="W31" t="n">
        <v>0.64</v>
      </c>
      <c r="X31" t="n">
        <v>0.09</v>
      </c>
      <c r="Y31" t="n">
        <v>1</v>
      </c>
      <c r="Z31" t="n">
        <v>10</v>
      </c>
      <c r="AA31" t="n">
        <v>93.9434129258222</v>
      </c>
      <c r="AB31" t="n">
        <v>128.5375220559315</v>
      </c>
      <c r="AC31" t="n">
        <v>116.2700813544926</v>
      </c>
      <c r="AD31" t="n">
        <v>93943.41292582219</v>
      </c>
      <c r="AE31" t="n">
        <v>128537.5220559315</v>
      </c>
      <c r="AF31" t="n">
        <v>4.383251536445818e-06</v>
      </c>
      <c r="AG31" t="n">
        <v>10</v>
      </c>
      <c r="AH31" t="n">
        <v>116270.0813544926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13.1656</v>
      </c>
      <c r="E32" t="n">
        <v>7.6</v>
      </c>
      <c r="F32" t="n">
        <v>5.14</v>
      </c>
      <c r="G32" t="n">
        <v>51.36</v>
      </c>
      <c r="H32" t="n">
        <v>0.9399999999999999</v>
      </c>
      <c r="I32" t="n">
        <v>6</v>
      </c>
      <c r="J32" t="n">
        <v>160.99</v>
      </c>
      <c r="K32" t="n">
        <v>49.1</v>
      </c>
      <c r="L32" t="n">
        <v>8.5</v>
      </c>
      <c r="M32" t="n">
        <v>4</v>
      </c>
      <c r="N32" t="n">
        <v>28.4</v>
      </c>
      <c r="O32" t="n">
        <v>20089.72</v>
      </c>
      <c r="P32" t="n">
        <v>52.96</v>
      </c>
      <c r="Q32" t="n">
        <v>202.81</v>
      </c>
      <c r="R32" t="n">
        <v>20.69</v>
      </c>
      <c r="S32" t="n">
        <v>13.89</v>
      </c>
      <c r="T32" t="n">
        <v>1715.24</v>
      </c>
      <c r="U32" t="n">
        <v>0.67</v>
      </c>
      <c r="V32" t="n">
        <v>0.75</v>
      </c>
      <c r="W32" t="n">
        <v>0.65</v>
      </c>
      <c r="X32" t="n">
        <v>0.1</v>
      </c>
      <c r="Y32" t="n">
        <v>1</v>
      </c>
      <c r="Z32" t="n">
        <v>10</v>
      </c>
      <c r="AA32" t="n">
        <v>93.90867055671598</v>
      </c>
      <c r="AB32" t="n">
        <v>128.4899860137952</v>
      </c>
      <c r="AC32" t="n">
        <v>116.2270820855006</v>
      </c>
      <c r="AD32" t="n">
        <v>93908.67055671598</v>
      </c>
      <c r="AE32" t="n">
        <v>128489.9860137952</v>
      </c>
      <c r="AF32" t="n">
        <v>4.378595437511841e-06</v>
      </c>
      <c r="AG32" t="n">
        <v>10</v>
      </c>
      <c r="AH32" t="n">
        <v>116227.0820855006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13.1646</v>
      </c>
      <c r="E33" t="n">
        <v>7.6</v>
      </c>
      <c r="F33" t="n">
        <v>5.14</v>
      </c>
      <c r="G33" t="n">
        <v>51.36</v>
      </c>
      <c r="H33" t="n">
        <v>0.96</v>
      </c>
      <c r="I33" t="n">
        <v>6</v>
      </c>
      <c r="J33" t="n">
        <v>161.35</v>
      </c>
      <c r="K33" t="n">
        <v>49.1</v>
      </c>
      <c r="L33" t="n">
        <v>8.75</v>
      </c>
      <c r="M33" t="n">
        <v>4</v>
      </c>
      <c r="N33" t="n">
        <v>28.5</v>
      </c>
      <c r="O33" t="n">
        <v>20133.66</v>
      </c>
      <c r="P33" t="n">
        <v>52.76</v>
      </c>
      <c r="Q33" t="n">
        <v>202.81</v>
      </c>
      <c r="R33" t="n">
        <v>20.71</v>
      </c>
      <c r="S33" t="n">
        <v>13.89</v>
      </c>
      <c r="T33" t="n">
        <v>1722.5</v>
      </c>
      <c r="U33" t="n">
        <v>0.67</v>
      </c>
      <c r="V33" t="n">
        <v>0.75</v>
      </c>
      <c r="W33" t="n">
        <v>0.65</v>
      </c>
      <c r="X33" t="n">
        <v>0.1</v>
      </c>
      <c r="Y33" t="n">
        <v>1</v>
      </c>
      <c r="Z33" t="n">
        <v>10</v>
      </c>
      <c r="AA33" t="n">
        <v>93.82786170680119</v>
      </c>
      <c r="AB33" t="n">
        <v>128.379419780307</v>
      </c>
      <c r="AC33" t="n">
        <v>116.1270681381558</v>
      </c>
      <c r="AD33" t="n">
        <v>93827.86170680118</v>
      </c>
      <c r="AE33" t="n">
        <v>128379.419780307</v>
      </c>
      <c r="AF33" t="n">
        <v>4.378262859016558e-06</v>
      </c>
      <c r="AG33" t="n">
        <v>10</v>
      </c>
      <c r="AH33" t="n">
        <v>116127.0681381558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13.1699</v>
      </c>
      <c r="E34" t="n">
        <v>7.59</v>
      </c>
      <c r="F34" t="n">
        <v>5.13</v>
      </c>
      <c r="G34" t="n">
        <v>51.33</v>
      </c>
      <c r="H34" t="n">
        <v>0.99</v>
      </c>
      <c r="I34" t="n">
        <v>6</v>
      </c>
      <c r="J34" t="n">
        <v>161.71</v>
      </c>
      <c r="K34" t="n">
        <v>49.1</v>
      </c>
      <c r="L34" t="n">
        <v>9</v>
      </c>
      <c r="M34" t="n">
        <v>4</v>
      </c>
      <c r="N34" t="n">
        <v>28.61</v>
      </c>
      <c r="O34" t="n">
        <v>20177.64</v>
      </c>
      <c r="P34" t="n">
        <v>52.37</v>
      </c>
      <c r="Q34" t="n">
        <v>202.82</v>
      </c>
      <c r="R34" t="n">
        <v>20.7</v>
      </c>
      <c r="S34" t="n">
        <v>13.89</v>
      </c>
      <c r="T34" t="n">
        <v>1718.95</v>
      </c>
      <c r="U34" t="n">
        <v>0.67</v>
      </c>
      <c r="V34" t="n">
        <v>0.75</v>
      </c>
      <c r="W34" t="n">
        <v>0.64</v>
      </c>
      <c r="X34" t="n">
        <v>0.1</v>
      </c>
      <c r="Y34" t="n">
        <v>1</v>
      </c>
      <c r="Z34" t="n">
        <v>10</v>
      </c>
      <c r="AA34" t="n">
        <v>93.65163020123481</v>
      </c>
      <c r="AB34" t="n">
        <v>128.1382920596059</v>
      </c>
      <c r="AC34" t="n">
        <v>115.9089533086934</v>
      </c>
      <c r="AD34" t="n">
        <v>93651.6302012348</v>
      </c>
      <c r="AE34" t="n">
        <v>128138.2920596059</v>
      </c>
      <c r="AF34" t="n">
        <v>4.380025525041564e-06</v>
      </c>
      <c r="AG34" t="n">
        <v>10</v>
      </c>
      <c r="AH34" t="n">
        <v>115908.9533086934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13.1449</v>
      </c>
      <c r="E35" t="n">
        <v>7.61</v>
      </c>
      <c r="F35" t="n">
        <v>5.15</v>
      </c>
      <c r="G35" t="n">
        <v>51.48</v>
      </c>
      <c r="H35" t="n">
        <v>1.01</v>
      </c>
      <c r="I35" t="n">
        <v>6</v>
      </c>
      <c r="J35" t="n">
        <v>162.06</v>
      </c>
      <c r="K35" t="n">
        <v>49.1</v>
      </c>
      <c r="L35" t="n">
        <v>9.25</v>
      </c>
      <c r="M35" t="n">
        <v>4</v>
      </c>
      <c r="N35" t="n">
        <v>28.72</v>
      </c>
      <c r="O35" t="n">
        <v>20221.66</v>
      </c>
      <c r="P35" t="n">
        <v>52.19</v>
      </c>
      <c r="Q35" t="n">
        <v>202.84</v>
      </c>
      <c r="R35" t="n">
        <v>21.05</v>
      </c>
      <c r="S35" t="n">
        <v>13.89</v>
      </c>
      <c r="T35" t="n">
        <v>1892.44</v>
      </c>
      <c r="U35" t="n">
        <v>0.66</v>
      </c>
      <c r="V35" t="n">
        <v>0.75</v>
      </c>
      <c r="W35" t="n">
        <v>0.65</v>
      </c>
      <c r="X35" t="n">
        <v>0.11</v>
      </c>
      <c r="Y35" t="n">
        <v>1</v>
      </c>
      <c r="Z35" t="n">
        <v>10</v>
      </c>
      <c r="AA35" t="n">
        <v>93.6338240978283</v>
      </c>
      <c r="AB35" t="n">
        <v>128.1139289633753</v>
      </c>
      <c r="AC35" t="n">
        <v>115.8869153921732</v>
      </c>
      <c r="AD35" t="n">
        <v>93633.8240978283</v>
      </c>
      <c r="AE35" t="n">
        <v>128113.9289633753</v>
      </c>
      <c r="AF35" t="n">
        <v>4.371711062659461e-06</v>
      </c>
      <c r="AG35" t="n">
        <v>10</v>
      </c>
      <c r="AH35" t="n">
        <v>115886.9153921732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13.246</v>
      </c>
      <c r="E36" t="n">
        <v>7.55</v>
      </c>
      <c r="F36" t="n">
        <v>5.12</v>
      </c>
      <c r="G36" t="n">
        <v>61.44</v>
      </c>
      <c r="H36" t="n">
        <v>1.04</v>
      </c>
      <c r="I36" t="n">
        <v>5</v>
      </c>
      <c r="J36" t="n">
        <v>162.42</v>
      </c>
      <c r="K36" t="n">
        <v>49.1</v>
      </c>
      <c r="L36" t="n">
        <v>9.5</v>
      </c>
      <c r="M36" t="n">
        <v>3</v>
      </c>
      <c r="N36" t="n">
        <v>28.82</v>
      </c>
      <c r="O36" t="n">
        <v>20265.72</v>
      </c>
      <c r="P36" t="n">
        <v>51.57</v>
      </c>
      <c r="Q36" t="n">
        <v>202.81</v>
      </c>
      <c r="R36" t="n">
        <v>20.24</v>
      </c>
      <c r="S36" t="n">
        <v>13.89</v>
      </c>
      <c r="T36" t="n">
        <v>1493.63</v>
      </c>
      <c r="U36" t="n">
        <v>0.6899999999999999</v>
      </c>
      <c r="V36" t="n">
        <v>0.76</v>
      </c>
      <c r="W36" t="n">
        <v>0.64</v>
      </c>
      <c r="X36" t="n">
        <v>0.08</v>
      </c>
      <c r="Y36" t="n">
        <v>1</v>
      </c>
      <c r="Z36" t="n">
        <v>10</v>
      </c>
      <c r="AA36" t="n">
        <v>93.17805559743283</v>
      </c>
      <c r="AB36" t="n">
        <v>127.4903263940474</v>
      </c>
      <c r="AC36" t="n">
        <v>115.3228285768301</v>
      </c>
      <c r="AD36" t="n">
        <v>93178.05559743283</v>
      </c>
      <c r="AE36" t="n">
        <v>127490.3263940474</v>
      </c>
      <c r="AF36" t="n">
        <v>4.40533474853268e-06</v>
      </c>
      <c r="AG36" t="n">
        <v>10</v>
      </c>
      <c r="AH36" t="n">
        <v>115322.8285768301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13.2533</v>
      </c>
      <c r="E37" t="n">
        <v>7.55</v>
      </c>
      <c r="F37" t="n">
        <v>5.12</v>
      </c>
      <c r="G37" t="n">
        <v>61.39</v>
      </c>
      <c r="H37" t="n">
        <v>1.06</v>
      </c>
      <c r="I37" t="n">
        <v>5</v>
      </c>
      <c r="J37" t="n">
        <v>162.78</v>
      </c>
      <c r="K37" t="n">
        <v>49.1</v>
      </c>
      <c r="L37" t="n">
        <v>9.75</v>
      </c>
      <c r="M37" t="n">
        <v>3</v>
      </c>
      <c r="N37" t="n">
        <v>28.93</v>
      </c>
      <c r="O37" t="n">
        <v>20309.81</v>
      </c>
      <c r="P37" t="n">
        <v>51.28</v>
      </c>
      <c r="Q37" t="n">
        <v>202.81</v>
      </c>
      <c r="R37" t="n">
        <v>20.02</v>
      </c>
      <c r="S37" t="n">
        <v>13.89</v>
      </c>
      <c r="T37" t="n">
        <v>1382.95</v>
      </c>
      <c r="U37" t="n">
        <v>0.6899999999999999</v>
      </c>
      <c r="V37" t="n">
        <v>0.76</v>
      </c>
      <c r="W37" t="n">
        <v>0.65</v>
      </c>
      <c r="X37" t="n">
        <v>0.08</v>
      </c>
      <c r="Y37" t="n">
        <v>1</v>
      </c>
      <c r="Z37" t="n">
        <v>10</v>
      </c>
      <c r="AA37" t="n">
        <v>93.04584431056981</v>
      </c>
      <c r="AB37" t="n">
        <v>127.3094290786111</v>
      </c>
      <c r="AC37" t="n">
        <v>115.159195847288</v>
      </c>
      <c r="AD37" t="n">
        <v>93045.84431056981</v>
      </c>
      <c r="AE37" t="n">
        <v>127309.4290786111</v>
      </c>
      <c r="AF37" t="n">
        <v>4.407762571548253e-06</v>
      </c>
      <c r="AG37" t="n">
        <v>10</v>
      </c>
      <c r="AH37" t="n">
        <v>115159.1958472881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13.246</v>
      </c>
      <c r="E38" t="n">
        <v>7.55</v>
      </c>
      <c r="F38" t="n">
        <v>5.12</v>
      </c>
      <c r="G38" t="n">
        <v>61.44</v>
      </c>
      <c r="H38" t="n">
        <v>1.09</v>
      </c>
      <c r="I38" t="n">
        <v>5</v>
      </c>
      <c r="J38" t="n">
        <v>163.13</v>
      </c>
      <c r="K38" t="n">
        <v>49.1</v>
      </c>
      <c r="L38" t="n">
        <v>10</v>
      </c>
      <c r="M38" t="n">
        <v>3</v>
      </c>
      <c r="N38" t="n">
        <v>29.04</v>
      </c>
      <c r="O38" t="n">
        <v>20353.94</v>
      </c>
      <c r="P38" t="n">
        <v>51.47</v>
      </c>
      <c r="Q38" t="n">
        <v>202.81</v>
      </c>
      <c r="R38" t="n">
        <v>20.19</v>
      </c>
      <c r="S38" t="n">
        <v>13.89</v>
      </c>
      <c r="T38" t="n">
        <v>1467.63</v>
      </c>
      <c r="U38" t="n">
        <v>0.6899999999999999</v>
      </c>
      <c r="V38" t="n">
        <v>0.76</v>
      </c>
      <c r="W38" t="n">
        <v>0.65</v>
      </c>
      <c r="X38" t="n">
        <v>0.08</v>
      </c>
      <c r="Y38" t="n">
        <v>1</v>
      </c>
      <c r="Z38" t="n">
        <v>10</v>
      </c>
      <c r="AA38" t="n">
        <v>93.13697180936882</v>
      </c>
      <c r="AB38" t="n">
        <v>127.4341137427294</v>
      </c>
      <c r="AC38" t="n">
        <v>115.2719807820589</v>
      </c>
      <c r="AD38" t="n">
        <v>93136.97180936881</v>
      </c>
      <c r="AE38" t="n">
        <v>127434.1137427294</v>
      </c>
      <c r="AF38" t="n">
        <v>4.40533474853268e-06</v>
      </c>
      <c r="AG38" t="n">
        <v>10</v>
      </c>
      <c r="AH38" t="n">
        <v>115271.9807820589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13.2445</v>
      </c>
      <c r="E39" t="n">
        <v>7.55</v>
      </c>
      <c r="F39" t="n">
        <v>5.12</v>
      </c>
      <c r="G39" t="n">
        <v>61.45</v>
      </c>
      <c r="H39" t="n">
        <v>1.11</v>
      </c>
      <c r="I39" t="n">
        <v>5</v>
      </c>
      <c r="J39" t="n">
        <v>163.49</v>
      </c>
      <c r="K39" t="n">
        <v>49.1</v>
      </c>
      <c r="L39" t="n">
        <v>10.25</v>
      </c>
      <c r="M39" t="n">
        <v>3</v>
      </c>
      <c r="N39" t="n">
        <v>29.15</v>
      </c>
      <c r="O39" t="n">
        <v>20398.1</v>
      </c>
      <c r="P39" t="n">
        <v>51.01</v>
      </c>
      <c r="Q39" t="n">
        <v>202.81</v>
      </c>
      <c r="R39" t="n">
        <v>20.25</v>
      </c>
      <c r="S39" t="n">
        <v>13.89</v>
      </c>
      <c r="T39" t="n">
        <v>1501.47</v>
      </c>
      <c r="U39" t="n">
        <v>0.6899999999999999</v>
      </c>
      <c r="V39" t="n">
        <v>0.76</v>
      </c>
      <c r="W39" t="n">
        <v>0.65</v>
      </c>
      <c r="X39" t="n">
        <v>0.08</v>
      </c>
      <c r="Y39" t="n">
        <v>1</v>
      </c>
      <c r="Z39" t="n">
        <v>10</v>
      </c>
      <c r="AA39" t="n">
        <v>92.95066087296378</v>
      </c>
      <c r="AB39" t="n">
        <v>127.1791949000818</v>
      </c>
      <c r="AC39" t="n">
        <v>115.0413910359726</v>
      </c>
      <c r="AD39" t="n">
        <v>92950.66087296378</v>
      </c>
      <c r="AE39" t="n">
        <v>127179.1949000818</v>
      </c>
      <c r="AF39" t="n">
        <v>4.404835880789754e-06</v>
      </c>
      <c r="AG39" t="n">
        <v>10</v>
      </c>
      <c r="AH39" t="n">
        <v>115041.3910359726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13.2353</v>
      </c>
      <c r="E40" t="n">
        <v>7.56</v>
      </c>
      <c r="F40" t="n">
        <v>5.13</v>
      </c>
      <c r="G40" t="n">
        <v>61.52</v>
      </c>
      <c r="H40" t="n">
        <v>1.14</v>
      </c>
      <c r="I40" t="n">
        <v>5</v>
      </c>
      <c r="J40" t="n">
        <v>163.85</v>
      </c>
      <c r="K40" t="n">
        <v>49.1</v>
      </c>
      <c r="L40" t="n">
        <v>10.5</v>
      </c>
      <c r="M40" t="n">
        <v>3</v>
      </c>
      <c r="N40" t="n">
        <v>29.26</v>
      </c>
      <c r="O40" t="n">
        <v>20442.3</v>
      </c>
      <c r="P40" t="n">
        <v>50.77</v>
      </c>
      <c r="Q40" t="n">
        <v>202.81</v>
      </c>
      <c r="R40" t="n">
        <v>20.35</v>
      </c>
      <c r="S40" t="n">
        <v>13.89</v>
      </c>
      <c r="T40" t="n">
        <v>1550.36</v>
      </c>
      <c r="U40" t="n">
        <v>0.68</v>
      </c>
      <c r="V40" t="n">
        <v>0.75</v>
      </c>
      <c r="W40" t="n">
        <v>0.65</v>
      </c>
      <c r="X40" t="n">
        <v>0.09</v>
      </c>
      <c r="Y40" t="n">
        <v>1</v>
      </c>
      <c r="Z40" t="n">
        <v>10</v>
      </c>
      <c r="AA40" t="n">
        <v>92.87359246984659</v>
      </c>
      <c r="AB40" t="n">
        <v>127.0737465109189</v>
      </c>
      <c r="AC40" t="n">
        <v>114.9460064930737</v>
      </c>
      <c r="AD40" t="n">
        <v>92873.59246984658</v>
      </c>
      <c r="AE40" t="n">
        <v>127073.7465109189</v>
      </c>
      <c r="AF40" t="n">
        <v>4.40177615863314e-06</v>
      </c>
      <c r="AG40" t="n">
        <v>10</v>
      </c>
      <c r="AH40" t="n">
        <v>114946.0064930737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13.2587</v>
      </c>
      <c r="E41" t="n">
        <v>7.54</v>
      </c>
      <c r="F41" t="n">
        <v>5.11</v>
      </c>
      <c r="G41" t="n">
        <v>61.36</v>
      </c>
      <c r="H41" t="n">
        <v>1.16</v>
      </c>
      <c r="I41" t="n">
        <v>5</v>
      </c>
      <c r="J41" t="n">
        <v>164.21</v>
      </c>
      <c r="K41" t="n">
        <v>49.1</v>
      </c>
      <c r="L41" t="n">
        <v>10.75</v>
      </c>
      <c r="M41" t="n">
        <v>3</v>
      </c>
      <c r="N41" t="n">
        <v>29.36</v>
      </c>
      <c r="O41" t="n">
        <v>20486.54</v>
      </c>
      <c r="P41" t="n">
        <v>49.85</v>
      </c>
      <c r="Q41" t="n">
        <v>202.81</v>
      </c>
      <c r="R41" t="n">
        <v>20</v>
      </c>
      <c r="S41" t="n">
        <v>13.89</v>
      </c>
      <c r="T41" t="n">
        <v>1373.28</v>
      </c>
      <c r="U41" t="n">
        <v>0.6899999999999999</v>
      </c>
      <c r="V41" t="n">
        <v>0.76</v>
      </c>
      <c r="W41" t="n">
        <v>0.64</v>
      </c>
      <c r="X41" t="n">
        <v>0.07000000000000001</v>
      </c>
      <c r="Y41" t="n">
        <v>1</v>
      </c>
      <c r="Z41" t="n">
        <v>10</v>
      </c>
      <c r="AA41" t="n">
        <v>92.44406473996702</v>
      </c>
      <c r="AB41" t="n">
        <v>126.4860477214719</v>
      </c>
      <c r="AC41" t="n">
        <v>114.4143968512509</v>
      </c>
      <c r="AD41" t="n">
        <v>92444.06473996701</v>
      </c>
      <c r="AE41" t="n">
        <v>126486.0477214719</v>
      </c>
      <c r="AF41" t="n">
        <v>4.409558495422787e-06</v>
      </c>
      <c r="AG41" t="n">
        <v>10</v>
      </c>
      <c r="AH41" t="n">
        <v>114414.3968512509</v>
      </c>
    </row>
    <row r="42">
      <c r="A42" t="n">
        <v>40</v>
      </c>
      <c r="B42" t="n">
        <v>75</v>
      </c>
      <c r="C42" t="inlineStr">
        <is>
          <t xml:space="preserve">CONCLUIDO	</t>
        </is>
      </c>
      <c r="D42" t="n">
        <v>13.2509</v>
      </c>
      <c r="E42" t="n">
        <v>7.55</v>
      </c>
      <c r="F42" t="n">
        <v>5.12</v>
      </c>
      <c r="G42" t="n">
        <v>61.41</v>
      </c>
      <c r="H42" t="n">
        <v>1.18</v>
      </c>
      <c r="I42" t="n">
        <v>5</v>
      </c>
      <c r="J42" t="n">
        <v>164.57</v>
      </c>
      <c r="K42" t="n">
        <v>49.1</v>
      </c>
      <c r="L42" t="n">
        <v>11</v>
      </c>
      <c r="M42" t="n">
        <v>3</v>
      </c>
      <c r="N42" t="n">
        <v>29.47</v>
      </c>
      <c r="O42" t="n">
        <v>20530.82</v>
      </c>
      <c r="P42" t="n">
        <v>49.34</v>
      </c>
      <c r="Q42" t="n">
        <v>202.81</v>
      </c>
      <c r="R42" t="n">
        <v>20.07</v>
      </c>
      <c r="S42" t="n">
        <v>13.89</v>
      </c>
      <c r="T42" t="n">
        <v>1410.64</v>
      </c>
      <c r="U42" t="n">
        <v>0.6899999999999999</v>
      </c>
      <c r="V42" t="n">
        <v>0.76</v>
      </c>
      <c r="W42" t="n">
        <v>0.65</v>
      </c>
      <c r="X42" t="n">
        <v>0.08</v>
      </c>
      <c r="Y42" t="n">
        <v>1</v>
      </c>
      <c r="Z42" t="n">
        <v>10</v>
      </c>
      <c r="AA42" t="n">
        <v>92.2534083902805</v>
      </c>
      <c r="AB42" t="n">
        <v>126.2251832926664</v>
      </c>
      <c r="AC42" t="n">
        <v>114.178428957405</v>
      </c>
      <c r="AD42" t="n">
        <v>92253.4083902805</v>
      </c>
      <c r="AE42" t="n">
        <v>126225.1832926664</v>
      </c>
      <c r="AF42" t="n">
        <v>4.406964383159571e-06</v>
      </c>
      <c r="AG42" t="n">
        <v>10</v>
      </c>
      <c r="AH42" t="n">
        <v>114178.428957405</v>
      </c>
    </row>
    <row r="43">
      <c r="A43" t="n">
        <v>41</v>
      </c>
      <c r="B43" t="n">
        <v>75</v>
      </c>
      <c r="C43" t="inlineStr">
        <is>
          <t xml:space="preserve">CONCLUIDO	</t>
        </is>
      </c>
      <c r="D43" t="n">
        <v>13.2494</v>
      </c>
      <c r="E43" t="n">
        <v>7.55</v>
      </c>
      <c r="F43" t="n">
        <v>5.12</v>
      </c>
      <c r="G43" t="n">
        <v>61.42</v>
      </c>
      <c r="H43" t="n">
        <v>1.21</v>
      </c>
      <c r="I43" t="n">
        <v>5</v>
      </c>
      <c r="J43" t="n">
        <v>164.93</v>
      </c>
      <c r="K43" t="n">
        <v>49.1</v>
      </c>
      <c r="L43" t="n">
        <v>11.25</v>
      </c>
      <c r="M43" t="n">
        <v>3</v>
      </c>
      <c r="N43" t="n">
        <v>29.58</v>
      </c>
      <c r="O43" t="n">
        <v>20575.13</v>
      </c>
      <c r="P43" t="n">
        <v>49</v>
      </c>
      <c r="Q43" t="n">
        <v>202.81</v>
      </c>
      <c r="R43" t="n">
        <v>20.14</v>
      </c>
      <c r="S43" t="n">
        <v>13.89</v>
      </c>
      <c r="T43" t="n">
        <v>1446.65</v>
      </c>
      <c r="U43" t="n">
        <v>0.6899999999999999</v>
      </c>
      <c r="V43" t="n">
        <v>0.76</v>
      </c>
      <c r="W43" t="n">
        <v>0.65</v>
      </c>
      <c r="X43" t="n">
        <v>0.08</v>
      </c>
      <c r="Y43" t="n">
        <v>1</v>
      </c>
      <c r="Z43" t="n">
        <v>10</v>
      </c>
      <c r="AA43" t="n">
        <v>92.11635422070979</v>
      </c>
      <c r="AB43" t="n">
        <v>126.0376597314566</v>
      </c>
      <c r="AC43" t="n">
        <v>114.0088023816861</v>
      </c>
      <c r="AD43" t="n">
        <v>92116.35422070979</v>
      </c>
      <c r="AE43" t="n">
        <v>126037.6597314566</v>
      </c>
      <c r="AF43" t="n">
        <v>4.406465515416646e-06</v>
      </c>
      <c r="AG43" t="n">
        <v>10</v>
      </c>
      <c r="AH43" t="n">
        <v>114008.8023816861</v>
      </c>
    </row>
    <row r="44">
      <c r="A44" t="n">
        <v>42</v>
      </c>
      <c r="B44" t="n">
        <v>75</v>
      </c>
      <c r="C44" t="inlineStr">
        <is>
          <t xml:space="preserve">CONCLUIDO	</t>
        </is>
      </c>
      <c r="D44" t="n">
        <v>13.3417</v>
      </c>
      <c r="E44" t="n">
        <v>7.5</v>
      </c>
      <c r="F44" t="n">
        <v>5.1</v>
      </c>
      <c r="G44" t="n">
        <v>76.45</v>
      </c>
      <c r="H44" t="n">
        <v>1.23</v>
      </c>
      <c r="I44" t="n">
        <v>4</v>
      </c>
      <c r="J44" t="n">
        <v>165.29</v>
      </c>
      <c r="K44" t="n">
        <v>49.1</v>
      </c>
      <c r="L44" t="n">
        <v>11.5</v>
      </c>
      <c r="M44" t="n">
        <v>2</v>
      </c>
      <c r="N44" t="n">
        <v>29.69</v>
      </c>
      <c r="O44" t="n">
        <v>20619.48</v>
      </c>
      <c r="P44" t="n">
        <v>48.06</v>
      </c>
      <c r="Q44" t="n">
        <v>202.81</v>
      </c>
      <c r="R44" t="n">
        <v>19.4</v>
      </c>
      <c r="S44" t="n">
        <v>13.89</v>
      </c>
      <c r="T44" t="n">
        <v>1078.75</v>
      </c>
      <c r="U44" t="n">
        <v>0.72</v>
      </c>
      <c r="V44" t="n">
        <v>0.76</v>
      </c>
      <c r="W44" t="n">
        <v>0.65</v>
      </c>
      <c r="X44" t="n">
        <v>0.06</v>
      </c>
      <c r="Y44" t="n">
        <v>1</v>
      </c>
      <c r="Z44" t="n">
        <v>10</v>
      </c>
      <c r="AA44" t="n">
        <v>91.56501051049422</v>
      </c>
      <c r="AB44" t="n">
        <v>125.2832869435722</v>
      </c>
      <c r="AC44" t="n">
        <v>113.3264258739083</v>
      </c>
      <c r="AD44" t="n">
        <v>91565.01051049422</v>
      </c>
      <c r="AE44" t="n">
        <v>125283.2869435722</v>
      </c>
      <c r="AF44" t="n">
        <v>4.437162510531365e-06</v>
      </c>
      <c r="AG44" t="n">
        <v>10</v>
      </c>
      <c r="AH44" t="n">
        <v>113326.4258739083</v>
      </c>
    </row>
    <row r="45">
      <c r="A45" t="n">
        <v>43</v>
      </c>
      <c r="B45" t="n">
        <v>75</v>
      </c>
      <c r="C45" t="inlineStr">
        <is>
          <t xml:space="preserve">CONCLUIDO	</t>
        </is>
      </c>
      <c r="D45" t="n">
        <v>13.3368</v>
      </c>
      <c r="E45" t="n">
        <v>7.5</v>
      </c>
      <c r="F45" t="n">
        <v>5.1</v>
      </c>
      <c r="G45" t="n">
        <v>76.48999999999999</v>
      </c>
      <c r="H45" t="n">
        <v>1.26</v>
      </c>
      <c r="I45" t="n">
        <v>4</v>
      </c>
      <c r="J45" t="n">
        <v>165.65</v>
      </c>
      <c r="K45" t="n">
        <v>49.1</v>
      </c>
      <c r="L45" t="n">
        <v>11.75</v>
      </c>
      <c r="M45" t="n">
        <v>1</v>
      </c>
      <c r="N45" t="n">
        <v>29.8</v>
      </c>
      <c r="O45" t="n">
        <v>20663.87</v>
      </c>
      <c r="P45" t="n">
        <v>48.19</v>
      </c>
      <c r="Q45" t="n">
        <v>202.81</v>
      </c>
      <c r="R45" t="n">
        <v>19.5</v>
      </c>
      <c r="S45" t="n">
        <v>13.89</v>
      </c>
      <c r="T45" t="n">
        <v>1129.69</v>
      </c>
      <c r="U45" t="n">
        <v>0.71</v>
      </c>
      <c r="V45" t="n">
        <v>0.76</v>
      </c>
      <c r="W45" t="n">
        <v>0.65</v>
      </c>
      <c r="X45" t="n">
        <v>0.06</v>
      </c>
      <c r="Y45" t="n">
        <v>1</v>
      </c>
      <c r="Z45" t="n">
        <v>10</v>
      </c>
      <c r="AA45" t="n">
        <v>91.62622390244101</v>
      </c>
      <c r="AB45" t="n">
        <v>125.367041806978</v>
      </c>
      <c r="AC45" t="n">
        <v>113.4021872907013</v>
      </c>
      <c r="AD45" t="n">
        <v>91626.22390244101</v>
      </c>
      <c r="AE45" t="n">
        <v>125367.041806978</v>
      </c>
      <c r="AF45" t="n">
        <v>4.435532875904474e-06</v>
      </c>
      <c r="AG45" t="n">
        <v>10</v>
      </c>
      <c r="AH45" t="n">
        <v>113402.1872907013</v>
      </c>
    </row>
    <row r="46">
      <c r="A46" t="n">
        <v>44</v>
      </c>
      <c r="B46" t="n">
        <v>75</v>
      </c>
      <c r="C46" t="inlineStr">
        <is>
          <t xml:space="preserve">CONCLUIDO	</t>
        </is>
      </c>
      <c r="D46" t="n">
        <v>13.3333</v>
      </c>
      <c r="E46" t="n">
        <v>7.5</v>
      </c>
      <c r="F46" t="n">
        <v>5.1</v>
      </c>
      <c r="G46" t="n">
        <v>76.52</v>
      </c>
      <c r="H46" t="n">
        <v>1.28</v>
      </c>
      <c r="I46" t="n">
        <v>4</v>
      </c>
      <c r="J46" t="n">
        <v>166.01</v>
      </c>
      <c r="K46" t="n">
        <v>49.1</v>
      </c>
      <c r="L46" t="n">
        <v>12</v>
      </c>
      <c r="M46" t="n">
        <v>1</v>
      </c>
      <c r="N46" t="n">
        <v>29.91</v>
      </c>
      <c r="O46" t="n">
        <v>20708.3</v>
      </c>
      <c r="P46" t="n">
        <v>48.38</v>
      </c>
      <c r="Q46" t="n">
        <v>202.81</v>
      </c>
      <c r="R46" t="n">
        <v>19.53</v>
      </c>
      <c r="S46" t="n">
        <v>13.89</v>
      </c>
      <c r="T46" t="n">
        <v>1145.84</v>
      </c>
      <c r="U46" t="n">
        <v>0.71</v>
      </c>
      <c r="V46" t="n">
        <v>0.76</v>
      </c>
      <c r="W46" t="n">
        <v>0.65</v>
      </c>
      <c r="X46" t="n">
        <v>0.06</v>
      </c>
      <c r="Y46" t="n">
        <v>1</v>
      </c>
      <c r="Z46" t="n">
        <v>10</v>
      </c>
      <c r="AA46" t="n">
        <v>91.709623954322</v>
      </c>
      <c r="AB46" t="n">
        <v>125.4811534373122</v>
      </c>
      <c r="AC46" t="n">
        <v>113.5054082671931</v>
      </c>
      <c r="AD46" t="n">
        <v>91709.623954322</v>
      </c>
      <c r="AE46" t="n">
        <v>125481.1534373122</v>
      </c>
      <c r="AF46" t="n">
        <v>4.434368851170979e-06</v>
      </c>
      <c r="AG46" t="n">
        <v>10</v>
      </c>
      <c r="AH46" t="n">
        <v>113505.4082671931</v>
      </c>
    </row>
    <row r="47">
      <c r="A47" t="n">
        <v>45</v>
      </c>
      <c r="B47" t="n">
        <v>75</v>
      </c>
      <c r="C47" t="inlineStr">
        <is>
          <t xml:space="preserve">CONCLUIDO	</t>
        </is>
      </c>
      <c r="D47" t="n">
        <v>13.3323</v>
      </c>
      <c r="E47" t="n">
        <v>7.5</v>
      </c>
      <c r="F47" t="n">
        <v>5.1</v>
      </c>
      <c r="G47" t="n">
        <v>76.53</v>
      </c>
      <c r="H47" t="n">
        <v>1.3</v>
      </c>
      <c r="I47" t="n">
        <v>4</v>
      </c>
      <c r="J47" t="n">
        <v>166.37</v>
      </c>
      <c r="K47" t="n">
        <v>49.1</v>
      </c>
      <c r="L47" t="n">
        <v>12.25</v>
      </c>
      <c r="M47" t="n">
        <v>0</v>
      </c>
      <c r="N47" t="n">
        <v>30.02</v>
      </c>
      <c r="O47" t="n">
        <v>20752.76</v>
      </c>
      <c r="P47" t="n">
        <v>48.4</v>
      </c>
      <c r="Q47" t="n">
        <v>202.81</v>
      </c>
      <c r="R47" t="n">
        <v>19.53</v>
      </c>
      <c r="S47" t="n">
        <v>13.89</v>
      </c>
      <c r="T47" t="n">
        <v>1146.38</v>
      </c>
      <c r="U47" t="n">
        <v>0.71</v>
      </c>
      <c r="V47" t="n">
        <v>0.76</v>
      </c>
      <c r="W47" t="n">
        <v>0.65</v>
      </c>
      <c r="X47" t="n">
        <v>0.06</v>
      </c>
      <c r="Y47" t="n">
        <v>1</v>
      </c>
      <c r="Z47" t="n">
        <v>10</v>
      </c>
      <c r="AA47" t="n">
        <v>91.71946589101262</v>
      </c>
      <c r="AB47" t="n">
        <v>125.4946196092879</v>
      </c>
      <c r="AC47" t="n">
        <v>113.5175892466153</v>
      </c>
      <c r="AD47" t="n">
        <v>91719.46589101262</v>
      </c>
      <c r="AE47" t="n">
        <v>125494.6196092879</v>
      </c>
      <c r="AF47" t="n">
        <v>4.434036272675695e-06</v>
      </c>
      <c r="AG47" t="n">
        <v>10</v>
      </c>
      <c r="AH47" t="n">
        <v>113517.5892466153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7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9.042999999999999</v>
      </c>
      <c r="E2" t="n">
        <v>11.06</v>
      </c>
      <c r="F2" t="n">
        <v>6.28</v>
      </c>
      <c r="G2" t="n">
        <v>6.08</v>
      </c>
      <c r="H2" t="n">
        <v>0.1</v>
      </c>
      <c r="I2" t="n">
        <v>62</v>
      </c>
      <c r="J2" t="n">
        <v>185.69</v>
      </c>
      <c r="K2" t="n">
        <v>53.44</v>
      </c>
      <c r="L2" t="n">
        <v>1</v>
      </c>
      <c r="M2" t="n">
        <v>60</v>
      </c>
      <c r="N2" t="n">
        <v>36.26</v>
      </c>
      <c r="O2" t="n">
        <v>23136.14</v>
      </c>
      <c r="P2" t="n">
        <v>84.73</v>
      </c>
      <c r="Q2" t="n">
        <v>203.01</v>
      </c>
      <c r="R2" t="n">
        <v>56.54</v>
      </c>
      <c r="S2" t="n">
        <v>13.89</v>
      </c>
      <c r="T2" t="n">
        <v>19361.71</v>
      </c>
      <c r="U2" t="n">
        <v>0.25</v>
      </c>
      <c r="V2" t="n">
        <v>0.62</v>
      </c>
      <c r="W2" t="n">
        <v>0.73</v>
      </c>
      <c r="X2" t="n">
        <v>1.24</v>
      </c>
      <c r="Y2" t="n">
        <v>1</v>
      </c>
      <c r="Z2" t="n">
        <v>10</v>
      </c>
      <c r="AA2" t="n">
        <v>160.3777065789229</v>
      </c>
      <c r="AB2" t="n">
        <v>219.4358535062434</v>
      </c>
      <c r="AC2" t="n">
        <v>198.4932036278252</v>
      </c>
      <c r="AD2" t="n">
        <v>160377.7065789229</v>
      </c>
      <c r="AE2" t="n">
        <v>219435.8535062434</v>
      </c>
      <c r="AF2" t="n">
        <v>2.969776333750414e-06</v>
      </c>
      <c r="AG2" t="n">
        <v>15</v>
      </c>
      <c r="AH2" t="n">
        <v>198493.2036278252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9.819699999999999</v>
      </c>
      <c r="E3" t="n">
        <v>10.18</v>
      </c>
      <c r="F3" t="n">
        <v>5.97</v>
      </c>
      <c r="G3" t="n">
        <v>7.62</v>
      </c>
      <c r="H3" t="n">
        <v>0.12</v>
      </c>
      <c r="I3" t="n">
        <v>47</v>
      </c>
      <c r="J3" t="n">
        <v>186.07</v>
      </c>
      <c r="K3" t="n">
        <v>53.44</v>
      </c>
      <c r="L3" t="n">
        <v>1.25</v>
      </c>
      <c r="M3" t="n">
        <v>45</v>
      </c>
      <c r="N3" t="n">
        <v>36.39</v>
      </c>
      <c r="O3" t="n">
        <v>23182.76</v>
      </c>
      <c r="P3" t="n">
        <v>80.23</v>
      </c>
      <c r="Q3" t="n">
        <v>202.89</v>
      </c>
      <c r="R3" t="n">
        <v>46.71</v>
      </c>
      <c r="S3" t="n">
        <v>13.89</v>
      </c>
      <c r="T3" t="n">
        <v>14520.06</v>
      </c>
      <c r="U3" t="n">
        <v>0.3</v>
      </c>
      <c r="V3" t="n">
        <v>0.65</v>
      </c>
      <c r="W3" t="n">
        <v>0.71</v>
      </c>
      <c r="X3" t="n">
        <v>0.93</v>
      </c>
      <c r="Y3" t="n">
        <v>1</v>
      </c>
      <c r="Z3" t="n">
        <v>10</v>
      </c>
      <c r="AA3" t="n">
        <v>146.351623014491</v>
      </c>
      <c r="AB3" t="n">
        <v>200.2447471862623</v>
      </c>
      <c r="AC3" t="n">
        <v>181.1336695601301</v>
      </c>
      <c r="AD3" t="n">
        <v>146351.623014491</v>
      </c>
      <c r="AE3" t="n">
        <v>200244.7471862623</v>
      </c>
      <c r="AF3" t="n">
        <v>3.2248493491683e-06</v>
      </c>
      <c r="AG3" t="n">
        <v>14</v>
      </c>
      <c r="AH3" t="n">
        <v>181133.6695601301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10.3538</v>
      </c>
      <c r="E4" t="n">
        <v>9.66</v>
      </c>
      <c r="F4" t="n">
        <v>5.78</v>
      </c>
      <c r="G4" t="n">
        <v>9.119999999999999</v>
      </c>
      <c r="H4" t="n">
        <v>0.14</v>
      </c>
      <c r="I4" t="n">
        <v>38</v>
      </c>
      <c r="J4" t="n">
        <v>186.45</v>
      </c>
      <c r="K4" t="n">
        <v>53.44</v>
      </c>
      <c r="L4" t="n">
        <v>1.5</v>
      </c>
      <c r="M4" t="n">
        <v>36</v>
      </c>
      <c r="N4" t="n">
        <v>36.51</v>
      </c>
      <c r="O4" t="n">
        <v>23229.42</v>
      </c>
      <c r="P4" t="n">
        <v>77.52</v>
      </c>
      <c r="Q4" t="n">
        <v>202.83</v>
      </c>
      <c r="R4" t="n">
        <v>40.75</v>
      </c>
      <c r="S4" t="n">
        <v>13.89</v>
      </c>
      <c r="T4" t="n">
        <v>11583.9</v>
      </c>
      <c r="U4" t="n">
        <v>0.34</v>
      </c>
      <c r="V4" t="n">
        <v>0.67</v>
      </c>
      <c r="W4" t="n">
        <v>0.6899999999999999</v>
      </c>
      <c r="X4" t="n">
        <v>0.74</v>
      </c>
      <c r="Y4" t="n">
        <v>1</v>
      </c>
      <c r="Z4" t="n">
        <v>10</v>
      </c>
      <c r="AA4" t="n">
        <v>135.4127462302833</v>
      </c>
      <c r="AB4" t="n">
        <v>185.2776933809326</v>
      </c>
      <c r="AC4" t="n">
        <v>167.5950503635843</v>
      </c>
      <c r="AD4" t="n">
        <v>135412.7462302833</v>
      </c>
      <c r="AE4" t="n">
        <v>185277.6933809326</v>
      </c>
      <c r="AF4" t="n">
        <v>3.400251045492097e-06</v>
      </c>
      <c r="AG4" t="n">
        <v>13</v>
      </c>
      <c r="AH4" t="n">
        <v>167595.0503635843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10.7328</v>
      </c>
      <c r="E5" t="n">
        <v>9.32</v>
      </c>
      <c r="F5" t="n">
        <v>5.66</v>
      </c>
      <c r="G5" t="n">
        <v>10.61</v>
      </c>
      <c r="H5" t="n">
        <v>0.17</v>
      </c>
      <c r="I5" t="n">
        <v>32</v>
      </c>
      <c r="J5" t="n">
        <v>186.83</v>
      </c>
      <c r="K5" t="n">
        <v>53.44</v>
      </c>
      <c r="L5" t="n">
        <v>1.75</v>
      </c>
      <c r="M5" t="n">
        <v>30</v>
      </c>
      <c r="N5" t="n">
        <v>36.64</v>
      </c>
      <c r="O5" t="n">
        <v>23276.13</v>
      </c>
      <c r="P5" t="n">
        <v>75.70999999999999</v>
      </c>
      <c r="Q5" t="n">
        <v>202.91</v>
      </c>
      <c r="R5" t="n">
        <v>36.95</v>
      </c>
      <c r="S5" t="n">
        <v>13.89</v>
      </c>
      <c r="T5" t="n">
        <v>9713.059999999999</v>
      </c>
      <c r="U5" t="n">
        <v>0.38</v>
      </c>
      <c r="V5" t="n">
        <v>0.68</v>
      </c>
      <c r="W5" t="n">
        <v>0.6899999999999999</v>
      </c>
      <c r="X5" t="n">
        <v>0.62</v>
      </c>
      <c r="Y5" t="n">
        <v>1</v>
      </c>
      <c r="Z5" t="n">
        <v>10</v>
      </c>
      <c r="AA5" t="n">
        <v>132.8225226067024</v>
      </c>
      <c r="AB5" t="n">
        <v>181.7336351465496</v>
      </c>
      <c r="AC5" t="n">
        <v>164.3892320729728</v>
      </c>
      <c r="AD5" t="n">
        <v>132822.5226067024</v>
      </c>
      <c r="AE5" t="n">
        <v>181733.6351465496</v>
      </c>
      <c r="AF5" t="n">
        <v>3.524716956195559e-06</v>
      </c>
      <c r="AG5" t="n">
        <v>13</v>
      </c>
      <c r="AH5" t="n">
        <v>164389.2320729728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10.9877</v>
      </c>
      <c r="E6" t="n">
        <v>9.1</v>
      </c>
      <c r="F6" t="n">
        <v>5.59</v>
      </c>
      <c r="G6" t="n">
        <v>11.98</v>
      </c>
      <c r="H6" t="n">
        <v>0.19</v>
      </c>
      <c r="I6" t="n">
        <v>28</v>
      </c>
      <c r="J6" t="n">
        <v>187.21</v>
      </c>
      <c r="K6" t="n">
        <v>53.44</v>
      </c>
      <c r="L6" t="n">
        <v>2</v>
      </c>
      <c r="M6" t="n">
        <v>26</v>
      </c>
      <c r="N6" t="n">
        <v>36.77</v>
      </c>
      <c r="O6" t="n">
        <v>23322.88</v>
      </c>
      <c r="P6" t="n">
        <v>74.59</v>
      </c>
      <c r="Q6" t="n">
        <v>202.83</v>
      </c>
      <c r="R6" t="n">
        <v>34.93</v>
      </c>
      <c r="S6" t="n">
        <v>13.89</v>
      </c>
      <c r="T6" t="n">
        <v>8723</v>
      </c>
      <c r="U6" t="n">
        <v>0.4</v>
      </c>
      <c r="V6" t="n">
        <v>0.6899999999999999</v>
      </c>
      <c r="W6" t="n">
        <v>0.68</v>
      </c>
      <c r="X6" t="n">
        <v>0.55</v>
      </c>
      <c r="Y6" t="n">
        <v>1</v>
      </c>
      <c r="Z6" t="n">
        <v>10</v>
      </c>
      <c r="AA6" t="n">
        <v>124.3916719489345</v>
      </c>
      <c r="AB6" t="n">
        <v>170.1981733337168</v>
      </c>
      <c r="AC6" t="n">
        <v>153.9546985454307</v>
      </c>
      <c r="AD6" t="n">
        <v>124391.6719489345</v>
      </c>
      <c r="AE6" t="n">
        <v>170198.1733337168</v>
      </c>
      <c r="AF6" t="n">
        <v>3.608427670280817e-06</v>
      </c>
      <c r="AG6" t="n">
        <v>12</v>
      </c>
      <c r="AH6" t="n">
        <v>153954.6985454307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11.1989</v>
      </c>
      <c r="E7" t="n">
        <v>8.93</v>
      </c>
      <c r="F7" t="n">
        <v>5.53</v>
      </c>
      <c r="G7" t="n">
        <v>13.27</v>
      </c>
      <c r="H7" t="n">
        <v>0.21</v>
      </c>
      <c r="I7" t="n">
        <v>25</v>
      </c>
      <c r="J7" t="n">
        <v>187.59</v>
      </c>
      <c r="K7" t="n">
        <v>53.44</v>
      </c>
      <c r="L7" t="n">
        <v>2.25</v>
      </c>
      <c r="M7" t="n">
        <v>23</v>
      </c>
      <c r="N7" t="n">
        <v>36.9</v>
      </c>
      <c r="O7" t="n">
        <v>23369.68</v>
      </c>
      <c r="P7" t="n">
        <v>73.69</v>
      </c>
      <c r="Q7" t="n">
        <v>202.86</v>
      </c>
      <c r="R7" t="n">
        <v>32.76</v>
      </c>
      <c r="S7" t="n">
        <v>13.89</v>
      </c>
      <c r="T7" t="n">
        <v>7656.2</v>
      </c>
      <c r="U7" t="n">
        <v>0.42</v>
      </c>
      <c r="V7" t="n">
        <v>0.7</v>
      </c>
      <c r="W7" t="n">
        <v>0.68</v>
      </c>
      <c r="X7" t="n">
        <v>0.49</v>
      </c>
      <c r="Y7" t="n">
        <v>1</v>
      </c>
      <c r="Z7" t="n">
        <v>10</v>
      </c>
      <c r="AA7" t="n">
        <v>123.144518949021</v>
      </c>
      <c r="AB7" t="n">
        <v>168.4917635787288</v>
      </c>
      <c r="AC7" t="n">
        <v>152.411146142497</v>
      </c>
      <c r="AD7" t="n">
        <v>123144.518949021</v>
      </c>
      <c r="AE7" t="n">
        <v>168491.7635787288</v>
      </c>
      <c r="AF7" t="n">
        <v>3.677787037934039e-06</v>
      </c>
      <c r="AG7" t="n">
        <v>12</v>
      </c>
      <c r="AH7" t="n">
        <v>152411.146142497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11.4271</v>
      </c>
      <c r="E8" t="n">
        <v>8.75</v>
      </c>
      <c r="F8" t="n">
        <v>5.46</v>
      </c>
      <c r="G8" t="n">
        <v>14.9</v>
      </c>
      <c r="H8" t="n">
        <v>0.24</v>
      </c>
      <c r="I8" t="n">
        <v>22</v>
      </c>
      <c r="J8" t="n">
        <v>187.97</v>
      </c>
      <c r="K8" t="n">
        <v>53.44</v>
      </c>
      <c r="L8" t="n">
        <v>2.5</v>
      </c>
      <c r="M8" t="n">
        <v>20</v>
      </c>
      <c r="N8" t="n">
        <v>37.03</v>
      </c>
      <c r="O8" t="n">
        <v>23416.52</v>
      </c>
      <c r="P8" t="n">
        <v>72.56999999999999</v>
      </c>
      <c r="Q8" t="n">
        <v>202.83</v>
      </c>
      <c r="R8" t="n">
        <v>30.81</v>
      </c>
      <c r="S8" t="n">
        <v>13.89</v>
      </c>
      <c r="T8" t="n">
        <v>6692.79</v>
      </c>
      <c r="U8" t="n">
        <v>0.45</v>
      </c>
      <c r="V8" t="n">
        <v>0.71</v>
      </c>
      <c r="W8" t="n">
        <v>0.67</v>
      </c>
      <c r="X8" t="n">
        <v>0.42</v>
      </c>
      <c r="Y8" t="n">
        <v>1</v>
      </c>
      <c r="Z8" t="n">
        <v>10</v>
      </c>
      <c r="AA8" t="n">
        <v>121.7751016272236</v>
      </c>
      <c r="AB8" t="n">
        <v>166.6180663846182</v>
      </c>
      <c r="AC8" t="n">
        <v>150.7162719788413</v>
      </c>
      <c r="AD8" t="n">
        <v>121775.1016272236</v>
      </c>
      <c r="AE8" t="n">
        <v>166618.0663846182</v>
      </c>
      <c r="AF8" t="n">
        <v>3.75272930923359e-06</v>
      </c>
      <c r="AG8" t="n">
        <v>12</v>
      </c>
      <c r="AH8" t="n">
        <v>150716.2719788413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11.5886</v>
      </c>
      <c r="E9" t="n">
        <v>8.630000000000001</v>
      </c>
      <c r="F9" t="n">
        <v>5.42</v>
      </c>
      <c r="G9" t="n">
        <v>16.25</v>
      </c>
      <c r="H9" t="n">
        <v>0.26</v>
      </c>
      <c r="I9" t="n">
        <v>20</v>
      </c>
      <c r="J9" t="n">
        <v>188.35</v>
      </c>
      <c r="K9" t="n">
        <v>53.44</v>
      </c>
      <c r="L9" t="n">
        <v>2.75</v>
      </c>
      <c r="M9" t="n">
        <v>18</v>
      </c>
      <c r="N9" t="n">
        <v>37.16</v>
      </c>
      <c r="O9" t="n">
        <v>23463.4</v>
      </c>
      <c r="P9" t="n">
        <v>71.81</v>
      </c>
      <c r="Q9" t="n">
        <v>202.83</v>
      </c>
      <c r="R9" t="n">
        <v>29.57</v>
      </c>
      <c r="S9" t="n">
        <v>13.89</v>
      </c>
      <c r="T9" t="n">
        <v>6084.81</v>
      </c>
      <c r="U9" t="n">
        <v>0.47</v>
      </c>
      <c r="V9" t="n">
        <v>0.71</v>
      </c>
      <c r="W9" t="n">
        <v>0.66</v>
      </c>
      <c r="X9" t="n">
        <v>0.38</v>
      </c>
      <c r="Y9" t="n">
        <v>1</v>
      </c>
      <c r="Z9" t="n">
        <v>10</v>
      </c>
      <c r="AA9" t="n">
        <v>120.8600923436778</v>
      </c>
      <c r="AB9" t="n">
        <v>165.3661103155108</v>
      </c>
      <c r="AC9" t="n">
        <v>149.5838008398376</v>
      </c>
      <c r="AD9" t="n">
        <v>120860.0923436778</v>
      </c>
      <c r="AE9" t="n">
        <v>165366.1103155107</v>
      </c>
      <c r="AF9" t="n">
        <v>3.80576689387372e-06</v>
      </c>
      <c r="AG9" t="n">
        <v>12</v>
      </c>
      <c r="AH9" t="n">
        <v>149583.8008398376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11.7497</v>
      </c>
      <c r="E10" t="n">
        <v>8.51</v>
      </c>
      <c r="F10" t="n">
        <v>5.37</v>
      </c>
      <c r="G10" t="n">
        <v>17.91</v>
      </c>
      <c r="H10" t="n">
        <v>0.28</v>
      </c>
      <c r="I10" t="n">
        <v>18</v>
      </c>
      <c r="J10" t="n">
        <v>188.73</v>
      </c>
      <c r="K10" t="n">
        <v>53.44</v>
      </c>
      <c r="L10" t="n">
        <v>3</v>
      </c>
      <c r="M10" t="n">
        <v>16</v>
      </c>
      <c r="N10" t="n">
        <v>37.29</v>
      </c>
      <c r="O10" t="n">
        <v>23510.33</v>
      </c>
      <c r="P10" t="n">
        <v>71.09</v>
      </c>
      <c r="Q10" t="n">
        <v>202.94</v>
      </c>
      <c r="R10" t="n">
        <v>27.89</v>
      </c>
      <c r="S10" t="n">
        <v>13.89</v>
      </c>
      <c r="T10" t="n">
        <v>5257</v>
      </c>
      <c r="U10" t="n">
        <v>0.5</v>
      </c>
      <c r="V10" t="n">
        <v>0.72</v>
      </c>
      <c r="W10" t="n">
        <v>0.67</v>
      </c>
      <c r="X10" t="n">
        <v>0.33</v>
      </c>
      <c r="Y10" t="n">
        <v>1</v>
      </c>
      <c r="Z10" t="n">
        <v>10</v>
      </c>
      <c r="AA10" t="n">
        <v>119.9835622112996</v>
      </c>
      <c r="AB10" t="n">
        <v>164.1668031186113</v>
      </c>
      <c r="AC10" t="n">
        <v>148.4989538385717</v>
      </c>
      <c r="AD10" t="n">
        <v>119983.5622112996</v>
      </c>
      <c r="AE10" t="n">
        <v>164166.8031186112</v>
      </c>
      <c r="AF10" t="n">
        <v>3.858673116075113e-06</v>
      </c>
      <c r="AG10" t="n">
        <v>12</v>
      </c>
      <c r="AH10" t="n">
        <v>148498.9538385716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11.8079</v>
      </c>
      <c r="E11" t="n">
        <v>8.470000000000001</v>
      </c>
      <c r="F11" t="n">
        <v>5.37</v>
      </c>
      <c r="G11" t="n">
        <v>18.94</v>
      </c>
      <c r="H11" t="n">
        <v>0.3</v>
      </c>
      <c r="I11" t="n">
        <v>17</v>
      </c>
      <c r="J11" t="n">
        <v>189.11</v>
      </c>
      <c r="K11" t="n">
        <v>53.44</v>
      </c>
      <c r="L11" t="n">
        <v>3.25</v>
      </c>
      <c r="M11" t="n">
        <v>15</v>
      </c>
      <c r="N11" t="n">
        <v>37.42</v>
      </c>
      <c r="O11" t="n">
        <v>23557.3</v>
      </c>
      <c r="P11" t="n">
        <v>70.72</v>
      </c>
      <c r="Q11" t="n">
        <v>202.81</v>
      </c>
      <c r="R11" t="n">
        <v>27.83</v>
      </c>
      <c r="S11" t="n">
        <v>13.89</v>
      </c>
      <c r="T11" t="n">
        <v>5228.57</v>
      </c>
      <c r="U11" t="n">
        <v>0.5</v>
      </c>
      <c r="V11" t="n">
        <v>0.72</v>
      </c>
      <c r="W11" t="n">
        <v>0.67</v>
      </c>
      <c r="X11" t="n">
        <v>0.33</v>
      </c>
      <c r="Y11" t="n">
        <v>1</v>
      </c>
      <c r="Z11" t="n">
        <v>10</v>
      </c>
      <c r="AA11" t="n">
        <v>119.6337098718623</v>
      </c>
      <c r="AB11" t="n">
        <v>163.6881197133975</v>
      </c>
      <c r="AC11" t="n">
        <v>148.065955305715</v>
      </c>
      <c r="AD11" t="n">
        <v>119633.7098718623</v>
      </c>
      <c r="AE11" t="n">
        <v>163688.1197133975</v>
      </c>
      <c r="AF11" t="n">
        <v>3.87778635091137e-06</v>
      </c>
      <c r="AG11" t="n">
        <v>12</v>
      </c>
      <c r="AH11" t="n">
        <v>148065.955305715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11.8953</v>
      </c>
      <c r="E12" t="n">
        <v>8.41</v>
      </c>
      <c r="F12" t="n">
        <v>5.34</v>
      </c>
      <c r="G12" t="n">
        <v>20.03</v>
      </c>
      <c r="H12" t="n">
        <v>0.33</v>
      </c>
      <c r="I12" t="n">
        <v>16</v>
      </c>
      <c r="J12" t="n">
        <v>189.49</v>
      </c>
      <c r="K12" t="n">
        <v>53.44</v>
      </c>
      <c r="L12" t="n">
        <v>3.5</v>
      </c>
      <c r="M12" t="n">
        <v>14</v>
      </c>
      <c r="N12" t="n">
        <v>37.55</v>
      </c>
      <c r="O12" t="n">
        <v>23604.32</v>
      </c>
      <c r="P12" t="n">
        <v>70.2</v>
      </c>
      <c r="Q12" t="n">
        <v>202.83</v>
      </c>
      <c r="R12" t="n">
        <v>27.03</v>
      </c>
      <c r="S12" t="n">
        <v>13.89</v>
      </c>
      <c r="T12" t="n">
        <v>4833.71</v>
      </c>
      <c r="U12" t="n">
        <v>0.51</v>
      </c>
      <c r="V12" t="n">
        <v>0.72</v>
      </c>
      <c r="W12" t="n">
        <v>0.66</v>
      </c>
      <c r="X12" t="n">
        <v>0.3</v>
      </c>
      <c r="Y12" t="n">
        <v>1</v>
      </c>
      <c r="Z12" t="n">
        <v>10</v>
      </c>
      <c r="AA12" t="n">
        <v>112.2671328890528</v>
      </c>
      <c r="AB12" t="n">
        <v>153.6088440950828</v>
      </c>
      <c r="AC12" t="n">
        <v>138.9486316060568</v>
      </c>
      <c r="AD12" t="n">
        <v>112267.1328890528</v>
      </c>
      <c r="AE12" t="n">
        <v>153608.8440950827</v>
      </c>
      <c r="AF12" t="n">
        <v>3.90648904377544e-06</v>
      </c>
      <c r="AG12" t="n">
        <v>11</v>
      </c>
      <c r="AH12" t="n">
        <v>138948.6316060568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11.9717</v>
      </c>
      <c r="E13" t="n">
        <v>8.35</v>
      </c>
      <c r="F13" t="n">
        <v>5.33</v>
      </c>
      <c r="G13" t="n">
        <v>21.3</v>
      </c>
      <c r="H13" t="n">
        <v>0.35</v>
      </c>
      <c r="I13" t="n">
        <v>15</v>
      </c>
      <c r="J13" t="n">
        <v>189.87</v>
      </c>
      <c r="K13" t="n">
        <v>53.44</v>
      </c>
      <c r="L13" t="n">
        <v>3.75</v>
      </c>
      <c r="M13" t="n">
        <v>13</v>
      </c>
      <c r="N13" t="n">
        <v>37.69</v>
      </c>
      <c r="O13" t="n">
        <v>23651.38</v>
      </c>
      <c r="P13" t="n">
        <v>69.81999999999999</v>
      </c>
      <c r="Q13" t="n">
        <v>202.82</v>
      </c>
      <c r="R13" t="n">
        <v>26.77</v>
      </c>
      <c r="S13" t="n">
        <v>13.89</v>
      </c>
      <c r="T13" t="n">
        <v>4708.43</v>
      </c>
      <c r="U13" t="n">
        <v>0.52</v>
      </c>
      <c r="V13" t="n">
        <v>0.73</v>
      </c>
      <c r="W13" t="n">
        <v>0.66</v>
      </c>
      <c r="X13" t="n">
        <v>0.29</v>
      </c>
      <c r="Y13" t="n">
        <v>1</v>
      </c>
      <c r="Z13" t="n">
        <v>10</v>
      </c>
      <c r="AA13" t="n">
        <v>111.8614535919788</v>
      </c>
      <c r="AB13" t="n">
        <v>153.0537757835189</v>
      </c>
      <c r="AC13" t="n">
        <v>138.4465382351052</v>
      </c>
      <c r="AD13" t="n">
        <v>111861.4535919788</v>
      </c>
      <c r="AE13" t="n">
        <v>153053.7757835189</v>
      </c>
      <c r="AF13" t="n">
        <v>3.931579269574238e-06</v>
      </c>
      <c r="AG13" t="n">
        <v>11</v>
      </c>
      <c r="AH13" t="n">
        <v>138446.5382351052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12.0753</v>
      </c>
      <c r="E14" t="n">
        <v>8.279999999999999</v>
      </c>
      <c r="F14" t="n">
        <v>5.29</v>
      </c>
      <c r="G14" t="n">
        <v>22.68</v>
      </c>
      <c r="H14" t="n">
        <v>0.37</v>
      </c>
      <c r="I14" t="n">
        <v>14</v>
      </c>
      <c r="J14" t="n">
        <v>190.25</v>
      </c>
      <c r="K14" t="n">
        <v>53.44</v>
      </c>
      <c r="L14" t="n">
        <v>4</v>
      </c>
      <c r="M14" t="n">
        <v>12</v>
      </c>
      <c r="N14" t="n">
        <v>37.82</v>
      </c>
      <c r="O14" t="n">
        <v>23698.48</v>
      </c>
      <c r="P14" t="n">
        <v>69.19</v>
      </c>
      <c r="Q14" t="n">
        <v>202.93</v>
      </c>
      <c r="R14" t="n">
        <v>25.67</v>
      </c>
      <c r="S14" t="n">
        <v>13.89</v>
      </c>
      <c r="T14" t="n">
        <v>4164.65</v>
      </c>
      <c r="U14" t="n">
        <v>0.54</v>
      </c>
      <c r="V14" t="n">
        <v>0.73</v>
      </c>
      <c r="W14" t="n">
        <v>0.66</v>
      </c>
      <c r="X14" t="n">
        <v>0.25</v>
      </c>
      <c r="Y14" t="n">
        <v>1</v>
      </c>
      <c r="Z14" t="n">
        <v>10</v>
      </c>
      <c r="AA14" t="n">
        <v>111.2512838366798</v>
      </c>
      <c r="AB14" t="n">
        <v>152.2189146055296</v>
      </c>
      <c r="AC14" t="n">
        <v>137.6913550362079</v>
      </c>
      <c r="AD14" t="n">
        <v>111251.2838366799</v>
      </c>
      <c r="AE14" t="n">
        <v>152218.9146055296</v>
      </c>
      <c r="AF14" t="n">
        <v>3.965602141207164e-06</v>
      </c>
      <c r="AG14" t="n">
        <v>11</v>
      </c>
      <c r="AH14" t="n">
        <v>137691.3550362079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12.1482</v>
      </c>
      <c r="E15" t="n">
        <v>8.23</v>
      </c>
      <c r="F15" t="n">
        <v>5.28</v>
      </c>
      <c r="G15" t="n">
        <v>24.37</v>
      </c>
      <c r="H15" t="n">
        <v>0.4</v>
      </c>
      <c r="I15" t="n">
        <v>13</v>
      </c>
      <c r="J15" t="n">
        <v>190.63</v>
      </c>
      <c r="K15" t="n">
        <v>53.44</v>
      </c>
      <c r="L15" t="n">
        <v>4.25</v>
      </c>
      <c r="M15" t="n">
        <v>11</v>
      </c>
      <c r="N15" t="n">
        <v>37.95</v>
      </c>
      <c r="O15" t="n">
        <v>23745.63</v>
      </c>
      <c r="P15" t="n">
        <v>68.90000000000001</v>
      </c>
      <c r="Q15" t="n">
        <v>202.82</v>
      </c>
      <c r="R15" t="n">
        <v>25.23</v>
      </c>
      <c r="S15" t="n">
        <v>13.89</v>
      </c>
      <c r="T15" t="n">
        <v>3951.72</v>
      </c>
      <c r="U15" t="n">
        <v>0.55</v>
      </c>
      <c r="V15" t="n">
        <v>0.73</v>
      </c>
      <c r="W15" t="n">
        <v>0.66</v>
      </c>
      <c r="X15" t="n">
        <v>0.24</v>
      </c>
      <c r="Y15" t="n">
        <v>1</v>
      </c>
      <c r="Z15" t="n">
        <v>10</v>
      </c>
      <c r="AA15" t="n">
        <v>110.9081425631103</v>
      </c>
      <c r="AB15" t="n">
        <v>151.7494135767074</v>
      </c>
      <c r="AC15" t="n">
        <v>137.2666625266274</v>
      </c>
      <c r="AD15" t="n">
        <v>110908.1425631103</v>
      </c>
      <c r="AE15" t="n">
        <v>151749.4135767074</v>
      </c>
      <c r="AF15" t="n">
        <v>3.98954294566701e-06</v>
      </c>
      <c r="AG15" t="n">
        <v>11</v>
      </c>
      <c r="AH15" t="n">
        <v>137266.6625266274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12.2349</v>
      </c>
      <c r="E16" t="n">
        <v>8.17</v>
      </c>
      <c r="F16" t="n">
        <v>5.26</v>
      </c>
      <c r="G16" t="n">
        <v>26.29</v>
      </c>
      <c r="H16" t="n">
        <v>0.42</v>
      </c>
      <c r="I16" t="n">
        <v>12</v>
      </c>
      <c r="J16" t="n">
        <v>191.02</v>
      </c>
      <c r="K16" t="n">
        <v>53.44</v>
      </c>
      <c r="L16" t="n">
        <v>4.5</v>
      </c>
      <c r="M16" t="n">
        <v>10</v>
      </c>
      <c r="N16" t="n">
        <v>38.08</v>
      </c>
      <c r="O16" t="n">
        <v>23792.83</v>
      </c>
      <c r="P16" t="n">
        <v>68.51000000000001</v>
      </c>
      <c r="Q16" t="n">
        <v>202.82</v>
      </c>
      <c r="R16" t="n">
        <v>24.5</v>
      </c>
      <c r="S16" t="n">
        <v>13.89</v>
      </c>
      <c r="T16" t="n">
        <v>3589.91</v>
      </c>
      <c r="U16" t="n">
        <v>0.57</v>
      </c>
      <c r="V16" t="n">
        <v>0.74</v>
      </c>
      <c r="W16" t="n">
        <v>0.66</v>
      </c>
      <c r="X16" t="n">
        <v>0.22</v>
      </c>
      <c r="Y16" t="n">
        <v>1</v>
      </c>
      <c r="Z16" t="n">
        <v>10</v>
      </c>
      <c r="AA16" t="n">
        <v>110.4802943231136</v>
      </c>
      <c r="AB16" t="n">
        <v>151.164012739412</v>
      </c>
      <c r="AC16" t="n">
        <v>136.7371315236281</v>
      </c>
      <c r="AD16" t="n">
        <v>110480.2943231136</v>
      </c>
      <c r="AE16" t="n">
        <v>151164.012739412</v>
      </c>
      <c r="AF16" t="n">
        <v>4.018015754263291e-06</v>
      </c>
      <c r="AG16" t="n">
        <v>11</v>
      </c>
      <c r="AH16" t="n">
        <v>136737.1315236281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12.2224</v>
      </c>
      <c r="E17" t="n">
        <v>8.18</v>
      </c>
      <c r="F17" t="n">
        <v>5.27</v>
      </c>
      <c r="G17" t="n">
        <v>26.33</v>
      </c>
      <c r="H17" t="n">
        <v>0.44</v>
      </c>
      <c r="I17" t="n">
        <v>12</v>
      </c>
      <c r="J17" t="n">
        <v>191.4</v>
      </c>
      <c r="K17" t="n">
        <v>53.44</v>
      </c>
      <c r="L17" t="n">
        <v>4.75</v>
      </c>
      <c r="M17" t="n">
        <v>10</v>
      </c>
      <c r="N17" t="n">
        <v>38.22</v>
      </c>
      <c r="O17" t="n">
        <v>23840.07</v>
      </c>
      <c r="P17" t="n">
        <v>68.39</v>
      </c>
      <c r="Q17" t="n">
        <v>202.82</v>
      </c>
      <c r="R17" t="n">
        <v>24.72</v>
      </c>
      <c r="S17" t="n">
        <v>13.89</v>
      </c>
      <c r="T17" t="n">
        <v>3700.08</v>
      </c>
      <c r="U17" t="n">
        <v>0.5600000000000001</v>
      </c>
      <c r="V17" t="n">
        <v>0.73</v>
      </c>
      <c r="W17" t="n">
        <v>0.66</v>
      </c>
      <c r="X17" t="n">
        <v>0.23</v>
      </c>
      <c r="Y17" t="n">
        <v>1</v>
      </c>
      <c r="Z17" t="n">
        <v>10</v>
      </c>
      <c r="AA17" t="n">
        <v>110.4675447257979</v>
      </c>
      <c r="AB17" t="n">
        <v>151.1465681778921</v>
      </c>
      <c r="AC17" t="n">
        <v>136.7213518465761</v>
      </c>
      <c r="AD17" t="n">
        <v>110467.5447257979</v>
      </c>
      <c r="AE17" t="n">
        <v>151146.5681778921</v>
      </c>
      <c r="AF17" t="n">
        <v>4.013910678052755e-06</v>
      </c>
      <c r="AG17" t="n">
        <v>11</v>
      </c>
      <c r="AH17" t="n">
        <v>136721.3518465761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12.3208</v>
      </c>
      <c r="E18" t="n">
        <v>8.119999999999999</v>
      </c>
      <c r="F18" t="n">
        <v>5.24</v>
      </c>
      <c r="G18" t="n">
        <v>28.57</v>
      </c>
      <c r="H18" t="n">
        <v>0.46</v>
      </c>
      <c r="I18" t="n">
        <v>11</v>
      </c>
      <c r="J18" t="n">
        <v>191.78</v>
      </c>
      <c r="K18" t="n">
        <v>53.44</v>
      </c>
      <c r="L18" t="n">
        <v>5</v>
      </c>
      <c r="M18" t="n">
        <v>9</v>
      </c>
      <c r="N18" t="n">
        <v>38.35</v>
      </c>
      <c r="O18" t="n">
        <v>23887.36</v>
      </c>
      <c r="P18" t="n">
        <v>67.75</v>
      </c>
      <c r="Q18" t="n">
        <v>202.81</v>
      </c>
      <c r="R18" t="n">
        <v>23.88</v>
      </c>
      <c r="S18" t="n">
        <v>13.89</v>
      </c>
      <c r="T18" t="n">
        <v>3284.14</v>
      </c>
      <c r="U18" t="n">
        <v>0.58</v>
      </c>
      <c r="V18" t="n">
        <v>0.74</v>
      </c>
      <c r="W18" t="n">
        <v>0.65</v>
      </c>
      <c r="X18" t="n">
        <v>0.2</v>
      </c>
      <c r="Y18" t="n">
        <v>1</v>
      </c>
      <c r="Z18" t="n">
        <v>10</v>
      </c>
      <c r="AA18" t="n">
        <v>109.8972046774798</v>
      </c>
      <c r="AB18" t="n">
        <v>150.3662037621565</v>
      </c>
      <c r="AC18" t="n">
        <v>136.0154643154298</v>
      </c>
      <c r="AD18" t="n">
        <v>109897.2046774798</v>
      </c>
      <c r="AE18" t="n">
        <v>150366.2037621565</v>
      </c>
      <c r="AF18" t="n">
        <v>4.046225837982097e-06</v>
      </c>
      <c r="AG18" t="n">
        <v>11</v>
      </c>
      <c r="AH18" t="n">
        <v>136015.4643154298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12.3233</v>
      </c>
      <c r="E19" t="n">
        <v>8.109999999999999</v>
      </c>
      <c r="F19" t="n">
        <v>5.24</v>
      </c>
      <c r="G19" t="n">
        <v>28.56</v>
      </c>
      <c r="H19" t="n">
        <v>0.48</v>
      </c>
      <c r="I19" t="n">
        <v>11</v>
      </c>
      <c r="J19" t="n">
        <v>192.17</v>
      </c>
      <c r="K19" t="n">
        <v>53.44</v>
      </c>
      <c r="L19" t="n">
        <v>5.25</v>
      </c>
      <c r="M19" t="n">
        <v>9</v>
      </c>
      <c r="N19" t="n">
        <v>38.48</v>
      </c>
      <c r="O19" t="n">
        <v>23934.69</v>
      </c>
      <c r="P19" t="n">
        <v>67.67</v>
      </c>
      <c r="Q19" t="n">
        <v>202.82</v>
      </c>
      <c r="R19" t="n">
        <v>23.84</v>
      </c>
      <c r="S19" t="n">
        <v>13.89</v>
      </c>
      <c r="T19" t="n">
        <v>3267.1</v>
      </c>
      <c r="U19" t="n">
        <v>0.58</v>
      </c>
      <c r="V19" t="n">
        <v>0.74</v>
      </c>
      <c r="W19" t="n">
        <v>0.65</v>
      </c>
      <c r="X19" t="n">
        <v>0.2</v>
      </c>
      <c r="Y19" t="n">
        <v>1</v>
      </c>
      <c r="Z19" t="n">
        <v>10</v>
      </c>
      <c r="AA19" t="n">
        <v>109.8551533852692</v>
      </c>
      <c r="AB19" t="n">
        <v>150.3086673289821</v>
      </c>
      <c r="AC19" t="n">
        <v>135.9634190786845</v>
      </c>
      <c r="AD19" t="n">
        <v>109855.1533852693</v>
      </c>
      <c r="AE19" t="n">
        <v>150308.6673289821</v>
      </c>
      <c r="AF19" t="n">
        <v>4.047046853224204e-06</v>
      </c>
      <c r="AG19" t="n">
        <v>11</v>
      </c>
      <c r="AH19" t="n">
        <v>135963.4190786845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12.4018</v>
      </c>
      <c r="E20" t="n">
        <v>8.06</v>
      </c>
      <c r="F20" t="n">
        <v>5.22</v>
      </c>
      <c r="G20" t="n">
        <v>31.33</v>
      </c>
      <c r="H20" t="n">
        <v>0.51</v>
      </c>
      <c r="I20" t="n">
        <v>10</v>
      </c>
      <c r="J20" t="n">
        <v>192.55</v>
      </c>
      <c r="K20" t="n">
        <v>53.44</v>
      </c>
      <c r="L20" t="n">
        <v>5.5</v>
      </c>
      <c r="M20" t="n">
        <v>8</v>
      </c>
      <c r="N20" t="n">
        <v>38.62</v>
      </c>
      <c r="O20" t="n">
        <v>23982.06</v>
      </c>
      <c r="P20" t="n">
        <v>67.18000000000001</v>
      </c>
      <c r="Q20" t="n">
        <v>202.83</v>
      </c>
      <c r="R20" t="n">
        <v>23.29</v>
      </c>
      <c r="S20" t="n">
        <v>13.89</v>
      </c>
      <c r="T20" t="n">
        <v>2994.76</v>
      </c>
      <c r="U20" t="n">
        <v>0.6</v>
      </c>
      <c r="V20" t="n">
        <v>0.74</v>
      </c>
      <c r="W20" t="n">
        <v>0.66</v>
      </c>
      <c r="X20" t="n">
        <v>0.18</v>
      </c>
      <c r="Y20" t="n">
        <v>1</v>
      </c>
      <c r="Z20" t="n">
        <v>10</v>
      </c>
      <c r="AA20" t="n">
        <v>109.4184292150535</v>
      </c>
      <c r="AB20" t="n">
        <v>149.7111220523826</v>
      </c>
      <c r="AC20" t="n">
        <v>135.4229026846235</v>
      </c>
      <c r="AD20" t="n">
        <v>109418.4292150535</v>
      </c>
      <c r="AE20" t="n">
        <v>149711.1220523826</v>
      </c>
      <c r="AF20" t="n">
        <v>4.072826731826372e-06</v>
      </c>
      <c r="AG20" t="n">
        <v>11</v>
      </c>
      <c r="AH20" t="n">
        <v>135422.9026846235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12.4189</v>
      </c>
      <c r="E21" t="n">
        <v>8.050000000000001</v>
      </c>
      <c r="F21" t="n">
        <v>5.21</v>
      </c>
      <c r="G21" t="n">
        <v>31.27</v>
      </c>
      <c r="H21" t="n">
        <v>0.53</v>
      </c>
      <c r="I21" t="n">
        <v>10</v>
      </c>
      <c r="J21" t="n">
        <v>192.94</v>
      </c>
      <c r="K21" t="n">
        <v>53.44</v>
      </c>
      <c r="L21" t="n">
        <v>5.75</v>
      </c>
      <c r="M21" t="n">
        <v>8</v>
      </c>
      <c r="N21" t="n">
        <v>38.75</v>
      </c>
      <c r="O21" t="n">
        <v>24029.48</v>
      </c>
      <c r="P21" t="n">
        <v>67.04000000000001</v>
      </c>
      <c r="Q21" t="n">
        <v>202.81</v>
      </c>
      <c r="R21" t="n">
        <v>23.07</v>
      </c>
      <c r="S21" t="n">
        <v>13.89</v>
      </c>
      <c r="T21" t="n">
        <v>2886.66</v>
      </c>
      <c r="U21" t="n">
        <v>0.6</v>
      </c>
      <c r="V21" t="n">
        <v>0.74</v>
      </c>
      <c r="W21" t="n">
        <v>0.65</v>
      </c>
      <c r="X21" t="n">
        <v>0.17</v>
      </c>
      <c r="Y21" t="n">
        <v>1</v>
      </c>
      <c r="Z21" t="n">
        <v>10</v>
      </c>
      <c r="AA21" t="n">
        <v>109.3060155362694</v>
      </c>
      <c r="AB21" t="n">
        <v>149.5573126977287</v>
      </c>
      <c r="AC21" t="n">
        <v>135.2837726789049</v>
      </c>
      <c r="AD21" t="n">
        <v>109306.0155362694</v>
      </c>
      <c r="AE21" t="n">
        <v>149557.3126977287</v>
      </c>
      <c r="AF21" t="n">
        <v>4.078442476082386e-06</v>
      </c>
      <c r="AG21" t="n">
        <v>11</v>
      </c>
      <c r="AH21" t="n">
        <v>135283.7726789049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12.4887</v>
      </c>
      <c r="E22" t="n">
        <v>8.01</v>
      </c>
      <c r="F22" t="n">
        <v>5.2</v>
      </c>
      <c r="G22" t="n">
        <v>34.69</v>
      </c>
      <c r="H22" t="n">
        <v>0.55</v>
      </c>
      <c r="I22" t="n">
        <v>9</v>
      </c>
      <c r="J22" t="n">
        <v>193.32</v>
      </c>
      <c r="K22" t="n">
        <v>53.44</v>
      </c>
      <c r="L22" t="n">
        <v>6</v>
      </c>
      <c r="M22" t="n">
        <v>7</v>
      </c>
      <c r="N22" t="n">
        <v>38.89</v>
      </c>
      <c r="O22" t="n">
        <v>24076.95</v>
      </c>
      <c r="P22" t="n">
        <v>66.45999999999999</v>
      </c>
      <c r="Q22" t="n">
        <v>202.81</v>
      </c>
      <c r="R22" t="n">
        <v>22.64</v>
      </c>
      <c r="S22" t="n">
        <v>13.89</v>
      </c>
      <c r="T22" t="n">
        <v>2674.65</v>
      </c>
      <c r="U22" t="n">
        <v>0.61</v>
      </c>
      <c r="V22" t="n">
        <v>0.74</v>
      </c>
      <c r="W22" t="n">
        <v>0.66</v>
      </c>
      <c r="X22" t="n">
        <v>0.17</v>
      </c>
      <c r="Y22" t="n">
        <v>1</v>
      </c>
      <c r="Z22" t="n">
        <v>10</v>
      </c>
      <c r="AA22" t="n">
        <v>108.8652970894857</v>
      </c>
      <c r="AB22" t="n">
        <v>148.954302275714</v>
      </c>
      <c r="AC22" t="n">
        <v>134.7383127252367</v>
      </c>
      <c r="AD22" t="n">
        <v>108865.2970894857</v>
      </c>
      <c r="AE22" t="n">
        <v>148954.302275714</v>
      </c>
      <c r="AF22" t="n">
        <v>4.101365221642021e-06</v>
      </c>
      <c r="AG22" t="n">
        <v>11</v>
      </c>
      <c r="AH22" t="n">
        <v>134738.3127252366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12.5</v>
      </c>
      <c r="E23" t="n">
        <v>8</v>
      </c>
      <c r="F23" t="n">
        <v>5.2</v>
      </c>
      <c r="G23" t="n">
        <v>34.64</v>
      </c>
      <c r="H23" t="n">
        <v>0.57</v>
      </c>
      <c r="I23" t="n">
        <v>9</v>
      </c>
      <c r="J23" t="n">
        <v>193.71</v>
      </c>
      <c r="K23" t="n">
        <v>53.44</v>
      </c>
      <c r="L23" t="n">
        <v>6.25</v>
      </c>
      <c r="M23" t="n">
        <v>7</v>
      </c>
      <c r="N23" t="n">
        <v>39.02</v>
      </c>
      <c r="O23" t="n">
        <v>24124.47</v>
      </c>
      <c r="P23" t="n">
        <v>66.22</v>
      </c>
      <c r="Q23" t="n">
        <v>202.82</v>
      </c>
      <c r="R23" t="n">
        <v>22.55</v>
      </c>
      <c r="S23" t="n">
        <v>13.89</v>
      </c>
      <c r="T23" t="n">
        <v>2627.36</v>
      </c>
      <c r="U23" t="n">
        <v>0.62</v>
      </c>
      <c r="V23" t="n">
        <v>0.74</v>
      </c>
      <c r="W23" t="n">
        <v>0.65</v>
      </c>
      <c r="X23" t="n">
        <v>0.16</v>
      </c>
      <c r="Y23" t="n">
        <v>1</v>
      </c>
      <c r="Z23" t="n">
        <v>10</v>
      </c>
      <c r="AA23" t="n">
        <v>108.7317843216345</v>
      </c>
      <c r="AB23" t="n">
        <v>148.7716242165725</v>
      </c>
      <c r="AC23" t="n">
        <v>134.5730692036693</v>
      </c>
      <c r="AD23" t="n">
        <v>108731.7843216345</v>
      </c>
      <c r="AE23" t="n">
        <v>148771.6242165725</v>
      </c>
      <c r="AF23" t="n">
        <v>4.105076210536346e-06</v>
      </c>
      <c r="AG23" t="n">
        <v>11</v>
      </c>
      <c r="AH23" t="n">
        <v>134573.0692036693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12.4952</v>
      </c>
      <c r="E24" t="n">
        <v>8</v>
      </c>
      <c r="F24" t="n">
        <v>5.2</v>
      </c>
      <c r="G24" t="n">
        <v>34.66</v>
      </c>
      <c r="H24" t="n">
        <v>0.59</v>
      </c>
      <c r="I24" t="n">
        <v>9</v>
      </c>
      <c r="J24" t="n">
        <v>194.09</v>
      </c>
      <c r="K24" t="n">
        <v>53.44</v>
      </c>
      <c r="L24" t="n">
        <v>6.5</v>
      </c>
      <c r="M24" t="n">
        <v>7</v>
      </c>
      <c r="N24" t="n">
        <v>39.16</v>
      </c>
      <c r="O24" t="n">
        <v>24172.03</v>
      </c>
      <c r="P24" t="n">
        <v>66.11</v>
      </c>
      <c r="Q24" t="n">
        <v>202.81</v>
      </c>
      <c r="R24" t="n">
        <v>22.71</v>
      </c>
      <c r="S24" t="n">
        <v>13.89</v>
      </c>
      <c r="T24" t="n">
        <v>2708.11</v>
      </c>
      <c r="U24" t="n">
        <v>0.61</v>
      </c>
      <c r="V24" t="n">
        <v>0.74</v>
      </c>
      <c r="W24" t="n">
        <v>0.65</v>
      </c>
      <c r="X24" t="n">
        <v>0.16</v>
      </c>
      <c r="Y24" t="n">
        <v>1</v>
      </c>
      <c r="Z24" t="n">
        <v>10</v>
      </c>
      <c r="AA24" t="n">
        <v>108.6961602601944</v>
      </c>
      <c r="AB24" t="n">
        <v>148.7228818040875</v>
      </c>
      <c r="AC24" t="n">
        <v>134.5289786986214</v>
      </c>
      <c r="AD24" t="n">
        <v>108696.1602601944</v>
      </c>
      <c r="AE24" t="n">
        <v>148722.8818040875</v>
      </c>
      <c r="AF24" t="n">
        <v>4.1034998612715e-06</v>
      </c>
      <c r="AG24" t="n">
        <v>11</v>
      </c>
      <c r="AH24" t="n">
        <v>134528.9786986214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12.5795</v>
      </c>
      <c r="E25" t="n">
        <v>7.95</v>
      </c>
      <c r="F25" t="n">
        <v>5.18</v>
      </c>
      <c r="G25" t="n">
        <v>38.87</v>
      </c>
      <c r="H25" t="n">
        <v>0.62</v>
      </c>
      <c r="I25" t="n">
        <v>8</v>
      </c>
      <c r="J25" t="n">
        <v>194.48</v>
      </c>
      <c r="K25" t="n">
        <v>53.44</v>
      </c>
      <c r="L25" t="n">
        <v>6.75</v>
      </c>
      <c r="M25" t="n">
        <v>6</v>
      </c>
      <c r="N25" t="n">
        <v>39.29</v>
      </c>
      <c r="O25" t="n">
        <v>24219.63</v>
      </c>
      <c r="P25" t="n">
        <v>65.65000000000001</v>
      </c>
      <c r="Q25" t="n">
        <v>202.81</v>
      </c>
      <c r="R25" t="n">
        <v>22.25</v>
      </c>
      <c r="S25" t="n">
        <v>13.89</v>
      </c>
      <c r="T25" t="n">
        <v>2485.81</v>
      </c>
      <c r="U25" t="n">
        <v>0.62</v>
      </c>
      <c r="V25" t="n">
        <v>0.75</v>
      </c>
      <c r="W25" t="n">
        <v>0.65</v>
      </c>
      <c r="X25" t="n">
        <v>0.14</v>
      </c>
      <c r="Y25" t="n">
        <v>1</v>
      </c>
      <c r="Z25" t="n">
        <v>10</v>
      </c>
      <c r="AA25" t="n">
        <v>108.27108920583</v>
      </c>
      <c r="AB25" t="n">
        <v>148.1412808346949</v>
      </c>
      <c r="AC25" t="n">
        <v>134.0028849094654</v>
      </c>
      <c r="AD25" t="n">
        <v>108271.08920583</v>
      </c>
      <c r="AE25" t="n">
        <v>148141.2808346949</v>
      </c>
      <c r="AF25" t="n">
        <v>4.131184495235356e-06</v>
      </c>
      <c r="AG25" t="n">
        <v>11</v>
      </c>
      <c r="AH25" t="n">
        <v>134002.8849094654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12.5777</v>
      </c>
      <c r="E26" t="n">
        <v>7.95</v>
      </c>
      <c r="F26" t="n">
        <v>5.18</v>
      </c>
      <c r="G26" t="n">
        <v>38.88</v>
      </c>
      <c r="H26" t="n">
        <v>0.64</v>
      </c>
      <c r="I26" t="n">
        <v>8</v>
      </c>
      <c r="J26" t="n">
        <v>194.86</v>
      </c>
      <c r="K26" t="n">
        <v>53.44</v>
      </c>
      <c r="L26" t="n">
        <v>7</v>
      </c>
      <c r="M26" t="n">
        <v>6</v>
      </c>
      <c r="N26" t="n">
        <v>39.43</v>
      </c>
      <c r="O26" t="n">
        <v>24267.28</v>
      </c>
      <c r="P26" t="n">
        <v>65.72</v>
      </c>
      <c r="Q26" t="n">
        <v>202.81</v>
      </c>
      <c r="R26" t="n">
        <v>22.23</v>
      </c>
      <c r="S26" t="n">
        <v>13.89</v>
      </c>
      <c r="T26" t="n">
        <v>2476.01</v>
      </c>
      <c r="U26" t="n">
        <v>0.62</v>
      </c>
      <c r="V26" t="n">
        <v>0.75</v>
      </c>
      <c r="W26" t="n">
        <v>0.65</v>
      </c>
      <c r="X26" t="n">
        <v>0.15</v>
      </c>
      <c r="Y26" t="n">
        <v>1</v>
      </c>
      <c r="Z26" t="n">
        <v>10</v>
      </c>
      <c r="AA26" t="n">
        <v>108.3058861062709</v>
      </c>
      <c r="AB26" t="n">
        <v>148.1888914890091</v>
      </c>
      <c r="AC26" t="n">
        <v>134.0459516697538</v>
      </c>
      <c r="AD26" t="n">
        <v>108305.8861062709</v>
      </c>
      <c r="AE26" t="n">
        <v>148188.8914890091</v>
      </c>
      <c r="AF26" t="n">
        <v>4.130593364261039e-06</v>
      </c>
      <c r="AG26" t="n">
        <v>11</v>
      </c>
      <c r="AH26" t="n">
        <v>134045.9516697538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12.5901</v>
      </c>
      <c r="E27" t="n">
        <v>7.94</v>
      </c>
      <c r="F27" t="n">
        <v>5.18</v>
      </c>
      <c r="G27" t="n">
        <v>38.82</v>
      </c>
      <c r="H27" t="n">
        <v>0.66</v>
      </c>
      <c r="I27" t="n">
        <v>8</v>
      </c>
      <c r="J27" t="n">
        <v>195.25</v>
      </c>
      <c r="K27" t="n">
        <v>53.44</v>
      </c>
      <c r="L27" t="n">
        <v>7.25</v>
      </c>
      <c r="M27" t="n">
        <v>6</v>
      </c>
      <c r="N27" t="n">
        <v>39.57</v>
      </c>
      <c r="O27" t="n">
        <v>24314.98</v>
      </c>
      <c r="P27" t="n">
        <v>65.2</v>
      </c>
      <c r="Q27" t="n">
        <v>202.83</v>
      </c>
      <c r="R27" t="n">
        <v>21.88</v>
      </c>
      <c r="S27" t="n">
        <v>13.89</v>
      </c>
      <c r="T27" t="n">
        <v>2297.38</v>
      </c>
      <c r="U27" t="n">
        <v>0.64</v>
      </c>
      <c r="V27" t="n">
        <v>0.75</v>
      </c>
      <c r="W27" t="n">
        <v>0.65</v>
      </c>
      <c r="X27" t="n">
        <v>0.14</v>
      </c>
      <c r="Y27" t="n">
        <v>1</v>
      </c>
      <c r="Z27" t="n">
        <v>10</v>
      </c>
      <c r="AA27" t="n">
        <v>108.0500468385857</v>
      </c>
      <c r="AB27" t="n">
        <v>147.8388409161304</v>
      </c>
      <c r="AC27" t="n">
        <v>133.7293094322515</v>
      </c>
      <c r="AD27" t="n">
        <v>108050.0468385857</v>
      </c>
      <c r="AE27" t="n">
        <v>147838.8409161304</v>
      </c>
      <c r="AF27" t="n">
        <v>4.134665599861891e-06</v>
      </c>
      <c r="AG27" t="n">
        <v>11</v>
      </c>
      <c r="AH27" t="n">
        <v>133729.3094322515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12.5945</v>
      </c>
      <c r="E28" t="n">
        <v>7.94</v>
      </c>
      <c r="F28" t="n">
        <v>5.17</v>
      </c>
      <c r="G28" t="n">
        <v>38.8</v>
      </c>
      <c r="H28" t="n">
        <v>0.68</v>
      </c>
      <c r="I28" t="n">
        <v>8</v>
      </c>
      <c r="J28" t="n">
        <v>195.64</v>
      </c>
      <c r="K28" t="n">
        <v>53.44</v>
      </c>
      <c r="L28" t="n">
        <v>7.5</v>
      </c>
      <c r="M28" t="n">
        <v>6</v>
      </c>
      <c r="N28" t="n">
        <v>39.7</v>
      </c>
      <c r="O28" t="n">
        <v>24362.73</v>
      </c>
      <c r="P28" t="n">
        <v>64.98</v>
      </c>
      <c r="Q28" t="n">
        <v>202.81</v>
      </c>
      <c r="R28" t="n">
        <v>21.77</v>
      </c>
      <c r="S28" t="n">
        <v>13.89</v>
      </c>
      <c r="T28" t="n">
        <v>2244.59</v>
      </c>
      <c r="U28" t="n">
        <v>0.64</v>
      </c>
      <c r="V28" t="n">
        <v>0.75</v>
      </c>
      <c r="W28" t="n">
        <v>0.65</v>
      </c>
      <c r="X28" t="n">
        <v>0.14</v>
      </c>
      <c r="Y28" t="n">
        <v>1</v>
      </c>
      <c r="Z28" t="n">
        <v>10</v>
      </c>
      <c r="AA28" t="n">
        <v>107.9380477797343</v>
      </c>
      <c r="AB28" t="n">
        <v>147.6855988627602</v>
      </c>
      <c r="AC28" t="n">
        <v>133.5906925853783</v>
      </c>
      <c r="AD28" t="n">
        <v>107938.0477797343</v>
      </c>
      <c r="AE28" t="n">
        <v>147685.5988627602</v>
      </c>
      <c r="AF28" t="n">
        <v>4.136110586688001e-06</v>
      </c>
      <c r="AG28" t="n">
        <v>11</v>
      </c>
      <c r="AH28" t="n">
        <v>133590.6925853784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12.6747</v>
      </c>
      <c r="E29" t="n">
        <v>7.89</v>
      </c>
      <c r="F29" t="n">
        <v>5.16</v>
      </c>
      <c r="G29" t="n">
        <v>44.23</v>
      </c>
      <c r="H29" t="n">
        <v>0.7</v>
      </c>
      <c r="I29" t="n">
        <v>7</v>
      </c>
      <c r="J29" t="n">
        <v>196.03</v>
      </c>
      <c r="K29" t="n">
        <v>53.44</v>
      </c>
      <c r="L29" t="n">
        <v>7.75</v>
      </c>
      <c r="M29" t="n">
        <v>5</v>
      </c>
      <c r="N29" t="n">
        <v>39.84</v>
      </c>
      <c r="O29" t="n">
        <v>24410.52</v>
      </c>
      <c r="P29" t="n">
        <v>64.56999999999999</v>
      </c>
      <c r="Q29" t="n">
        <v>202.86</v>
      </c>
      <c r="R29" t="n">
        <v>21.4</v>
      </c>
      <c r="S29" t="n">
        <v>13.89</v>
      </c>
      <c r="T29" t="n">
        <v>2064.4</v>
      </c>
      <c r="U29" t="n">
        <v>0.65</v>
      </c>
      <c r="V29" t="n">
        <v>0.75</v>
      </c>
      <c r="W29" t="n">
        <v>0.65</v>
      </c>
      <c r="X29" t="n">
        <v>0.12</v>
      </c>
      <c r="Y29" t="n">
        <v>1</v>
      </c>
      <c r="Z29" t="n">
        <v>10</v>
      </c>
      <c r="AA29" t="n">
        <v>107.5587345979456</v>
      </c>
      <c r="AB29" t="n">
        <v>147.1666058333207</v>
      </c>
      <c r="AC29" t="n">
        <v>133.1212315222571</v>
      </c>
      <c r="AD29" t="n">
        <v>107558.7345979456</v>
      </c>
      <c r="AE29" t="n">
        <v>147166.6058333207</v>
      </c>
      <c r="AF29" t="n">
        <v>4.162448755654801e-06</v>
      </c>
      <c r="AG29" t="n">
        <v>11</v>
      </c>
      <c r="AH29" t="n">
        <v>133121.2315222571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12.6841</v>
      </c>
      <c r="E30" t="n">
        <v>7.88</v>
      </c>
      <c r="F30" t="n">
        <v>5.15</v>
      </c>
      <c r="G30" t="n">
        <v>44.18</v>
      </c>
      <c r="H30" t="n">
        <v>0.72</v>
      </c>
      <c r="I30" t="n">
        <v>7</v>
      </c>
      <c r="J30" t="n">
        <v>196.41</v>
      </c>
      <c r="K30" t="n">
        <v>53.44</v>
      </c>
      <c r="L30" t="n">
        <v>8</v>
      </c>
      <c r="M30" t="n">
        <v>5</v>
      </c>
      <c r="N30" t="n">
        <v>39.98</v>
      </c>
      <c r="O30" t="n">
        <v>24458.36</v>
      </c>
      <c r="P30" t="n">
        <v>64.48</v>
      </c>
      <c r="Q30" t="n">
        <v>202.85</v>
      </c>
      <c r="R30" t="n">
        <v>21.33</v>
      </c>
      <c r="S30" t="n">
        <v>13.89</v>
      </c>
      <c r="T30" t="n">
        <v>2030.02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  <c r="AA30" t="n">
        <v>107.4913296250563</v>
      </c>
      <c r="AB30" t="n">
        <v>147.0743793757161</v>
      </c>
      <c r="AC30" t="n">
        <v>133.0378070283256</v>
      </c>
      <c r="AD30" t="n">
        <v>107491.3296250563</v>
      </c>
      <c r="AE30" t="n">
        <v>147074.3793757161</v>
      </c>
      <c r="AF30" t="n">
        <v>4.165535772965125e-06</v>
      </c>
      <c r="AG30" t="n">
        <v>11</v>
      </c>
      <c r="AH30" t="n">
        <v>133037.8070283256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12.6734</v>
      </c>
      <c r="E31" t="n">
        <v>7.89</v>
      </c>
      <c r="F31" t="n">
        <v>5.16</v>
      </c>
      <c r="G31" t="n">
        <v>44.24</v>
      </c>
      <c r="H31" t="n">
        <v>0.74</v>
      </c>
      <c r="I31" t="n">
        <v>7</v>
      </c>
      <c r="J31" t="n">
        <v>196.8</v>
      </c>
      <c r="K31" t="n">
        <v>53.44</v>
      </c>
      <c r="L31" t="n">
        <v>8.25</v>
      </c>
      <c r="M31" t="n">
        <v>5</v>
      </c>
      <c r="N31" t="n">
        <v>40.12</v>
      </c>
      <c r="O31" t="n">
        <v>24506.24</v>
      </c>
      <c r="P31" t="n">
        <v>64.59999999999999</v>
      </c>
      <c r="Q31" t="n">
        <v>202.81</v>
      </c>
      <c r="R31" t="n">
        <v>21.47</v>
      </c>
      <c r="S31" t="n">
        <v>13.89</v>
      </c>
      <c r="T31" t="n">
        <v>2098.95</v>
      </c>
      <c r="U31" t="n">
        <v>0.65</v>
      </c>
      <c r="V31" t="n">
        <v>0.75</v>
      </c>
      <c r="W31" t="n">
        <v>0.65</v>
      </c>
      <c r="X31" t="n">
        <v>0.12</v>
      </c>
      <c r="Y31" t="n">
        <v>1</v>
      </c>
      <c r="Z31" t="n">
        <v>10</v>
      </c>
      <c r="AA31" t="n">
        <v>107.5747762937774</v>
      </c>
      <c r="AB31" t="n">
        <v>147.1885547892674</v>
      </c>
      <c r="AC31" t="n">
        <v>133.1410857006538</v>
      </c>
      <c r="AD31" t="n">
        <v>107574.7762937774</v>
      </c>
      <c r="AE31" t="n">
        <v>147188.5547892674</v>
      </c>
      <c r="AF31" t="n">
        <v>4.162021827728906e-06</v>
      </c>
      <c r="AG31" t="n">
        <v>11</v>
      </c>
      <c r="AH31" t="n">
        <v>133141.0857006538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12.6676</v>
      </c>
      <c r="E32" t="n">
        <v>7.89</v>
      </c>
      <c r="F32" t="n">
        <v>5.17</v>
      </c>
      <c r="G32" t="n">
        <v>44.27</v>
      </c>
      <c r="H32" t="n">
        <v>0.77</v>
      </c>
      <c r="I32" t="n">
        <v>7</v>
      </c>
      <c r="J32" t="n">
        <v>197.19</v>
      </c>
      <c r="K32" t="n">
        <v>53.44</v>
      </c>
      <c r="L32" t="n">
        <v>8.5</v>
      </c>
      <c r="M32" t="n">
        <v>5</v>
      </c>
      <c r="N32" t="n">
        <v>40.26</v>
      </c>
      <c r="O32" t="n">
        <v>24554.18</v>
      </c>
      <c r="P32" t="n">
        <v>64.54000000000001</v>
      </c>
      <c r="Q32" t="n">
        <v>202.81</v>
      </c>
      <c r="R32" t="n">
        <v>21.59</v>
      </c>
      <c r="S32" t="n">
        <v>13.89</v>
      </c>
      <c r="T32" t="n">
        <v>2159.9</v>
      </c>
      <c r="U32" t="n">
        <v>0.64</v>
      </c>
      <c r="V32" t="n">
        <v>0.75</v>
      </c>
      <c r="W32" t="n">
        <v>0.65</v>
      </c>
      <c r="X32" t="n">
        <v>0.13</v>
      </c>
      <c r="Y32" t="n">
        <v>1</v>
      </c>
      <c r="Z32" t="n">
        <v>10</v>
      </c>
      <c r="AA32" t="n">
        <v>107.5690829817079</v>
      </c>
      <c r="AB32" t="n">
        <v>147.1807649485227</v>
      </c>
      <c r="AC32" t="n">
        <v>133.1340393113767</v>
      </c>
      <c r="AD32" t="n">
        <v>107569.0829817079</v>
      </c>
      <c r="AE32" t="n">
        <v>147180.7649485227</v>
      </c>
      <c r="AF32" t="n">
        <v>4.160117072367218e-06</v>
      </c>
      <c r="AG32" t="n">
        <v>11</v>
      </c>
      <c r="AH32" t="n">
        <v>133134.0393113767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12.6765</v>
      </c>
      <c r="E33" t="n">
        <v>7.89</v>
      </c>
      <c r="F33" t="n">
        <v>5.16</v>
      </c>
      <c r="G33" t="n">
        <v>44.22</v>
      </c>
      <c r="H33" t="n">
        <v>0.79</v>
      </c>
      <c r="I33" t="n">
        <v>7</v>
      </c>
      <c r="J33" t="n">
        <v>197.58</v>
      </c>
      <c r="K33" t="n">
        <v>53.44</v>
      </c>
      <c r="L33" t="n">
        <v>8.75</v>
      </c>
      <c r="M33" t="n">
        <v>5</v>
      </c>
      <c r="N33" t="n">
        <v>40.39</v>
      </c>
      <c r="O33" t="n">
        <v>24602.15</v>
      </c>
      <c r="P33" t="n">
        <v>64.12</v>
      </c>
      <c r="Q33" t="n">
        <v>202.81</v>
      </c>
      <c r="R33" t="n">
        <v>21.36</v>
      </c>
      <c r="S33" t="n">
        <v>13.89</v>
      </c>
      <c r="T33" t="n">
        <v>2047.1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  <c r="AA33" t="n">
        <v>107.3611779386291</v>
      </c>
      <c r="AB33" t="n">
        <v>146.8963000964593</v>
      </c>
      <c r="AC33" t="n">
        <v>132.8767233855451</v>
      </c>
      <c r="AD33" t="n">
        <v>107361.1779386291</v>
      </c>
      <c r="AE33" t="n">
        <v>146896.3000964593</v>
      </c>
      <c r="AF33" t="n">
        <v>4.163039886629119e-06</v>
      </c>
      <c r="AG33" t="n">
        <v>11</v>
      </c>
      <c r="AH33" t="n">
        <v>132876.7233855451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12.6596</v>
      </c>
      <c r="E34" t="n">
        <v>7.9</v>
      </c>
      <c r="F34" t="n">
        <v>5.17</v>
      </c>
      <c r="G34" t="n">
        <v>44.31</v>
      </c>
      <c r="H34" t="n">
        <v>0.8100000000000001</v>
      </c>
      <c r="I34" t="n">
        <v>7</v>
      </c>
      <c r="J34" t="n">
        <v>197.97</v>
      </c>
      <c r="K34" t="n">
        <v>53.44</v>
      </c>
      <c r="L34" t="n">
        <v>9</v>
      </c>
      <c r="M34" t="n">
        <v>5</v>
      </c>
      <c r="N34" t="n">
        <v>40.53</v>
      </c>
      <c r="O34" t="n">
        <v>24650.18</v>
      </c>
      <c r="P34" t="n">
        <v>63.78</v>
      </c>
      <c r="Q34" t="n">
        <v>202.81</v>
      </c>
      <c r="R34" t="n">
        <v>21.73</v>
      </c>
      <c r="S34" t="n">
        <v>13.89</v>
      </c>
      <c r="T34" t="n">
        <v>2230.02</v>
      </c>
      <c r="U34" t="n">
        <v>0.64</v>
      </c>
      <c r="V34" t="n">
        <v>0.75</v>
      </c>
      <c r="W34" t="n">
        <v>0.65</v>
      </c>
      <c r="X34" t="n">
        <v>0.13</v>
      </c>
      <c r="Y34" t="n">
        <v>1</v>
      </c>
      <c r="Z34" t="n">
        <v>10</v>
      </c>
      <c r="AA34" t="n">
        <v>107.2618552121226</v>
      </c>
      <c r="AB34" t="n">
        <v>146.7604023602437</v>
      </c>
      <c r="AC34" t="n">
        <v>132.7537955385402</v>
      </c>
      <c r="AD34" t="n">
        <v>107261.8552121226</v>
      </c>
      <c r="AE34" t="n">
        <v>146760.4023602437</v>
      </c>
      <c r="AF34" t="n">
        <v>4.157489823592474e-06</v>
      </c>
      <c r="AG34" t="n">
        <v>11</v>
      </c>
      <c r="AH34" t="n">
        <v>132753.7955385402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12.77</v>
      </c>
      <c r="E35" t="n">
        <v>7.83</v>
      </c>
      <c r="F35" t="n">
        <v>5.14</v>
      </c>
      <c r="G35" t="n">
        <v>51.39</v>
      </c>
      <c r="H35" t="n">
        <v>0.83</v>
      </c>
      <c r="I35" t="n">
        <v>6</v>
      </c>
      <c r="J35" t="n">
        <v>198.36</v>
      </c>
      <c r="K35" t="n">
        <v>53.44</v>
      </c>
      <c r="L35" t="n">
        <v>9.25</v>
      </c>
      <c r="M35" t="n">
        <v>4</v>
      </c>
      <c r="N35" t="n">
        <v>40.67</v>
      </c>
      <c r="O35" t="n">
        <v>24698.26</v>
      </c>
      <c r="P35" t="n">
        <v>63.27</v>
      </c>
      <c r="Q35" t="n">
        <v>202.81</v>
      </c>
      <c r="R35" t="n">
        <v>20.71</v>
      </c>
      <c r="S35" t="n">
        <v>13.89</v>
      </c>
      <c r="T35" t="n">
        <v>1724.15</v>
      </c>
      <c r="U35" t="n">
        <v>0.67</v>
      </c>
      <c r="V35" t="n">
        <v>0.75</v>
      </c>
      <c r="W35" t="n">
        <v>0.65</v>
      </c>
      <c r="X35" t="n">
        <v>0.1</v>
      </c>
      <c r="Y35" t="n">
        <v>1</v>
      </c>
      <c r="Z35" t="n">
        <v>10</v>
      </c>
      <c r="AA35" t="n">
        <v>106.7630121243542</v>
      </c>
      <c r="AB35" t="n">
        <v>146.0778632401556</v>
      </c>
      <c r="AC35" t="n">
        <v>132.1363969941234</v>
      </c>
      <c r="AD35" t="n">
        <v>106763.0121243542</v>
      </c>
      <c r="AE35" t="n">
        <v>146077.8632401556</v>
      </c>
      <c r="AF35" t="n">
        <v>4.193745856683931e-06</v>
      </c>
      <c r="AG35" t="n">
        <v>11</v>
      </c>
      <c r="AH35" t="n">
        <v>132136.3969941234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12.7737</v>
      </c>
      <c r="E36" t="n">
        <v>7.83</v>
      </c>
      <c r="F36" t="n">
        <v>5.14</v>
      </c>
      <c r="G36" t="n">
        <v>51.37</v>
      </c>
      <c r="H36" t="n">
        <v>0.85</v>
      </c>
      <c r="I36" t="n">
        <v>6</v>
      </c>
      <c r="J36" t="n">
        <v>198.75</v>
      </c>
      <c r="K36" t="n">
        <v>53.44</v>
      </c>
      <c r="L36" t="n">
        <v>9.5</v>
      </c>
      <c r="M36" t="n">
        <v>4</v>
      </c>
      <c r="N36" t="n">
        <v>40.81</v>
      </c>
      <c r="O36" t="n">
        <v>24746.38</v>
      </c>
      <c r="P36" t="n">
        <v>63.12</v>
      </c>
      <c r="Q36" t="n">
        <v>202.84</v>
      </c>
      <c r="R36" t="n">
        <v>20.73</v>
      </c>
      <c r="S36" t="n">
        <v>13.89</v>
      </c>
      <c r="T36" t="n">
        <v>1734.1</v>
      </c>
      <c r="U36" t="n">
        <v>0.67</v>
      </c>
      <c r="V36" t="n">
        <v>0.75</v>
      </c>
      <c r="W36" t="n">
        <v>0.65</v>
      </c>
      <c r="X36" t="n">
        <v>0.1</v>
      </c>
      <c r="Y36" t="n">
        <v>1</v>
      </c>
      <c r="Z36" t="n">
        <v>10</v>
      </c>
      <c r="AA36" t="n">
        <v>106.690415993364</v>
      </c>
      <c r="AB36" t="n">
        <v>145.9785340110195</v>
      </c>
      <c r="AC36" t="n">
        <v>132.0465476072066</v>
      </c>
      <c r="AD36" t="n">
        <v>106690.415993364</v>
      </c>
      <c r="AE36" t="n">
        <v>145978.5340110195</v>
      </c>
      <c r="AF36" t="n">
        <v>4.194960959242249e-06</v>
      </c>
      <c r="AG36" t="n">
        <v>11</v>
      </c>
      <c r="AH36" t="n">
        <v>132046.5476072066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12.7868</v>
      </c>
      <c r="E37" t="n">
        <v>7.82</v>
      </c>
      <c r="F37" t="n">
        <v>5.13</v>
      </c>
      <c r="G37" t="n">
        <v>51.29</v>
      </c>
      <c r="H37" t="n">
        <v>0.87</v>
      </c>
      <c r="I37" t="n">
        <v>6</v>
      </c>
      <c r="J37" t="n">
        <v>199.14</v>
      </c>
      <c r="K37" t="n">
        <v>53.44</v>
      </c>
      <c r="L37" t="n">
        <v>9.75</v>
      </c>
      <c r="M37" t="n">
        <v>4</v>
      </c>
      <c r="N37" t="n">
        <v>40.95</v>
      </c>
      <c r="O37" t="n">
        <v>24794.55</v>
      </c>
      <c r="P37" t="n">
        <v>63.01</v>
      </c>
      <c r="Q37" t="n">
        <v>202.81</v>
      </c>
      <c r="R37" t="n">
        <v>20.54</v>
      </c>
      <c r="S37" t="n">
        <v>13.89</v>
      </c>
      <c r="T37" t="n">
        <v>1640.68</v>
      </c>
      <c r="U37" t="n">
        <v>0.68</v>
      </c>
      <c r="V37" t="n">
        <v>0.75</v>
      </c>
      <c r="W37" t="n">
        <v>0.64</v>
      </c>
      <c r="X37" t="n">
        <v>0.09</v>
      </c>
      <c r="Y37" t="n">
        <v>1</v>
      </c>
      <c r="Z37" t="n">
        <v>10</v>
      </c>
      <c r="AA37" t="n">
        <v>106.6070169255141</v>
      </c>
      <c r="AB37" t="n">
        <v>145.8644237270801</v>
      </c>
      <c r="AC37" t="n">
        <v>131.9433278486116</v>
      </c>
      <c r="AD37" t="n">
        <v>106607.0169255141</v>
      </c>
      <c r="AE37" t="n">
        <v>145864.4237270801</v>
      </c>
      <c r="AF37" t="n">
        <v>4.199263079110892e-06</v>
      </c>
      <c r="AG37" t="n">
        <v>11</v>
      </c>
      <c r="AH37" t="n">
        <v>131943.3278486116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12.7687</v>
      </c>
      <c r="E38" t="n">
        <v>7.83</v>
      </c>
      <c r="F38" t="n">
        <v>5.14</v>
      </c>
      <c r="G38" t="n">
        <v>51.4</v>
      </c>
      <c r="H38" t="n">
        <v>0.89</v>
      </c>
      <c r="I38" t="n">
        <v>6</v>
      </c>
      <c r="J38" t="n">
        <v>199.53</v>
      </c>
      <c r="K38" t="n">
        <v>53.44</v>
      </c>
      <c r="L38" t="n">
        <v>10</v>
      </c>
      <c r="M38" t="n">
        <v>4</v>
      </c>
      <c r="N38" t="n">
        <v>41.1</v>
      </c>
      <c r="O38" t="n">
        <v>24842.77</v>
      </c>
      <c r="P38" t="n">
        <v>62.9</v>
      </c>
      <c r="Q38" t="n">
        <v>202.81</v>
      </c>
      <c r="R38" t="n">
        <v>20.78</v>
      </c>
      <c r="S38" t="n">
        <v>13.89</v>
      </c>
      <c r="T38" t="n">
        <v>1761.49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106.6083750009161</v>
      </c>
      <c r="AB38" t="n">
        <v>145.8662819057592</v>
      </c>
      <c r="AC38" t="n">
        <v>131.9450086853256</v>
      </c>
      <c r="AD38" t="n">
        <v>106608.3750009161</v>
      </c>
      <c r="AE38" t="n">
        <v>145866.2819057592</v>
      </c>
      <c r="AF38" t="n">
        <v>4.193318928758036e-06</v>
      </c>
      <c r="AG38" t="n">
        <v>11</v>
      </c>
      <c r="AH38" t="n">
        <v>131945.0086853256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12.7687</v>
      </c>
      <c r="E39" t="n">
        <v>7.83</v>
      </c>
      <c r="F39" t="n">
        <v>5.14</v>
      </c>
      <c r="G39" t="n">
        <v>51.4</v>
      </c>
      <c r="H39" t="n">
        <v>0.91</v>
      </c>
      <c r="I39" t="n">
        <v>6</v>
      </c>
      <c r="J39" t="n">
        <v>199.92</v>
      </c>
      <c r="K39" t="n">
        <v>53.44</v>
      </c>
      <c r="L39" t="n">
        <v>10.25</v>
      </c>
      <c r="M39" t="n">
        <v>4</v>
      </c>
      <c r="N39" t="n">
        <v>41.24</v>
      </c>
      <c r="O39" t="n">
        <v>24891.03</v>
      </c>
      <c r="P39" t="n">
        <v>62.81</v>
      </c>
      <c r="Q39" t="n">
        <v>202.81</v>
      </c>
      <c r="R39" t="n">
        <v>20.74</v>
      </c>
      <c r="S39" t="n">
        <v>13.89</v>
      </c>
      <c r="T39" t="n">
        <v>1741.31</v>
      </c>
      <c r="U39" t="n">
        <v>0.67</v>
      </c>
      <c r="V39" t="n">
        <v>0.75</v>
      </c>
      <c r="W39" t="n">
        <v>0.65</v>
      </c>
      <c r="X39" t="n">
        <v>0.1</v>
      </c>
      <c r="Y39" t="n">
        <v>1</v>
      </c>
      <c r="Z39" t="n">
        <v>10</v>
      </c>
      <c r="AA39" t="n">
        <v>106.5700174335031</v>
      </c>
      <c r="AB39" t="n">
        <v>145.8137993898083</v>
      </c>
      <c r="AC39" t="n">
        <v>131.8975350270373</v>
      </c>
      <c r="AD39" t="n">
        <v>106570.0174335031</v>
      </c>
      <c r="AE39" t="n">
        <v>145813.7993898084</v>
      </c>
      <c r="AF39" t="n">
        <v>4.193318928758036e-06</v>
      </c>
      <c r="AG39" t="n">
        <v>11</v>
      </c>
      <c r="AH39" t="n">
        <v>131897.5350270373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12.7737</v>
      </c>
      <c r="E40" t="n">
        <v>7.83</v>
      </c>
      <c r="F40" t="n">
        <v>5.14</v>
      </c>
      <c r="G40" t="n">
        <v>51.37</v>
      </c>
      <c r="H40" t="n">
        <v>0.93</v>
      </c>
      <c r="I40" t="n">
        <v>6</v>
      </c>
      <c r="J40" t="n">
        <v>200.31</v>
      </c>
      <c r="K40" t="n">
        <v>53.44</v>
      </c>
      <c r="L40" t="n">
        <v>10.5</v>
      </c>
      <c r="M40" t="n">
        <v>4</v>
      </c>
      <c r="N40" t="n">
        <v>41.38</v>
      </c>
      <c r="O40" t="n">
        <v>24939.35</v>
      </c>
      <c r="P40" t="n">
        <v>62.57</v>
      </c>
      <c r="Q40" t="n">
        <v>202.81</v>
      </c>
      <c r="R40" t="n">
        <v>20.74</v>
      </c>
      <c r="S40" t="n">
        <v>13.89</v>
      </c>
      <c r="T40" t="n">
        <v>1741.48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106.4561003908504</v>
      </c>
      <c r="AB40" t="n">
        <v>145.6579330663858</v>
      </c>
      <c r="AC40" t="n">
        <v>131.7565443667625</v>
      </c>
      <c r="AD40" t="n">
        <v>106456.1003908504</v>
      </c>
      <c r="AE40" t="n">
        <v>145657.9330663858</v>
      </c>
      <c r="AF40" t="n">
        <v>4.194960959242249e-06</v>
      </c>
      <c r="AG40" t="n">
        <v>11</v>
      </c>
      <c r="AH40" t="n">
        <v>131756.5443667624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12.7791</v>
      </c>
      <c r="E41" t="n">
        <v>7.83</v>
      </c>
      <c r="F41" t="n">
        <v>5.13</v>
      </c>
      <c r="G41" t="n">
        <v>51.33</v>
      </c>
      <c r="H41" t="n">
        <v>0.95</v>
      </c>
      <c r="I41" t="n">
        <v>6</v>
      </c>
      <c r="J41" t="n">
        <v>200.71</v>
      </c>
      <c r="K41" t="n">
        <v>53.44</v>
      </c>
      <c r="L41" t="n">
        <v>10.75</v>
      </c>
      <c r="M41" t="n">
        <v>4</v>
      </c>
      <c r="N41" t="n">
        <v>41.52</v>
      </c>
      <c r="O41" t="n">
        <v>24987.71</v>
      </c>
      <c r="P41" t="n">
        <v>62.23</v>
      </c>
      <c r="Q41" t="n">
        <v>202.81</v>
      </c>
      <c r="R41" t="n">
        <v>20.69</v>
      </c>
      <c r="S41" t="n">
        <v>13.89</v>
      </c>
      <c r="T41" t="n">
        <v>1714.99</v>
      </c>
      <c r="U41" t="n">
        <v>0.67</v>
      </c>
      <c r="V41" t="n">
        <v>0.75</v>
      </c>
      <c r="W41" t="n">
        <v>0.64</v>
      </c>
      <c r="X41" t="n">
        <v>0.1</v>
      </c>
      <c r="Y41" t="n">
        <v>1</v>
      </c>
      <c r="Z41" t="n">
        <v>10</v>
      </c>
      <c r="AA41" t="n">
        <v>106.2928420778504</v>
      </c>
      <c r="AB41" t="n">
        <v>145.4345558400908</v>
      </c>
      <c r="AC41" t="n">
        <v>131.5544859494331</v>
      </c>
      <c r="AD41" t="n">
        <v>106292.8420778504</v>
      </c>
      <c r="AE41" t="n">
        <v>145434.5558400908</v>
      </c>
      <c r="AF41" t="n">
        <v>4.196734352165201e-06</v>
      </c>
      <c r="AG41" t="n">
        <v>11</v>
      </c>
      <c r="AH41" t="n">
        <v>131554.4859494331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12.7605</v>
      </c>
      <c r="E42" t="n">
        <v>7.84</v>
      </c>
      <c r="F42" t="n">
        <v>5.14</v>
      </c>
      <c r="G42" t="n">
        <v>51.45</v>
      </c>
      <c r="H42" t="n">
        <v>0.97</v>
      </c>
      <c r="I42" t="n">
        <v>6</v>
      </c>
      <c r="J42" t="n">
        <v>201.1</v>
      </c>
      <c r="K42" t="n">
        <v>53.44</v>
      </c>
      <c r="L42" t="n">
        <v>11</v>
      </c>
      <c r="M42" t="n">
        <v>4</v>
      </c>
      <c r="N42" t="n">
        <v>41.66</v>
      </c>
      <c r="O42" t="n">
        <v>25036.12</v>
      </c>
      <c r="P42" t="n">
        <v>62.12</v>
      </c>
      <c r="Q42" t="n">
        <v>202.83</v>
      </c>
      <c r="R42" t="n">
        <v>20.97</v>
      </c>
      <c r="S42" t="n">
        <v>13.89</v>
      </c>
      <c r="T42" t="n">
        <v>1852.45</v>
      </c>
      <c r="U42" t="n">
        <v>0.66</v>
      </c>
      <c r="V42" t="n">
        <v>0.75</v>
      </c>
      <c r="W42" t="n">
        <v>0.65</v>
      </c>
      <c r="X42" t="n">
        <v>0.11</v>
      </c>
      <c r="Y42" t="n">
        <v>1</v>
      </c>
      <c r="Z42" t="n">
        <v>10</v>
      </c>
      <c r="AA42" t="n">
        <v>106.2949127578498</v>
      </c>
      <c r="AB42" t="n">
        <v>145.4373890358179</v>
      </c>
      <c r="AC42" t="n">
        <v>131.5570487489364</v>
      </c>
      <c r="AD42" t="n">
        <v>106294.9127578498</v>
      </c>
      <c r="AE42" t="n">
        <v>145437.3890358179</v>
      </c>
      <c r="AF42" t="n">
        <v>4.190625998763923e-06</v>
      </c>
      <c r="AG42" t="n">
        <v>11</v>
      </c>
      <c r="AH42" t="n">
        <v>131557.0487489364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12.8548</v>
      </c>
      <c r="E43" t="n">
        <v>7.78</v>
      </c>
      <c r="F43" t="n">
        <v>5.12</v>
      </c>
      <c r="G43" t="n">
        <v>61.49</v>
      </c>
      <c r="H43" t="n">
        <v>0.99</v>
      </c>
      <c r="I43" t="n">
        <v>5</v>
      </c>
      <c r="J43" t="n">
        <v>201.49</v>
      </c>
      <c r="K43" t="n">
        <v>53.44</v>
      </c>
      <c r="L43" t="n">
        <v>11.25</v>
      </c>
      <c r="M43" t="n">
        <v>3</v>
      </c>
      <c r="N43" t="n">
        <v>41.81</v>
      </c>
      <c r="O43" t="n">
        <v>25084.58</v>
      </c>
      <c r="P43" t="n">
        <v>61.59</v>
      </c>
      <c r="Q43" t="n">
        <v>202.81</v>
      </c>
      <c r="R43" t="n">
        <v>20.29</v>
      </c>
      <c r="S43" t="n">
        <v>13.89</v>
      </c>
      <c r="T43" t="n">
        <v>1518.99</v>
      </c>
      <c r="U43" t="n">
        <v>0.68</v>
      </c>
      <c r="V43" t="n">
        <v>0.75</v>
      </c>
      <c r="W43" t="n">
        <v>0.65</v>
      </c>
      <c r="X43" t="n">
        <v>0.09</v>
      </c>
      <c r="Y43" t="n">
        <v>1</v>
      </c>
      <c r="Z43" t="n">
        <v>10</v>
      </c>
      <c r="AA43" t="n">
        <v>105.8420790801429</v>
      </c>
      <c r="AB43" t="n">
        <v>144.8178020203678</v>
      </c>
      <c r="AC43" t="n">
        <v>130.9965942486448</v>
      </c>
      <c r="AD43" t="n">
        <v>105842.0790801429</v>
      </c>
      <c r="AE43" t="n">
        <v>144817.8020203678</v>
      </c>
      <c r="AF43" t="n">
        <v>4.221594693696209e-06</v>
      </c>
      <c r="AG43" t="n">
        <v>11</v>
      </c>
      <c r="AH43" t="n">
        <v>130996.5942486448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12.8581</v>
      </c>
      <c r="E44" t="n">
        <v>7.78</v>
      </c>
      <c r="F44" t="n">
        <v>5.12</v>
      </c>
      <c r="G44" t="n">
        <v>61.47</v>
      </c>
      <c r="H44" t="n">
        <v>1.01</v>
      </c>
      <c r="I44" t="n">
        <v>5</v>
      </c>
      <c r="J44" t="n">
        <v>201.88</v>
      </c>
      <c r="K44" t="n">
        <v>53.44</v>
      </c>
      <c r="L44" t="n">
        <v>11.5</v>
      </c>
      <c r="M44" t="n">
        <v>3</v>
      </c>
      <c r="N44" t="n">
        <v>41.95</v>
      </c>
      <c r="O44" t="n">
        <v>25133.09</v>
      </c>
      <c r="P44" t="n">
        <v>61.43</v>
      </c>
      <c r="Q44" t="n">
        <v>202.81</v>
      </c>
      <c r="R44" t="n">
        <v>20.29</v>
      </c>
      <c r="S44" t="n">
        <v>13.89</v>
      </c>
      <c r="T44" t="n">
        <v>1520.91</v>
      </c>
      <c r="U44" t="n">
        <v>0.68</v>
      </c>
      <c r="V44" t="n">
        <v>0.76</v>
      </c>
      <c r="W44" t="n">
        <v>0.64</v>
      </c>
      <c r="X44" t="n">
        <v>0.08</v>
      </c>
      <c r="Y44" t="n">
        <v>1</v>
      </c>
      <c r="Z44" t="n">
        <v>10</v>
      </c>
      <c r="AA44" t="n">
        <v>105.7668969971412</v>
      </c>
      <c r="AB44" t="n">
        <v>144.7149345776054</v>
      </c>
      <c r="AC44" t="n">
        <v>130.9035443302443</v>
      </c>
      <c r="AD44" t="n">
        <v>105766.8969971412</v>
      </c>
      <c r="AE44" t="n">
        <v>144714.9345776055</v>
      </c>
      <c r="AF44" t="n">
        <v>4.222678433815791e-06</v>
      </c>
      <c r="AG44" t="n">
        <v>11</v>
      </c>
      <c r="AH44" t="n">
        <v>130903.5443302443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12.8673</v>
      </c>
      <c r="E45" t="n">
        <v>7.77</v>
      </c>
      <c r="F45" t="n">
        <v>5.12</v>
      </c>
      <c r="G45" t="n">
        <v>61.4</v>
      </c>
      <c r="H45" t="n">
        <v>1.03</v>
      </c>
      <c r="I45" t="n">
        <v>5</v>
      </c>
      <c r="J45" t="n">
        <v>202.28</v>
      </c>
      <c r="K45" t="n">
        <v>53.44</v>
      </c>
      <c r="L45" t="n">
        <v>11.75</v>
      </c>
      <c r="M45" t="n">
        <v>3</v>
      </c>
      <c r="N45" t="n">
        <v>42.09</v>
      </c>
      <c r="O45" t="n">
        <v>25181.64</v>
      </c>
      <c r="P45" t="n">
        <v>61.25</v>
      </c>
      <c r="Q45" t="n">
        <v>202.81</v>
      </c>
      <c r="R45" t="n">
        <v>20.16</v>
      </c>
      <c r="S45" t="n">
        <v>13.89</v>
      </c>
      <c r="T45" t="n">
        <v>1452.53</v>
      </c>
      <c r="U45" t="n">
        <v>0.6899999999999999</v>
      </c>
      <c r="V45" t="n">
        <v>0.76</v>
      </c>
      <c r="W45" t="n">
        <v>0.64</v>
      </c>
      <c r="X45" t="n">
        <v>0.08</v>
      </c>
      <c r="Y45" t="n">
        <v>1</v>
      </c>
      <c r="Z45" t="n">
        <v>10</v>
      </c>
      <c r="AA45" t="n">
        <v>105.6700269120497</v>
      </c>
      <c r="AB45" t="n">
        <v>144.5823926535769</v>
      </c>
      <c r="AC45" t="n">
        <v>130.7836520214212</v>
      </c>
      <c r="AD45" t="n">
        <v>105670.0269120497</v>
      </c>
      <c r="AE45" t="n">
        <v>144582.3926535769</v>
      </c>
      <c r="AF45" t="n">
        <v>4.225699769906746e-06</v>
      </c>
      <c r="AG45" t="n">
        <v>11</v>
      </c>
      <c r="AH45" t="n">
        <v>130783.6520214212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12.8645</v>
      </c>
      <c r="E46" t="n">
        <v>7.77</v>
      </c>
      <c r="F46" t="n">
        <v>5.12</v>
      </c>
      <c r="G46" t="n">
        <v>61.42</v>
      </c>
      <c r="H46" t="n">
        <v>1.05</v>
      </c>
      <c r="I46" t="n">
        <v>5</v>
      </c>
      <c r="J46" t="n">
        <v>202.67</v>
      </c>
      <c r="K46" t="n">
        <v>53.44</v>
      </c>
      <c r="L46" t="n">
        <v>12</v>
      </c>
      <c r="M46" t="n">
        <v>3</v>
      </c>
      <c r="N46" t="n">
        <v>42.24</v>
      </c>
      <c r="O46" t="n">
        <v>25230.25</v>
      </c>
      <c r="P46" t="n">
        <v>61.49</v>
      </c>
      <c r="Q46" t="n">
        <v>202.83</v>
      </c>
      <c r="R46" t="n">
        <v>20.16</v>
      </c>
      <c r="S46" t="n">
        <v>13.89</v>
      </c>
      <c r="T46" t="n">
        <v>1455.31</v>
      </c>
      <c r="U46" t="n">
        <v>0.6899999999999999</v>
      </c>
      <c r="V46" t="n">
        <v>0.76</v>
      </c>
      <c r="W46" t="n">
        <v>0.64</v>
      </c>
      <c r="X46" t="n">
        <v>0.08</v>
      </c>
      <c r="Y46" t="n">
        <v>1</v>
      </c>
      <c r="Z46" t="n">
        <v>10</v>
      </c>
      <c r="AA46" t="n">
        <v>105.7778453614835</v>
      </c>
      <c r="AB46" t="n">
        <v>144.7299146127064</v>
      </c>
      <c r="AC46" t="n">
        <v>130.9170946918198</v>
      </c>
      <c r="AD46" t="n">
        <v>105777.8453614835</v>
      </c>
      <c r="AE46" t="n">
        <v>144729.9146127064</v>
      </c>
      <c r="AF46" t="n">
        <v>4.224780232835586e-06</v>
      </c>
      <c r="AG46" t="n">
        <v>11</v>
      </c>
      <c r="AH46" t="n">
        <v>130917.0946918198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12.8448</v>
      </c>
      <c r="E47" t="n">
        <v>7.79</v>
      </c>
      <c r="F47" t="n">
        <v>5.13</v>
      </c>
      <c r="G47" t="n">
        <v>61.57</v>
      </c>
      <c r="H47" t="n">
        <v>1.07</v>
      </c>
      <c r="I47" t="n">
        <v>5</v>
      </c>
      <c r="J47" t="n">
        <v>203.07</v>
      </c>
      <c r="K47" t="n">
        <v>53.44</v>
      </c>
      <c r="L47" t="n">
        <v>12.25</v>
      </c>
      <c r="M47" t="n">
        <v>3</v>
      </c>
      <c r="N47" t="n">
        <v>42.38</v>
      </c>
      <c r="O47" t="n">
        <v>25279.03</v>
      </c>
      <c r="P47" t="n">
        <v>61.51</v>
      </c>
      <c r="Q47" t="n">
        <v>202.81</v>
      </c>
      <c r="R47" t="n">
        <v>20.47</v>
      </c>
      <c r="S47" t="n">
        <v>13.89</v>
      </c>
      <c r="T47" t="n">
        <v>1609.09</v>
      </c>
      <c r="U47" t="n">
        <v>0.68</v>
      </c>
      <c r="V47" t="n">
        <v>0.75</v>
      </c>
      <c r="W47" t="n">
        <v>0.65</v>
      </c>
      <c r="X47" t="n">
        <v>0.09</v>
      </c>
      <c r="Y47" t="n">
        <v>1</v>
      </c>
      <c r="Z47" t="n">
        <v>10</v>
      </c>
      <c r="AA47" t="n">
        <v>105.836719228994</v>
      </c>
      <c r="AB47" t="n">
        <v>144.8104684355659</v>
      </c>
      <c r="AC47" t="n">
        <v>130.9899605708837</v>
      </c>
      <c r="AD47" t="n">
        <v>105836.719228994</v>
      </c>
      <c r="AE47" t="n">
        <v>144810.4684355659</v>
      </c>
      <c r="AF47" t="n">
        <v>4.21831063272778e-06</v>
      </c>
      <c r="AG47" t="n">
        <v>11</v>
      </c>
      <c r="AH47" t="n">
        <v>130989.9605708836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12.8571</v>
      </c>
      <c r="E48" t="n">
        <v>7.78</v>
      </c>
      <c r="F48" t="n">
        <v>5.12</v>
      </c>
      <c r="G48" t="n">
        <v>61.48</v>
      </c>
      <c r="H48" t="n">
        <v>1.09</v>
      </c>
      <c r="I48" t="n">
        <v>5</v>
      </c>
      <c r="J48" t="n">
        <v>203.46</v>
      </c>
      <c r="K48" t="n">
        <v>53.44</v>
      </c>
      <c r="L48" t="n">
        <v>12.5</v>
      </c>
      <c r="M48" t="n">
        <v>3</v>
      </c>
      <c r="N48" t="n">
        <v>42.53</v>
      </c>
      <c r="O48" t="n">
        <v>25327.74</v>
      </c>
      <c r="P48" t="n">
        <v>61.04</v>
      </c>
      <c r="Q48" t="n">
        <v>202.81</v>
      </c>
      <c r="R48" t="n">
        <v>20.3</v>
      </c>
      <c r="S48" t="n">
        <v>13.89</v>
      </c>
      <c r="T48" t="n">
        <v>1525.29</v>
      </c>
      <c r="U48" t="n">
        <v>0.68</v>
      </c>
      <c r="V48" t="n">
        <v>0.76</v>
      </c>
      <c r="W48" t="n">
        <v>0.65</v>
      </c>
      <c r="X48" t="n">
        <v>0.09</v>
      </c>
      <c r="Y48" t="n">
        <v>1</v>
      </c>
      <c r="Z48" t="n">
        <v>10</v>
      </c>
      <c r="AA48" t="n">
        <v>105.6040801451903</v>
      </c>
      <c r="AB48" t="n">
        <v>144.4921613777938</v>
      </c>
      <c r="AC48" t="n">
        <v>130.7020322919585</v>
      </c>
      <c r="AD48" t="n">
        <v>105604.0801451903</v>
      </c>
      <c r="AE48" t="n">
        <v>144492.1613777938</v>
      </c>
      <c r="AF48" t="n">
        <v>4.222350027718949e-06</v>
      </c>
      <c r="AG48" t="n">
        <v>11</v>
      </c>
      <c r="AH48" t="n">
        <v>130702.0322919585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12.8581</v>
      </c>
      <c r="E49" t="n">
        <v>7.78</v>
      </c>
      <c r="F49" t="n">
        <v>5.12</v>
      </c>
      <c r="G49" t="n">
        <v>61.47</v>
      </c>
      <c r="H49" t="n">
        <v>1.11</v>
      </c>
      <c r="I49" t="n">
        <v>5</v>
      </c>
      <c r="J49" t="n">
        <v>203.86</v>
      </c>
      <c r="K49" t="n">
        <v>53.44</v>
      </c>
      <c r="L49" t="n">
        <v>12.75</v>
      </c>
      <c r="M49" t="n">
        <v>3</v>
      </c>
      <c r="N49" t="n">
        <v>42.67</v>
      </c>
      <c r="O49" t="n">
        <v>25376.49</v>
      </c>
      <c r="P49" t="n">
        <v>60.7</v>
      </c>
      <c r="Q49" t="n">
        <v>202.81</v>
      </c>
      <c r="R49" t="n">
        <v>20.27</v>
      </c>
      <c r="S49" t="n">
        <v>13.89</v>
      </c>
      <c r="T49" t="n">
        <v>1512.25</v>
      </c>
      <c r="U49" t="n">
        <v>0.6899999999999999</v>
      </c>
      <c r="V49" t="n">
        <v>0.76</v>
      </c>
      <c r="W49" t="n">
        <v>0.65</v>
      </c>
      <c r="X49" t="n">
        <v>0.08</v>
      </c>
      <c r="Y49" t="n">
        <v>1</v>
      </c>
      <c r="Z49" t="n">
        <v>10</v>
      </c>
      <c r="AA49" t="n">
        <v>105.457937683255</v>
      </c>
      <c r="AB49" t="n">
        <v>144.2922028140237</v>
      </c>
      <c r="AC49" t="n">
        <v>130.5211574928709</v>
      </c>
      <c r="AD49" t="n">
        <v>105457.937683255</v>
      </c>
      <c r="AE49" t="n">
        <v>144292.2028140237</v>
      </c>
      <c r="AF49" t="n">
        <v>4.222678433815791e-06</v>
      </c>
      <c r="AG49" t="n">
        <v>11</v>
      </c>
      <c r="AH49" t="n">
        <v>130521.1574928709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12.8728</v>
      </c>
      <c r="E50" t="n">
        <v>7.77</v>
      </c>
      <c r="F50" t="n">
        <v>5.11</v>
      </c>
      <c r="G50" t="n">
        <v>61.36</v>
      </c>
      <c r="H50" t="n">
        <v>1.13</v>
      </c>
      <c r="I50" t="n">
        <v>5</v>
      </c>
      <c r="J50" t="n">
        <v>204.25</v>
      </c>
      <c r="K50" t="n">
        <v>53.44</v>
      </c>
      <c r="L50" t="n">
        <v>13</v>
      </c>
      <c r="M50" t="n">
        <v>3</v>
      </c>
      <c r="N50" t="n">
        <v>42.82</v>
      </c>
      <c r="O50" t="n">
        <v>25425.3</v>
      </c>
      <c r="P50" t="n">
        <v>60.04</v>
      </c>
      <c r="Q50" t="n">
        <v>202.81</v>
      </c>
      <c r="R50" t="n">
        <v>20.03</v>
      </c>
      <c r="S50" t="n">
        <v>13.89</v>
      </c>
      <c r="T50" t="n">
        <v>1388.72</v>
      </c>
      <c r="U50" t="n">
        <v>0.6899999999999999</v>
      </c>
      <c r="V50" t="n">
        <v>0.76</v>
      </c>
      <c r="W50" t="n">
        <v>0.64</v>
      </c>
      <c r="X50" t="n">
        <v>0.08</v>
      </c>
      <c r="Y50" t="n">
        <v>1</v>
      </c>
      <c r="Z50" t="n">
        <v>10</v>
      </c>
      <c r="AA50" t="n">
        <v>105.1402707668049</v>
      </c>
      <c r="AB50" t="n">
        <v>143.8575569244615</v>
      </c>
      <c r="AC50" t="n">
        <v>130.1279935969791</v>
      </c>
      <c r="AD50" t="n">
        <v>105140.2707668049</v>
      </c>
      <c r="AE50" t="n">
        <v>143857.5569244615</v>
      </c>
      <c r="AF50" t="n">
        <v>4.227506003439382e-06</v>
      </c>
      <c r="AG50" t="n">
        <v>11</v>
      </c>
      <c r="AH50" t="n">
        <v>130127.9935969791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12.8742</v>
      </c>
      <c r="E51" t="n">
        <v>7.77</v>
      </c>
      <c r="F51" t="n">
        <v>5.11</v>
      </c>
      <c r="G51" t="n">
        <v>61.35</v>
      </c>
      <c r="H51" t="n">
        <v>1.15</v>
      </c>
      <c r="I51" t="n">
        <v>5</v>
      </c>
      <c r="J51" t="n">
        <v>204.65</v>
      </c>
      <c r="K51" t="n">
        <v>53.44</v>
      </c>
      <c r="L51" t="n">
        <v>13.25</v>
      </c>
      <c r="M51" t="n">
        <v>3</v>
      </c>
      <c r="N51" t="n">
        <v>42.96</v>
      </c>
      <c r="O51" t="n">
        <v>25474.16</v>
      </c>
      <c r="P51" t="n">
        <v>59.56</v>
      </c>
      <c r="Q51" t="n">
        <v>202.81</v>
      </c>
      <c r="R51" t="n">
        <v>19.98</v>
      </c>
      <c r="S51" t="n">
        <v>13.89</v>
      </c>
      <c r="T51" t="n">
        <v>1366.43</v>
      </c>
      <c r="U51" t="n">
        <v>0.7</v>
      </c>
      <c r="V51" t="n">
        <v>0.76</v>
      </c>
      <c r="W51" t="n">
        <v>0.64</v>
      </c>
      <c r="X51" t="n">
        <v>0.07000000000000001</v>
      </c>
      <c r="Y51" t="n">
        <v>1</v>
      </c>
      <c r="Z51" t="n">
        <v>10</v>
      </c>
      <c r="AA51" t="n">
        <v>104.9342868107632</v>
      </c>
      <c r="AB51" t="n">
        <v>143.5757205884346</v>
      </c>
      <c r="AC51" t="n">
        <v>129.8730553253027</v>
      </c>
      <c r="AD51" t="n">
        <v>104934.2868107632</v>
      </c>
      <c r="AE51" t="n">
        <v>143575.7205884346</v>
      </c>
      <c r="AF51" t="n">
        <v>4.227965771974962e-06</v>
      </c>
      <c r="AG51" t="n">
        <v>11</v>
      </c>
      <c r="AH51" t="n">
        <v>129873.0553253027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12.8668</v>
      </c>
      <c r="E52" t="n">
        <v>7.77</v>
      </c>
      <c r="F52" t="n">
        <v>5.12</v>
      </c>
      <c r="G52" t="n">
        <v>61.41</v>
      </c>
      <c r="H52" t="n">
        <v>1.17</v>
      </c>
      <c r="I52" t="n">
        <v>5</v>
      </c>
      <c r="J52" t="n">
        <v>205.05</v>
      </c>
      <c r="K52" t="n">
        <v>53.44</v>
      </c>
      <c r="L52" t="n">
        <v>13.5</v>
      </c>
      <c r="M52" t="n">
        <v>3</v>
      </c>
      <c r="N52" t="n">
        <v>43.11</v>
      </c>
      <c r="O52" t="n">
        <v>25523.06</v>
      </c>
      <c r="P52" t="n">
        <v>59.28</v>
      </c>
      <c r="Q52" t="n">
        <v>202.83</v>
      </c>
      <c r="R52" t="n">
        <v>20.09</v>
      </c>
      <c r="S52" t="n">
        <v>13.89</v>
      </c>
      <c r="T52" t="n">
        <v>1419.6</v>
      </c>
      <c r="U52" t="n">
        <v>0.6899999999999999</v>
      </c>
      <c r="V52" t="n">
        <v>0.76</v>
      </c>
      <c r="W52" t="n">
        <v>0.64</v>
      </c>
      <c r="X52" t="n">
        <v>0.08</v>
      </c>
      <c r="Y52" t="n">
        <v>1</v>
      </c>
      <c r="Z52" t="n">
        <v>10</v>
      </c>
      <c r="AA52" t="n">
        <v>104.83794736119</v>
      </c>
      <c r="AB52" t="n">
        <v>143.4439047033321</v>
      </c>
      <c r="AC52" t="n">
        <v>129.7538197632695</v>
      </c>
      <c r="AD52" t="n">
        <v>104837.94736119</v>
      </c>
      <c r="AE52" t="n">
        <v>143443.9047033321</v>
      </c>
      <c r="AF52" t="n">
        <v>4.225535566858325e-06</v>
      </c>
      <c r="AG52" t="n">
        <v>11</v>
      </c>
      <c r="AH52" t="n">
        <v>129753.8197632695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12.8673</v>
      </c>
      <c r="E53" t="n">
        <v>7.77</v>
      </c>
      <c r="F53" t="n">
        <v>5.12</v>
      </c>
      <c r="G53" t="n">
        <v>61.4</v>
      </c>
      <c r="H53" t="n">
        <v>1.19</v>
      </c>
      <c r="I53" t="n">
        <v>5</v>
      </c>
      <c r="J53" t="n">
        <v>205.44</v>
      </c>
      <c r="K53" t="n">
        <v>53.44</v>
      </c>
      <c r="L53" t="n">
        <v>13.75</v>
      </c>
      <c r="M53" t="n">
        <v>3</v>
      </c>
      <c r="N53" t="n">
        <v>43.26</v>
      </c>
      <c r="O53" t="n">
        <v>25572.02</v>
      </c>
      <c r="P53" t="n">
        <v>59.06</v>
      </c>
      <c r="Q53" t="n">
        <v>202.81</v>
      </c>
      <c r="R53" t="n">
        <v>20.08</v>
      </c>
      <c r="S53" t="n">
        <v>13.89</v>
      </c>
      <c r="T53" t="n">
        <v>1417.28</v>
      </c>
      <c r="U53" t="n">
        <v>0.6899999999999999</v>
      </c>
      <c r="V53" t="n">
        <v>0.76</v>
      </c>
      <c r="W53" t="n">
        <v>0.65</v>
      </c>
      <c r="X53" t="n">
        <v>0.08</v>
      </c>
      <c r="Y53" t="n">
        <v>1</v>
      </c>
      <c r="Z53" t="n">
        <v>10</v>
      </c>
      <c r="AA53" t="n">
        <v>104.7438116795115</v>
      </c>
      <c r="AB53" t="n">
        <v>143.3151041106865</v>
      </c>
      <c r="AC53" t="n">
        <v>129.6373117184133</v>
      </c>
      <c r="AD53" t="n">
        <v>104743.8116795115</v>
      </c>
      <c r="AE53" t="n">
        <v>143315.1041106865</v>
      </c>
      <c r="AF53" t="n">
        <v>4.225699769906746e-06</v>
      </c>
      <c r="AG53" t="n">
        <v>11</v>
      </c>
      <c r="AH53" t="n">
        <v>129637.3117184133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12.9632</v>
      </c>
      <c r="E54" t="n">
        <v>7.71</v>
      </c>
      <c r="F54" t="n">
        <v>5.1</v>
      </c>
      <c r="G54" t="n">
        <v>76.45</v>
      </c>
      <c r="H54" t="n">
        <v>1.21</v>
      </c>
      <c r="I54" t="n">
        <v>4</v>
      </c>
      <c r="J54" t="n">
        <v>205.84</v>
      </c>
      <c r="K54" t="n">
        <v>53.44</v>
      </c>
      <c r="L54" t="n">
        <v>14</v>
      </c>
      <c r="M54" t="n">
        <v>2</v>
      </c>
      <c r="N54" t="n">
        <v>43.4</v>
      </c>
      <c r="O54" t="n">
        <v>25621.03</v>
      </c>
      <c r="P54" t="n">
        <v>58.36</v>
      </c>
      <c r="Q54" t="n">
        <v>202.81</v>
      </c>
      <c r="R54" t="n">
        <v>19.37</v>
      </c>
      <c r="S54" t="n">
        <v>13.89</v>
      </c>
      <c r="T54" t="n">
        <v>1066.69</v>
      </c>
      <c r="U54" t="n">
        <v>0.72</v>
      </c>
      <c r="V54" t="n">
        <v>0.76</v>
      </c>
      <c r="W54" t="n">
        <v>0.65</v>
      </c>
      <c r="X54" t="n">
        <v>0.06</v>
      </c>
      <c r="Y54" t="n">
        <v>1</v>
      </c>
      <c r="Z54" t="n">
        <v>10</v>
      </c>
      <c r="AA54" t="n">
        <v>104.2312274704731</v>
      </c>
      <c r="AB54" t="n">
        <v>142.6137637822611</v>
      </c>
      <c r="AC54" t="n">
        <v>129.0029063265953</v>
      </c>
      <c r="AD54" t="n">
        <v>104231.2274704731</v>
      </c>
      <c r="AE54" t="n">
        <v>142613.7637822611</v>
      </c>
      <c r="AF54" t="n">
        <v>4.25719391459398e-06</v>
      </c>
      <c r="AG54" t="n">
        <v>11</v>
      </c>
      <c r="AH54" t="n">
        <v>129002.9063265953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12.9613</v>
      </c>
      <c r="E55" t="n">
        <v>7.72</v>
      </c>
      <c r="F55" t="n">
        <v>5.1</v>
      </c>
      <c r="G55" t="n">
        <v>76.47</v>
      </c>
      <c r="H55" t="n">
        <v>1.23</v>
      </c>
      <c r="I55" t="n">
        <v>4</v>
      </c>
      <c r="J55" t="n">
        <v>206.24</v>
      </c>
      <c r="K55" t="n">
        <v>53.44</v>
      </c>
      <c r="L55" t="n">
        <v>14.25</v>
      </c>
      <c r="M55" t="n">
        <v>2</v>
      </c>
      <c r="N55" t="n">
        <v>43.55</v>
      </c>
      <c r="O55" t="n">
        <v>25670.09</v>
      </c>
      <c r="P55" t="n">
        <v>58.38</v>
      </c>
      <c r="Q55" t="n">
        <v>202.81</v>
      </c>
      <c r="R55" t="n">
        <v>19.48</v>
      </c>
      <c r="S55" t="n">
        <v>13.89</v>
      </c>
      <c r="T55" t="n">
        <v>1119.9</v>
      </c>
      <c r="U55" t="n">
        <v>0.71</v>
      </c>
      <c r="V55" t="n">
        <v>0.76</v>
      </c>
      <c r="W55" t="n">
        <v>0.64</v>
      </c>
      <c r="X55" t="n">
        <v>0.06</v>
      </c>
      <c r="Y55" t="n">
        <v>1</v>
      </c>
      <c r="Z55" t="n">
        <v>10</v>
      </c>
      <c r="AA55" t="n">
        <v>104.2436523705711</v>
      </c>
      <c r="AB55" t="n">
        <v>142.6307640787232</v>
      </c>
      <c r="AC55" t="n">
        <v>129.0182841386231</v>
      </c>
      <c r="AD55" t="n">
        <v>104243.6523705711</v>
      </c>
      <c r="AE55" t="n">
        <v>142630.7640787232</v>
      </c>
      <c r="AF55" t="n">
        <v>4.25656994300998e-06</v>
      </c>
      <c r="AG55" t="n">
        <v>11</v>
      </c>
      <c r="AH55" t="n">
        <v>129018.2841386231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12.965</v>
      </c>
      <c r="E56" t="n">
        <v>7.71</v>
      </c>
      <c r="F56" t="n">
        <v>5.1</v>
      </c>
      <c r="G56" t="n">
        <v>76.43000000000001</v>
      </c>
      <c r="H56" t="n">
        <v>1.25</v>
      </c>
      <c r="I56" t="n">
        <v>4</v>
      </c>
      <c r="J56" t="n">
        <v>206.64</v>
      </c>
      <c r="K56" t="n">
        <v>53.44</v>
      </c>
      <c r="L56" t="n">
        <v>14.5</v>
      </c>
      <c r="M56" t="n">
        <v>2</v>
      </c>
      <c r="N56" t="n">
        <v>43.7</v>
      </c>
      <c r="O56" t="n">
        <v>25719.19</v>
      </c>
      <c r="P56" t="n">
        <v>58.71</v>
      </c>
      <c r="Q56" t="n">
        <v>202.81</v>
      </c>
      <c r="R56" t="n">
        <v>19.45</v>
      </c>
      <c r="S56" t="n">
        <v>13.89</v>
      </c>
      <c r="T56" t="n">
        <v>1104.91</v>
      </c>
      <c r="U56" t="n">
        <v>0.71</v>
      </c>
      <c r="V56" t="n">
        <v>0.76</v>
      </c>
      <c r="W56" t="n">
        <v>0.64</v>
      </c>
      <c r="X56" t="n">
        <v>0.06</v>
      </c>
      <c r="Y56" t="n">
        <v>1</v>
      </c>
      <c r="Z56" t="n">
        <v>10</v>
      </c>
      <c r="AA56" t="n">
        <v>104.3743226786929</v>
      </c>
      <c r="AB56" t="n">
        <v>142.8095529590625</v>
      </c>
      <c r="AC56" t="n">
        <v>129.1800096591546</v>
      </c>
      <c r="AD56" t="n">
        <v>104374.3226786929</v>
      </c>
      <c r="AE56" t="n">
        <v>142809.5529590625</v>
      </c>
      <c r="AF56" t="n">
        <v>4.257785045568297e-06</v>
      </c>
      <c r="AG56" t="n">
        <v>11</v>
      </c>
      <c r="AH56" t="n">
        <v>129180.0096591546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12.9548</v>
      </c>
      <c r="E57" t="n">
        <v>7.72</v>
      </c>
      <c r="F57" t="n">
        <v>5.1</v>
      </c>
      <c r="G57" t="n">
        <v>76.53</v>
      </c>
      <c r="H57" t="n">
        <v>1.27</v>
      </c>
      <c r="I57" t="n">
        <v>4</v>
      </c>
      <c r="J57" t="n">
        <v>207.03</v>
      </c>
      <c r="K57" t="n">
        <v>53.44</v>
      </c>
      <c r="L57" t="n">
        <v>14.75</v>
      </c>
      <c r="M57" t="n">
        <v>2</v>
      </c>
      <c r="N57" t="n">
        <v>43.85</v>
      </c>
      <c r="O57" t="n">
        <v>25768.35</v>
      </c>
      <c r="P57" t="n">
        <v>58.82</v>
      </c>
      <c r="Q57" t="n">
        <v>202.81</v>
      </c>
      <c r="R57" t="n">
        <v>19.63</v>
      </c>
      <c r="S57" t="n">
        <v>13.89</v>
      </c>
      <c r="T57" t="n">
        <v>1196.28</v>
      </c>
      <c r="U57" t="n">
        <v>0.71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  <c r="AA57" t="n">
        <v>104.4422763624285</v>
      </c>
      <c r="AB57" t="n">
        <v>142.9025301870545</v>
      </c>
      <c r="AC57" t="n">
        <v>129.2641132710014</v>
      </c>
      <c r="AD57" t="n">
        <v>104442.2763624285</v>
      </c>
      <c r="AE57" t="n">
        <v>142902.5301870544</v>
      </c>
      <c r="AF57" t="n">
        <v>4.2544353033805e-06</v>
      </c>
      <c r="AG57" t="n">
        <v>11</v>
      </c>
      <c r="AH57" t="n">
        <v>129264.1132710014</v>
      </c>
    </row>
    <row r="58">
      <c r="A58" t="n">
        <v>56</v>
      </c>
      <c r="B58" t="n">
        <v>95</v>
      </c>
      <c r="C58" t="inlineStr">
        <is>
          <t xml:space="preserve">CONCLUIDO	</t>
        </is>
      </c>
      <c r="D58" t="n">
        <v>12.9594</v>
      </c>
      <c r="E58" t="n">
        <v>7.72</v>
      </c>
      <c r="F58" t="n">
        <v>5.1</v>
      </c>
      <c r="G58" t="n">
        <v>76.48</v>
      </c>
      <c r="H58" t="n">
        <v>1.28</v>
      </c>
      <c r="I58" t="n">
        <v>4</v>
      </c>
      <c r="J58" t="n">
        <v>207.43</v>
      </c>
      <c r="K58" t="n">
        <v>53.44</v>
      </c>
      <c r="L58" t="n">
        <v>15</v>
      </c>
      <c r="M58" t="n">
        <v>2</v>
      </c>
      <c r="N58" t="n">
        <v>44</v>
      </c>
      <c r="O58" t="n">
        <v>25817.56</v>
      </c>
      <c r="P58" t="n">
        <v>58.72</v>
      </c>
      <c r="Q58" t="n">
        <v>202.81</v>
      </c>
      <c r="R58" t="n">
        <v>19.59</v>
      </c>
      <c r="S58" t="n">
        <v>13.89</v>
      </c>
      <c r="T58" t="n">
        <v>1174.84</v>
      </c>
      <c r="U58" t="n">
        <v>0.71</v>
      </c>
      <c r="V58" t="n">
        <v>0.76</v>
      </c>
      <c r="W58" t="n">
        <v>0.64</v>
      </c>
      <c r="X58" t="n">
        <v>0.06</v>
      </c>
      <c r="Y58" t="n">
        <v>1</v>
      </c>
      <c r="Z58" t="n">
        <v>10</v>
      </c>
      <c r="AA58" t="n">
        <v>104.3904564823647</v>
      </c>
      <c r="AB58" t="n">
        <v>142.8316279410195</v>
      </c>
      <c r="AC58" t="n">
        <v>129.199977835816</v>
      </c>
      <c r="AD58" t="n">
        <v>104390.4564823647</v>
      </c>
      <c r="AE58" t="n">
        <v>142831.6279410195</v>
      </c>
      <c r="AF58" t="n">
        <v>4.255945971425978e-06</v>
      </c>
      <c r="AG58" t="n">
        <v>11</v>
      </c>
      <c r="AH58" t="n">
        <v>129199.977835816</v>
      </c>
    </row>
    <row r="59">
      <c r="A59" t="n">
        <v>57</v>
      </c>
      <c r="B59" t="n">
        <v>95</v>
      </c>
      <c r="C59" t="inlineStr">
        <is>
          <t xml:space="preserve">CONCLUIDO	</t>
        </is>
      </c>
      <c r="D59" t="n">
        <v>12.9571</v>
      </c>
      <c r="E59" t="n">
        <v>7.72</v>
      </c>
      <c r="F59" t="n">
        <v>5.1</v>
      </c>
      <c r="G59" t="n">
        <v>76.5</v>
      </c>
      <c r="H59" t="n">
        <v>1.3</v>
      </c>
      <c r="I59" t="n">
        <v>4</v>
      </c>
      <c r="J59" t="n">
        <v>207.83</v>
      </c>
      <c r="K59" t="n">
        <v>53.44</v>
      </c>
      <c r="L59" t="n">
        <v>15.25</v>
      </c>
      <c r="M59" t="n">
        <v>2</v>
      </c>
      <c r="N59" t="n">
        <v>44.15</v>
      </c>
      <c r="O59" t="n">
        <v>25866.82</v>
      </c>
      <c r="P59" t="n">
        <v>58.45</v>
      </c>
      <c r="Q59" t="n">
        <v>202.81</v>
      </c>
      <c r="R59" t="n">
        <v>19.64</v>
      </c>
      <c r="S59" t="n">
        <v>13.89</v>
      </c>
      <c r="T59" t="n">
        <v>1197.88</v>
      </c>
      <c r="U59" t="n">
        <v>0.71</v>
      </c>
      <c r="V59" t="n">
        <v>0.76</v>
      </c>
      <c r="W59" t="n">
        <v>0.64</v>
      </c>
      <c r="X59" t="n">
        <v>0.06</v>
      </c>
      <c r="Y59" t="n">
        <v>1</v>
      </c>
      <c r="Z59" t="n">
        <v>10</v>
      </c>
      <c r="AA59" t="n">
        <v>104.2819624018759</v>
      </c>
      <c r="AB59" t="n">
        <v>142.6831815536737</v>
      </c>
      <c r="AC59" t="n">
        <v>129.0656989633327</v>
      </c>
      <c r="AD59" t="n">
        <v>104281.9624018759</v>
      </c>
      <c r="AE59" t="n">
        <v>142683.1815536737</v>
      </c>
      <c r="AF59" t="n">
        <v>4.25519063740324e-06</v>
      </c>
      <c r="AG59" t="n">
        <v>11</v>
      </c>
      <c r="AH59" t="n">
        <v>129065.6989633327</v>
      </c>
    </row>
    <row r="60">
      <c r="A60" t="n">
        <v>58</v>
      </c>
      <c r="B60" t="n">
        <v>95</v>
      </c>
      <c r="C60" t="inlineStr">
        <is>
          <t xml:space="preserve">CONCLUIDO	</t>
        </is>
      </c>
      <c r="D60" t="n">
        <v>12.9646</v>
      </c>
      <c r="E60" t="n">
        <v>7.71</v>
      </c>
      <c r="F60" t="n">
        <v>5.1</v>
      </c>
      <c r="G60" t="n">
        <v>76.44</v>
      </c>
      <c r="H60" t="n">
        <v>1.32</v>
      </c>
      <c r="I60" t="n">
        <v>4</v>
      </c>
      <c r="J60" t="n">
        <v>208.23</v>
      </c>
      <c r="K60" t="n">
        <v>53.44</v>
      </c>
      <c r="L60" t="n">
        <v>15.5</v>
      </c>
      <c r="M60" t="n">
        <v>2</v>
      </c>
      <c r="N60" t="n">
        <v>44.3</v>
      </c>
      <c r="O60" t="n">
        <v>25916.13</v>
      </c>
      <c r="P60" t="n">
        <v>58.47</v>
      </c>
      <c r="Q60" t="n">
        <v>202.81</v>
      </c>
      <c r="R60" t="n">
        <v>19.41</v>
      </c>
      <c r="S60" t="n">
        <v>13.89</v>
      </c>
      <c r="T60" t="n">
        <v>1085.54</v>
      </c>
      <c r="U60" t="n">
        <v>0.72</v>
      </c>
      <c r="V60" t="n">
        <v>0.76</v>
      </c>
      <c r="W60" t="n">
        <v>0.64</v>
      </c>
      <c r="X60" t="n">
        <v>0.06</v>
      </c>
      <c r="Y60" t="n">
        <v>1</v>
      </c>
      <c r="Z60" t="n">
        <v>10</v>
      </c>
      <c r="AA60" t="n">
        <v>104.2744335522842</v>
      </c>
      <c r="AB60" t="n">
        <v>142.6728802495129</v>
      </c>
      <c r="AC60" t="n">
        <v>129.056380801183</v>
      </c>
      <c r="AD60" t="n">
        <v>104274.4335522842</v>
      </c>
      <c r="AE60" t="n">
        <v>142672.8802495129</v>
      </c>
      <c r="AF60" t="n">
        <v>4.257653683129561e-06</v>
      </c>
      <c r="AG60" t="n">
        <v>11</v>
      </c>
      <c r="AH60" t="n">
        <v>129056.380801183</v>
      </c>
    </row>
    <row r="61">
      <c r="A61" t="n">
        <v>59</v>
      </c>
      <c r="B61" t="n">
        <v>95</v>
      </c>
      <c r="C61" t="inlineStr">
        <is>
          <t xml:space="preserve">CONCLUIDO	</t>
        </is>
      </c>
      <c r="D61" t="n">
        <v>12.9622</v>
      </c>
      <c r="E61" t="n">
        <v>7.71</v>
      </c>
      <c r="F61" t="n">
        <v>5.1</v>
      </c>
      <c r="G61" t="n">
        <v>76.45999999999999</v>
      </c>
      <c r="H61" t="n">
        <v>1.34</v>
      </c>
      <c r="I61" t="n">
        <v>4</v>
      </c>
      <c r="J61" t="n">
        <v>208.63</v>
      </c>
      <c r="K61" t="n">
        <v>53.44</v>
      </c>
      <c r="L61" t="n">
        <v>15.75</v>
      </c>
      <c r="M61" t="n">
        <v>2</v>
      </c>
      <c r="N61" t="n">
        <v>44.45</v>
      </c>
      <c r="O61" t="n">
        <v>25965.5</v>
      </c>
      <c r="P61" t="n">
        <v>58.13</v>
      </c>
      <c r="Q61" t="n">
        <v>202.81</v>
      </c>
      <c r="R61" t="n">
        <v>19.45</v>
      </c>
      <c r="S61" t="n">
        <v>13.89</v>
      </c>
      <c r="T61" t="n">
        <v>1103.56</v>
      </c>
      <c r="U61" t="n">
        <v>0.71</v>
      </c>
      <c r="V61" t="n">
        <v>0.76</v>
      </c>
      <c r="W61" t="n">
        <v>0.64</v>
      </c>
      <c r="X61" t="n">
        <v>0.06</v>
      </c>
      <c r="Y61" t="n">
        <v>1</v>
      </c>
      <c r="Z61" t="n">
        <v>10</v>
      </c>
      <c r="AA61" t="n">
        <v>104.1367855666272</v>
      </c>
      <c r="AB61" t="n">
        <v>142.4845442029365</v>
      </c>
      <c r="AC61" t="n">
        <v>128.8860192825605</v>
      </c>
      <c r="AD61" t="n">
        <v>104136.7855666272</v>
      </c>
      <c r="AE61" t="n">
        <v>142484.5442029366</v>
      </c>
      <c r="AF61" t="n">
        <v>4.256865508497138e-06</v>
      </c>
      <c r="AG61" t="n">
        <v>11</v>
      </c>
      <c r="AH61" t="n">
        <v>128886.0192825605</v>
      </c>
    </row>
    <row r="62">
      <c r="A62" t="n">
        <v>60</v>
      </c>
      <c r="B62" t="n">
        <v>95</v>
      </c>
      <c r="C62" t="inlineStr">
        <is>
          <t xml:space="preserve">CONCLUIDO	</t>
        </is>
      </c>
      <c r="D62" t="n">
        <v>12.9599</v>
      </c>
      <c r="E62" t="n">
        <v>7.72</v>
      </c>
      <c r="F62" t="n">
        <v>5.1</v>
      </c>
      <c r="G62" t="n">
        <v>76.48</v>
      </c>
      <c r="H62" t="n">
        <v>1.36</v>
      </c>
      <c r="I62" t="n">
        <v>4</v>
      </c>
      <c r="J62" t="n">
        <v>209.03</v>
      </c>
      <c r="K62" t="n">
        <v>53.44</v>
      </c>
      <c r="L62" t="n">
        <v>16</v>
      </c>
      <c r="M62" t="n">
        <v>2</v>
      </c>
      <c r="N62" t="n">
        <v>44.6</v>
      </c>
      <c r="O62" t="n">
        <v>26014.91</v>
      </c>
      <c r="P62" t="n">
        <v>57.84</v>
      </c>
      <c r="Q62" t="n">
        <v>202.81</v>
      </c>
      <c r="R62" t="n">
        <v>19.54</v>
      </c>
      <c r="S62" t="n">
        <v>13.89</v>
      </c>
      <c r="T62" t="n">
        <v>1151.3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104.019871758284</v>
      </c>
      <c r="AB62" t="n">
        <v>142.3245775724883</v>
      </c>
      <c r="AC62" t="n">
        <v>128.7413196428076</v>
      </c>
      <c r="AD62" t="n">
        <v>104019.871758284</v>
      </c>
      <c r="AE62" t="n">
        <v>142324.5775724883</v>
      </c>
      <c r="AF62" t="n">
        <v>4.256110174474399e-06</v>
      </c>
      <c r="AG62" t="n">
        <v>11</v>
      </c>
      <c r="AH62" t="n">
        <v>128741.3196428076</v>
      </c>
    </row>
    <row r="63">
      <c r="A63" t="n">
        <v>61</v>
      </c>
      <c r="B63" t="n">
        <v>95</v>
      </c>
      <c r="C63" t="inlineStr">
        <is>
          <t xml:space="preserve">CONCLUIDO	</t>
        </is>
      </c>
      <c r="D63" t="n">
        <v>12.9664</v>
      </c>
      <c r="E63" t="n">
        <v>7.71</v>
      </c>
      <c r="F63" t="n">
        <v>5.09</v>
      </c>
      <c r="G63" t="n">
        <v>76.42</v>
      </c>
      <c r="H63" t="n">
        <v>1.38</v>
      </c>
      <c r="I63" t="n">
        <v>4</v>
      </c>
      <c r="J63" t="n">
        <v>209.43</v>
      </c>
      <c r="K63" t="n">
        <v>53.44</v>
      </c>
      <c r="L63" t="n">
        <v>16.25</v>
      </c>
      <c r="M63" t="n">
        <v>2</v>
      </c>
      <c r="N63" t="n">
        <v>44.75</v>
      </c>
      <c r="O63" t="n">
        <v>26064.38</v>
      </c>
      <c r="P63" t="n">
        <v>57.48</v>
      </c>
      <c r="Q63" t="n">
        <v>202.81</v>
      </c>
      <c r="R63" t="n">
        <v>19.4</v>
      </c>
      <c r="S63" t="n">
        <v>13.89</v>
      </c>
      <c r="T63" t="n">
        <v>1081.7</v>
      </c>
      <c r="U63" t="n">
        <v>0.72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  <c r="AA63" t="n">
        <v>103.8492794165465</v>
      </c>
      <c r="AB63" t="n">
        <v>142.0911656045202</v>
      </c>
      <c r="AC63" t="n">
        <v>128.5301841854666</v>
      </c>
      <c r="AD63" t="n">
        <v>103849.2794165465</v>
      </c>
      <c r="AE63" t="n">
        <v>142091.1656045202</v>
      </c>
      <c r="AF63" t="n">
        <v>4.258244814103878e-06</v>
      </c>
      <c r="AG63" t="n">
        <v>11</v>
      </c>
      <c r="AH63" t="n">
        <v>128530.1841854666</v>
      </c>
    </row>
    <row r="64">
      <c r="A64" t="n">
        <v>62</v>
      </c>
      <c r="B64" t="n">
        <v>95</v>
      </c>
      <c r="C64" t="inlineStr">
        <is>
          <t xml:space="preserve">CONCLUIDO	</t>
        </is>
      </c>
      <c r="D64" t="n">
        <v>12.9744</v>
      </c>
      <c r="E64" t="n">
        <v>7.71</v>
      </c>
      <c r="F64" t="n">
        <v>5.09</v>
      </c>
      <c r="G64" t="n">
        <v>76.34999999999999</v>
      </c>
      <c r="H64" t="n">
        <v>1.4</v>
      </c>
      <c r="I64" t="n">
        <v>4</v>
      </c>
      <c r="J64" t="n">
        <v>209.84</v>
      </c>
      <c r="K64" t="n">
        <v>53.44</v>
      </c>
      <c r="L64" t="n">
        <v>16.5</v>
      </c>
      <c r="M64" t="n">
        <v>2</v>
      </c>
      <c r="N64" t="n">
        <v>44.9</v>
      </c>
      <c r="O64" t="n">
        <v>26113.9</v>
      </c>
      <c r="P64" t="n">
        <v>57.02</v>
      </c>
      <c r="Q64" t="n">
        <v>202.81</v>
      </c>
      <c r="R64" t="n">
        <v>19.25</v>
      </c>
      <c r="S64" t="n">
        <v>13.89</v>
      </c>
      <c r="T64" t="n">
        <v>1003.67</v>
      </c>
      <c r="U64" t="n">
        <v>0.72</v>
      </c>
      <c r="V64" t="n">
        <v>0.76</v>
      </c>
      <c r="W64" t="n">
        <v>0.64</v>
      </c>
      <c r="X64" t="n">
        <v>0.05</v>
      </c>
      <c r="Y64" t="n">
        <v>1</v>
      </c>
      <c r="Z64" t="n">
        <v>10</v>
      </c>
      <c r="AA64" t="n">
        <v>103.6396319298554</v>
      </c>
      <c r="AB64" t="n">
        <v>141.8043166642352</v>
      </c>
      <c r="AC64" t="n">
        <v>128.2707117054473</v>
      </c>
      <c r="AD64" t="n">
        <v>103639.6319298554</v>
      </c>
      <c r="AE64" t="n">
        <v>141804.3166642352</v>
      </c>
      <c r="AF64" t="n">
        <v>4.260872062878621e-06</v>
      </c>
      <c r="AG64" t="n">
        <v>11</v>
      </c>
      <c r="AH64" t="n">
        <v>128270.7117054473</v>
      </c>
    </row>
    <row r="65">
      <c r="A65" t="n">
        <v>63</v>
      </c>
      <c r="B65" t="n">
        <v>95</v>
      </c>
      <c r="C65" t="inlineStr">
        <is>
          <t xml:space="preserve">CONCLUIDO	</t>
        </is>
      </c>
      <c r="D65" t="n">
        <v>12.9622</v>
      </c>
      <c r="E65" t="n">
        <v>7.71</v>
      </c>
      <c r="F65" t="n">
        <v>5.1</v>
      </c>
      <c r="G65" t="n">
        <v>76.45999999999999</v>
      </c>
      <c r="H65" t="n">
        <v>1.42</v>
      </c>
      <c r="I65" t="n">
        <v>4</v>
      </c>
      <c r="J65" t="n">
        <v>210.24</v>
      </c>
      <c r="K65" t="n">
        <v>53.44</v>
      </c>
      <c r="L65" t="n">
        <v>16.75</v>
      </c>
      <c r="M65" t="n">
        <v>2</v>
      </c>
      <c r="N65" t="n">
        <v>45.05</v>
      </c>
      <c r="O65" t="n">
        <v>26163.47</v>
      </c>
      <c r="P65" t="n">
        <v>56.73</v>
      </c>
      <c r="Q65" t="n">
        <v>202.81</v>
      </c>
      <c r="R65" t="n">
        <v>19.41</v>
      </c>
      <c r="S65" t="n">
        <v>13.89</v>
      </c>
      <c r="T65" t="n">
        <v>1084.88</v>
      </c>
      <c r="U65" t="n">
        <v>0.72</v>
      </c>
      <c r="V65" t="n">
        <v>0.76</v>
      </c>
      <c r="W65" t="n">
        <v>0.65</v>
      </c>
      <c r="X65" t="n">
        <v>0.06</v>
      </c>
      <c r="Y65" t="n">
        <v>1</v>
      </c>
      <c r="Z65" t="n">
        <v>10</v>
      </c>
      <c r="AA65" t="n">
        <v>103.5490194471612</v>
      </c>
      <c r="AB65" t="n">
        <v>141.6803366678725</v>
      </c>
      <c r="AC65" t="n">
        <v>128.1585641859304</v>
      </c>
      <c r="AD65" t="n">
        <v>103549.0194471612</v>
      </c>
      <c r="AE65" t="n">
        <v>141680.3366678725</v>
      </c>
      <c r="AF65" t="n">
        <v>4.256865508497138e-06</v>
      </c>
      <c r="AG65" t="n">
        <v>11</v>
      </c>
      <c r="AH65" t="n">
        <v>128158.5641859304</v>
      </c>
    </row>
    <row r="66">
      <c r="A66" t="n">
        <v>64</v>
      </c>
      <c r="B66" t="n">
        <v>95</v>
      </c>
      <c r="C66" t="inlineStr">
        <is>
          <t xml:space="preserve">CONCLUIDO	</t>
        </is>
      </c>
      <c r="D66" t="n">
        <v>12.9795</v>
      </c>
      <c r="E66" t="n">
        <v>7.7</v>
      </c>
      <c r="F66" t="n">
        <v>5.09</v>
      </c>
      <c r="G66" t="n">
        <v>76.3</v>
      </c>
      <c r="H66" t="n">
        <v>1.43</v>
      </c>
      <c r="I66" t="n">
        <v>4</v>
      </c>
      <c r="J66" t="n">
        <v>210.64</v>
      </c>
      <c r="K66" t="n">
        <v>53.44</v>
      </c>
      <c r="L66" t="n">
        <v>17</v>
      </c>
      <c r="M66" t="n">
        <v>2</v>
      </c>
      <c r="N66" t="n">
        <v>45.21</v>
      </c>
      <c r="O66" t="n">
        <v>26213.09</v>
      </c>
      <c r="P66" t="n">
        <v>55.88</v>
      </c>
      <c r="Q66" t="n">
        <v>202.87</v>
      </c>
      <c r="R66" t="n">
        <v>19.1</v>
      </c>
      <c r="S66" t="n">
        <v>13.89</v>
      </c>
      <c r="T66" t="n">
        <v>930.45</v>
      </c>
      <c r="U66" t="n">
        <v>0.73</v>
      </c>
      <c r="V66" t="n">
        <v>0.76</v>
      </c>
      <c r="W66" t="n">
        <v>0.64</v>
      </c>
      <c r="X66" t="n">
        <v>0.05</v>
      </c>
      <c r="Y66" t="n">
        <v>1</v>
      </c>
      <c r="Z66" t="n">
        <v>10</v>
      </c>
      <c r="AA66" t="n">
        <v>103.1510968311721</v>
      </c>
      <c r="AB66" t="n">
        <v>141.1358813895696</v>
      </c>
      <c r="AC66" t="n">
        <v>127.6660709552407</v>
      </c>
      <c r="AD66" t="n">
        <v>103151.0968311721</v>
      </c>
      <c r="AE66" t="n">
        <v>141135.8813895696</v>
      </c>
      <c r="AF66" t="n">
        <v>4.26254693397252e-06</v>
      </c>
      <c r="AG66" t="n">
        <v>11</v>
      </c>
      <c r="AH66" t="n">
        <v>127666.0709552407</v>
      </c>
    </row>
    <row r="67">
      <c r="A67" t="n">
        <v>65</v>
      </c>
      <c r="B67" t="n">
        <v>95</v>
      </c>
      <c r="C67" t="inlineStr">
        <is>
          <t xml:space="preserve">CONCLUIDO	</t>
        </is>
      </c>
      <c r="D67" t="n">
        <v>12.9758</v>
      </c>
      <c r="E67" t="n">
        <v>7.71</v>
      </c>
      <c r="F67" t="n">
        <v>5.09</v>
      </c>
      <c r="G67" t="n">
        <v>76.34</v>
      </c>
      <c r="H67" t="n">
        <v>1.45</v>
      </c>
      <c r="I67" t="n">
        <v>4</v>
      </c>
      <c r="J67" t="n">
        <v>211.04</v>
      </c>
      <c r="K67" t="n">
        <v>53.44</v>
      </c>
      <c r="L67" t="n">
        <v>17.25</v>
      </c>
      <c r="M67" t="n">
        <v>2</v>
      </c>
      <c r="N67" t="n">
        <v>45.36</v>
      </c>
      <c r="O67" t="n">
        <v>26262.77</v>
      </c>
      <c r="P67" t="n">
        <v>55.52</v>
      </c>
      <c r="Q67" t="n">
        <v>202.84</v>
      </c>
      <c r="R67" t="n">
        <v>19.22</v>
      </c>
      <c r="S67" t="n">
        <v>13.89</v>
      </c>
      <c r="T67" t="n">
        <v>989.63</v>
      </c>
      <c r="U67" t="n">
        <v>0.72</v>
      </c>
      <c r="V67" t="n">
        <v>0.76</v>
      </c>
      <c r="W67" t="n">
        <v>0.64</v>
      </c>
      <c r="X67" t="n">
        <v>0.05</v>
      </c>
      <c r="Y67" t="n">
        <v>1</v>
      </c>
      <c r="Z67" t="n">
        <v>10</v>
      </c>
      <c r="AA67" t="n">
        <v>103.0076419569213</v>
      </c>
      <c r="AB67" t="n">
        <v>140.9396001018374</v>
      </c>
      <c r="AC67" t="n">
        <v>127.4885224781271</v>
      </c>
      <c r="AD67" t="n">
        <v>103007.6419569213</v>
      </c>
      <c r="AE67" t="n">
        <v>140939.6001018374</v>
      </c>
      <c r="AF67" t="n">
        <v>4.261331831414201e-06</v>
      </c>
      <c r="AG67" t="n">
        <v>11</v>
      </c>
      <c r="AH67" t="n">
        <v>127488.5224781271</v>
      </c>
    </row>
    <row r="68">
      <c r="A68" t="n">
        <v>66</v>
      </c>
      <c r="B68" t="n">
        <v>95</v>
      </c>
      <c r="C68" t="inlineStr">
        <is>
          <t xml:space="preserve">CONCLUIDO	</t>
        </is>
      </c>
      <c r="D68" t="n">
        <v>12.972</v>
      </c>
      <c r="E68" t="n">
        <v>7.71</v>
      </c>
      <c r="F68" t="n">
        <v>5.09</v>
      </c>
      <c r="G68" t="n">
        <v>76.37</v>
      </c>
      <c r="H68" t="n">
        <v>1.47</v>
      </c>
      <c r="I68" t="n">
        <v>4</v>
      </c>
      <c r="J68" t="n">
        <v>211.45</v>
      </c>
      <c r="K68" t="n">
        <v>53.44</v>
      </c>
      <c r="L68" t="n">
        <v>17.5</v>
      </c>
      <c r="M68" t="n">
        <v>1</v>
      </c>
      <c r="N68" t="n">
        <v>45.51</v>
      </c>
      <c r="O68" t="n">
        <v>26312.5</v>
      </c>
      <c r="P68" t="n">
        <v>55.32</v>
      </c>
      <c r="Q68" t="n">
        <v>202.81</v>
      </c>
      <c r="R68" t="n">
        <v>19.19</v>
      </c>
      <c r="S68" t="n">
        <v>13.89</v>
      </c>
      <c r="T68" t="n">
        <v>974.4</v>
      </c>
      <c r="U68" t="n">
        <v>0.72</v>
      </c>
      <c r="V68" t="n">
        <v>0.76</v>
      </c>
      <c r="W68" t="n">
        <v>0.65</v>
      </c>
      <c r="X68" t="n">
        <v>0.05</v>
      </c>
      <c r="Y68" t="n">
        <v>1</v>
      </c>
      <c r="Z68" t="n">
        <v>10</v>
      </c>
      <c r="AA68" t="n">
        <v>102.9314290394268</v>
      </c>
      <c r="AB68" t="n">
        <v>140.8353222258448</v>
      </c>
      <c r="AC68" t="n">
        <v>127.3941967362643</v>
      </c>
      <c r="AD68" t="n">
        <v>102931.4290394268</v>
      </c>
      <c r="AE68" t="n">
        <v>140835.3222258448</v>
      </c>
      <c r="AF68" t="n">
        <v>4.260083888246199e-06</v>
      </c>
      <c r="AG68" t="n">
        <v>11</v>
      </c>
      <c r="AH68" t="n">
        <v>127394.1967362643</v>
      </c>
    </row>
    <row r="69">
      <c r="A69" t="n">
        <v>67</v>
      </c>
      <c r="B69" t="n">
        <v>95</v>
      </c>
      <c r="C69" t="inlineStr">
        <is>
          <t xml:space="preserve">CONCLUIDO	</t>
        </is>
      </c>
      <c r="D69" t="n">
        <v>12.9734</v>
      </c>
      <c r="E69" t="n">
        <v>7.71</v>
      </c>
      <c r="F69" t="n">
        <v>5.09</v>
      </c>
      <c r="G69" t="n">
        <v>76.36</v>
      </c>
      <c r="H69" t="n">
        <v>1.49</v>
      </c>
      <c r="I69" t="n">
        <v>4</v>
      </c>
      <c r="J69" t="n">
        <v>211.85</v>
      </c>
      <c r="K69" t="n">
        <v>53.44</v>
      </c>
      <c r="L69" t="n">
        <v>17.75</v>
      </c>
      <c r="M69" t="n">
        <v>1</v>
      </c>
      <c r="N69" t="n">
        <v>45.67</v>
      </c>
      <c r="O69" t="n">
        <v>26362.28</v>
      </c>
      <c r="P69" t="n">
        <v>55.09</v>
      </c>
      <c r="Q69" t="n">
        <v>202.81</v>
      </c>
      <c r="R69" t="n">
        <v>19.14</v>
      </c>
      <c r="S69" t="n">
        <v>13.89</v>
      </c>
      <c r="T69" t="n">
        <v>947.71</v>
      </c>
      <c r="U69" t="n">
        <v>0.73</v>
      </c>
      <c r="V69" t="n">
        <v>0.76</v>
      </c>
      <c r="W69" t="n">
        <v>0.65</v>
      </c>
      <c r="X69" t="n">
        <v>0.05</v>
      </c>
      <c r="Y69" t="n">
        <v>1</v>
      </c>
      <c r="Z69" t="n">
        <v>10</v>
      </c>
      <c r="AA69" t="n">
        <v>102.832126109839</v>
      </c>
      <c r="AB69" t="n">
        <v>140.6994515766468</v>
      </c>
      <c r="AC69" t="n">
        <v>127.27129339113</v>
      </c>
      <c r="AD69" t="n">
        <v>102832.126109839</v>
      </c>
      <c r="AE69" t="n">
        <v>140699.4515766468</v>
      </c>
      <c r="AF69" t="n">
        <v>4.260543656781778e-06</v>
      </c>
      <c r="AG69" t="n">
        <v>11</v>
      </c>
      <c r="AH69" t="n">
        <v>127271.29339113</v>
      </c>
    </row>
    <row r="70">
      <c r="A70" t="n">
        <v>68</v>
      </c>
      <c r="B70" t="n">
        <v>95</v>
      </c>
      <c r="C70" t="inlineStr">
        <is>
          <t xml:space="preserve">CONCLUIDO	</t>
        </is>
      </c>
      <c r="D70" t="n">
        <v>12.9772</v>
      </c>
      <c r="E70" t="n">
        <v>7.71</v>
      </c>
      <c r="F70" t="n">
        <v>5.09</v>
      </c>
      <c r="G70" t="n">
        <v>76.33</v>
      </c>
      <c r="H70" t="n">
        <v>1.51</v>
      </c>
      <c r="I70" t="n">
        <v>4</v>
      </c>
      <c r="J70" t="n">
        <v>212.25</v>
      </c>
      <c r="K70" t="n">
        <v>53.44</v>
      </c>
      <c r="L70" t="n">
        <v>18</v>
      </c>
      <c r="M70" t="n">
        <v>0</v>
      </c>
      <c r="N70" t="n">
        <v>45.82</v>
      </c>
      <c r="O70" t="n">
        <v>26412.11</v>
      </c>
      <c r="P70" t="n">
        <v>55.08</v>
      </c>
      <c r="Q70" t="n">
        <v>202.81</v>
      </c>
      <c r="R70" t="n">
        <v>19.1</v>
      </c>
      <c r="S70" t="n">
        <v>13.89</v>
      </c>
      <c r="T70" t="n">
        <v>928.45</v>
      </c>
      <c r="U70" t="n">
        <v>0.73</v>
      </c>
      <c r="V70" t="n">
        <v>0.76</v>
      </c>
      <c r="W70" t="n">
        <v>0.65</v>
      </c>
      <c r="X70" t="n">
        <v>0.05</v>
      </c>
      <c r="Y70" t="n">
        <v>1</v>
      </c>
      <c r="Z70" t="n">
        <v>10</v>
      </c>
      <c r="AA70" t="n">
        <v>102.8202968729386</v>
      </c>
      <c r="AB70" t="n">
        <v>140.6832662928506</v>
      </c>
      <c r="AC70" t="n">
        <v>127.2566528081032</v>
      </c>
      <c r="AD70" t="n">
        <v>102820.2968729386</v>
      </c>
      <c r="AE70" t="n">
        <v>140683.2662928506</v>
      </c>
      <c r="AF70" t="n">
        <v>4.261791599949782e-06</v>
      </c>
      <c r="AG70" t="n">
        <v>11</v>
      </c>
      <c r="AH70" t="n">
        <v>127256.6528081032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11.1152</v>
      </c>
      <c r="E2" t="n">
        <v>9</v>
      </c>
      <c r="F2" t="n">
        <v>5.89</v>
      </c>
      <c r="G2" t="n">
        <v>8.210000000000001</v>
      </c>
      <c r="H2" t="n">
        <v>0.15</v>
      </c>
      <c r="I2" t="n">
        <v>43</v>
      </c>
      <c r="J2" t="n">
        <v>116.05</v>
      </c>
      <c r="K2" t="n">
        <v>43.4</v>
      </c>
      <c r="L2" t="n">
        <v>1</v>
      </c>
      <c r="M2" t="n">
        <v>41</v>
      </c>
      <c r="N2" t="n">
        <v>16.65</v>
      </c>
      <c r="O2" t="n">
        <v>14546.17</v>
      </c>
      <c r="P2" t="n">
        <v>57.95</v>
      </c>
      <c r="Q2" t="n">
        <v>202.86</v>
      </c>
      <c r="R2" t="n">
        <v>44.22</v>
      </c>
      <c r="S2" t="n">
        <v>13.89</v>
      </c>
      <c r="T2" t="n">
        <v>13293.64</v>
      </c>
      <c r="U2" t="n">
        <v>0.31</v>
      </c>
      <c r="V2" t="n">
        <v>0.66</v>
      </c>
      <c r="W2" t="n">
        <v>0.7</v>
      </c>
      <c r="X2" t="n">
        <v>0.85</v>
      </c>
      <c r="Y2" t="n">
        <v>1</v>
      </c>
      <c r="Z2" t="n">
        <v>10</v>
      </c>
      <c r="AA2" t="n">
        <v>113.6800706420648</v>
      </c>
      <c r="AB2" t="n">
        <v>155.5420878631671</v>
      </c>
      <c r="AC2" t="n">
        <v>140.6973693022405</v>
      </c>
      <c r="AD2" t="n">
        <v>113680.0706420648</v>
      </c>
      <c r="AE2" t="n">
        <v>155542.0878631671</v>
      </c>
      <c r="AF2" t="n">
        <v>3.752718720681246e-06</v>
      </c>
      <c r="AG2" t="n">
        <v>12</v>
      </c>
      <c r="AH2" t="n">
        <v>140697.3693022405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11.6788</v>
      </c>
      <c r="E3" t="n">
        <v>8.56</v>
      </c>
      <c r="F3" t="n">
        <v>5.69</v>
      </c>
      <c r="G3" t="n">
        <v>10.35</v>
      </c>
      <c r="H3" t="n">
        <v>0.19</v>
      </c>
      <c r="I3" t="n">
        <v>33</v>
      </c>
      <c r="J3" t="n">
        <v>116.37</v>
      </c>
      <c r="K3" t="n">
        <v>43.4</v>
      </c>
      <c r="L3" t="n">
        <v>1.25</v>
      </c>
      <c r="M3" t="n">
        <v>31</v>
      </c>
      <c r="N3" t="n">
        <v>16.72</v>
      </c>
      <c r="O3" t="n">
        <v>14585.96</v>
      </c>
      <c r="P3" t="n">
        <v>55.66</v>
      </c>
      <c r="Q3" t="n">
        <v>202.93</v>
      </c>
      <c r="R3" t="n">
        <v>37.87</v>
      </c>
      <c r="S3" t="n">
        <v>13.89</v>
      </c>
      <c r="T3" t="n">
        <v>10171.62</v>
      </c>
      <c r="U3" t="n">
        <v>0.37</v>
      </c>
      <c r="V3" t="n">
        <v>0.68</v>
      </c>
      <c r="W3" t="n">
        <v>0.6899999999999999</v>
      </c>
      <c r="X3" t="n">
        <v>0.65</v>
      </c>
      <c r="Y3" t="n">
        <v>1</v>
      </c>
      <c r="Z3" t="n">
        <v>10</v>
      </c>
      <c r="AA3" t="n">
        <v>110.9847300009601</v>
      </c>
      <c r="AB3" t="n">
        <v>151.8542038879727</v>
      </c>
      <c r="AC3" t="n">
        <v>137.3614517976598</v>
      </c>
      <c r="AD3" t="n">
        <v>110984.7300009601</v>
      </c>
      <c r="AE3" t="n">
        <v>151854.2038879727</v>
      </c>
      <c r="AF3" t="n">
        <v>3.943001600969136e-06</v>
      </c>
      <c r="AG3" t="n">
        <v>12</v>
      </c>
      <c r="AH3" t="n">
        <v>137361.4517976598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12.0546</v>
      </c>
      <c r="E4" t="n">
        <v>8.300000000000001</v>
      </c>
      <c r="F4" t="n">
        <v>5.57</v>
      </c>
      <c r="G4" t="n">
        <v>12.37</v>
      </c>
      <c r="H4" t="n">
        <v>0.23</v>
      </c>
      <c r="I4" t="n">
        <v>27</v>
      </c>
      <c r="J4" t="n">
        <v>116.69</v>
      </c>
      <c r="K4" t="n">
        <v>43.4</v>
      </c>
      <c r="L4" t="n">
        <v>1.5</v>
      </c>
      <c r="M4" t="n">
        <v>25</v>
      </c>
      <c r="N4" t="n">
        <v>16.79</v>
      </c>
      <c r="O4" t="n">
        <v>14625.77</v>
      </c>
      <c r="P4" t="n">
        <v>54.08</v>
      </c>
      <c r="Q4" t="n">
        <v>202.85</v>
      </c>
      <c r="R4" t="n">
        <v>34.13</v>
      </c>
      <c r="S4" t="n">
        <v>13.89</v>
      </c>
      <c r="T4" t="n">
        <v>8331.15</v>
      </c>
      <c r="U4" t="n">
        <v>0.41</v>
      </c>
      <c r="V4" t="n">
        <v>0.7</v>
      </c>
      <c r="W4" t="n">
        <v>0.68</v>
      </c>
      <c r="X4" t="n">
        <v>0.53</v>
      </c>
      <c r="Y4" t="n">
        <v>1</v>
      </c>
      <c r="Z4" t="n">
        <v>10</v>
      </c>
      <c r="AA4" t="n">
        <v>102.5911417042295</v>
      </c>
      <c r="AB4" t="n">
        <v>140.3697260814105</v>
      </c>
      <c r="AC4" t="n">
        <v>126.9730364343864</v>
      </c>
      <c r="AD4" t="n">
        <v>102591.1417042295</v>
      </c>
      <c r="AE4" t="n">
        <v>140369.7260814105</v>
      </c>
      <c r="AF4" t="n">
        <v>4.069879362523765e-06</v>
      </c>
      <c r="AG4" t="n">
        <v>11</v>
      </c>
      <c r="AH4" t="n">
        <v>126973.0364343864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12.3094</v>
      </c>
      <c r="E5" t="n">
        <v>8.119999999999999</v>
      </c>
      <c r="F5" t="n">
        <v>5.49</v>
      </c>
      <c r="G5" t="n">
        <v>14.32</v>
      </c>
      <c r="H5" t="n">
        <v>0.26</v>
      </c>
      <c r="I5" t="n">
        <v>23</v>
      </c>
      <c r="J5" t="n">
        <v>117.01</v>
      </c>
      <c r="K5" t="n">
        <v>43.4</v>
      </c>
      <c r="L5" t="n">
        <v>1.75</v>
      </c>
      <c r="M5" t="n">
        <v>21</v>
      </c>
      <c r="N5" t="n">
        <v>16.86</v>
      </c>
      <c r="O5" t="n">
        <v>14665.62</v>
      </c>
      <c r="P5" t="n">
        <v>53.02</v>
      </c>
      <c r="Q5" t="n">
        <v>202.85</v>
      </c>
      <c r="R5" t="n">
        <v>31.91</v>
      </c>
      <c r="S5" t="n">
        <v>13.89</v>
      </c>
      <c r="T5" t="n">
        <v>7241.85</v>
      </c>
      <c r="U5" t="n">
        <v>0.44</v>
      </c>
      <c r="V5" t="n">
        <v>0.7</v>
      </c>
      <c r="W5" t="n">
        <v>0.67</v>
      </c>
      <c r="X5" t="n">
        <v>0.45</v>
      </c>
      <c r="Y5" t="n">
        <v>1</v>
      </c>
      <c r="Z5" t="n">
        <v>10</v>
      </c>
      <c r="AA5" t="n">
        <v>101.5196857036702</v>
      </c>
      <c r="AB5" t="n">
        <v>138.9037127121433</v>
      </c>
      <c r="AC5" t="n">
        <v>125.6469373235189</v>
      </c>
      <c r="AD5" t="n">
        <v>101519.6857036702</v>
      </c>
      <c r="AE5" t="n">
        <v>138903.7127121433</v>
      </c>
      <c r="AF5" t="n">
        <v>4.155905050773152e-06</v>
      </c>
      <c r="AG5" t="n">
        <v>11</v>
      </c>
      <c r="AH5" t="n">
        <v>125646.9373235189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12.5453</v>
      </c>
      <c r="E6" t="n">
        <v>7.97</v>
      </c>
      <c r="F6" t="n">
        <v>5.41</v>
      </c>
      <c r="G6" t="n">
        <v>16.23</v>
      </c>
      <c r="H6" t="n">
        <v>0.3</v>
      </c>
      <c r="I6" t="n">
        <v>20</v>
      </c>
      <c r="J6" t="n">
        <v>117.34</v>
      </c>
      <c r="K6" t="n">
        <v>43.4</v>
      </c>
      <c r="L6" t="n">
        <v>2</v>
      </c>
      <c r="M6" t="n">
        <v>18</v>
      </c>
      <c r="N6" t="n">
        <v>16.94</v>
      </c>
      <c r="O6" t="n">
        <v>14705.49</v>
      </c>
      <c r="P6" t="n">
        <v>51.95</v>
      </c>
      <c r="Q6" t="n">
        <v>202.94</v>
      </c>
      <c r="R6" t="n">
        <v>29.22</v>
      </c>
      <c r="S6" t="n">
        <v>13.89</v>
      </c>
      <c r="T6" t="n">
        <v>5911.83</v>
      </c>
      <c r="U6" t="n">
        <v>0.48</v>
      </c>
      <c r="V6" t="n">
        <v>0.72</v>
      </c>
      <c r="W6" t="n">
        <v>0.67</v>
      </c>
      <c r="X6" t="n">
        <v>0.37</v>
      </c>
      <c r="Y6" t="n">
        <v>1</v>
      </c>
      <c r="Z6" t="n">
        <v>10</v>
      </c>
      <c r="AA6" t="n">
        <v>100.5251914755619</v>
      </c>
      <c r="AB6" t="n">
        <v>137.5430018352573</v>
      </c>
      <c r="AC6" t="n">
        <v>124.4160907829527</v>
      </c>
      <c r="AD6" t="n">
        <v>100525.1914755618</v>
      </c>
      <c r="AE6" t="n">
        <v>137543.0018352573</v>
      </c>
      <c r="AF6" t="n">
        <v>4.235549712696347e-06</v>
      </c>
      <c r="AG6" t="n">
        <v>11</v>
      </c>
      <c r="AH6" t="n">
        <v>124416.0907829527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12.664</v>
      </c>
      <c r="E7" t="n">
        <v>7.9</v>
      </c>
      <c r="F7" t="n">
        <v>5.38</v>
      </c>
      <c r="G7" t="n">
        <v>17.94</v>
      </c>
      <c r="H7" t="n">
        <v>0.34</v>
      </c>
      <c r="I7" t="n">
        <v>18</v>
      </c>
      <c r="J7" t="n">
        <v>117.66</v>
      </c>
      <c r="K7" t="n">
        <v>43.4</v>
      </c>
      <c r="L7" t="n">
        <v>2.25</v>
      </c>
      <c r="M7" t="n">
        <v>16</v>
      </c>
      <c r="N7" t="n">
        <v>17.01</v>
      </c>
      <c r="O7" t="n">
        <v>14745.39</v>
      </c>
      <c r="P7" t="n">
        <v>51.28</v>
      </c>
      <c r="Q7" t="n">
        <v>202.81</v>
      </c>
      <c r="R7" t="n">
        <v>28.35</v>
      </c>
      <c r="S7" t="n">
        <v>13.89</v>
      </c>
      <c r="T7" t="n">
        <v>5484.42</v>
      </c>
      <c r="U7" t="n">
        <v>0.49</v>
      </c>
      <c r="V7" t="n">
        <v>0.72</v>
      </c>
      <c r="W7" t="n">
        <v>0.67</v>
      </c>
      <c r="X7" t="n">
        <v>0.34</v>
      </c>
      <c r="Y7" t="n">
        <v>1</v>
      </c>
      <c r="Z7" t="n">
        <v>10</v>
      </c>
      <c r="AA7" t="n">
        <v>99.98715739158715</v>
      </c>
      <c r="AB7" t="n">
        <v>136.8068398651749</v>
      </c>
      <c r="AC7" t="n">
        <v>123.7501870780849</v>
      </c>
      <c r="AD7" t="n">
        <v>99987.15739158714</v>
      </c>
      <c r="AE7" t="n">
        <v>136806.8398651748</v>
      </c>
      <c r="AF7" t="n">
        <v>4.27562525898835e-06</v>
      </c>
      <c r="AG7" t="n">
        <v>11</v>
      </c>
      <c r="AH7" t="n">
        <v>123750.1870780849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12.8036</v>
      </c>
      <c r="E8" t="n">
        <v>7.81</v>
      </c>
      <c r="F8" t="n">
        <v>5.34</v>
      </c>
      <c r="G8" t="n">
        <v>20.04</v>
      </c>
      <c r="H8" t="n">
        <v>0.37</v>
      </c>
      <c r="I8" t="n">
        <v>16</v>
      </c>
      <c r="J8" t="n">
        <v>117.98</v>
      </c>
      <c r="K8" t="n">
        <v>43.4</v>
      </c>
      <c r="L8" t="n">
        <v>2.5</v>
      </c>
      <c r="M8" t="n">
        <v>14</v>
      </c>
      <c r="N8" t="n">
        <v>17.08</v>
      </c>
      <c r="O8" t="n">
        <v>14785.31</v>
      </c>
      <c r="P8" t="n">
        <v>50.56</v>
      </c>
      <c r="Q8" t="n">
        <v>202.85</v>
      </c>
      <c r="R8" t="n">
        <v>27.12</v>
      </c>
      <c r="S8" t="n">
        <v>13.89</v>
      </c>
      <c r="T8" t="n">
        <v>4879.12</v>
      </c>
      <c r="U8" t="n">
        <v>0.51</v>
      </c>
      <c r="V8" t="n">
        <v>0.72</v>
      </c>
      <c r="W8" t="n">
        <v>0.66</v>
      </c>
      <c r="X8" t="n">
        <v>0.31</v>
      </c>
      <c r="Y8" t="n">
        <v>1</v>
      </c>
      <c r="Z8" t="n">
        <v>10</v>
      </c>
      <c r="AA8" t="n">
        <v>99.39380844937591</v>
      </c>
      <c r="AB8" t="n">
        <v>135.994993665734</v>
      </c>
      <c r="AC8" t="n">
        <v>123.0158223404852</v>
      </c>
      <c r="AD8" t="n">
        <v>99393.80844937591</v>
      </c>
      <c r="AE8" t="n">
        <v>135994.993665734</v>
      </c>
      <c r="AF8" t="n">
        <v>4.32275707248762e-06</v>
      </c>
      <c r="AG8" t="n">
        <v>11</v>
      </c>
      <c r="AH8" t="n">
        <v>123015.8223404852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12.9496</v>
      </c>
      <c r="E9" t="n">
        <v>7.72</v>
      </c>
      <c r="F9" t="n">
        <v>5.3</v>
      </c>
      <c r="G9" t="n">
        <v>22.73</v>
      </c>
      <c r="H9" t="n">
        <v>0.41</v>
      </c>
      <c r="I9" t="n">
        <v>14</v>
      </c>
      <c r="J9" t="n">
        <v>118.31</v>
      </c>
      <c r="K9" t="n">
        <v>43.4</v>
      </c>
      <c r="L9" t="n">
        <v>2.75</v>
      </c>
      <c r="M9" t="n">
        <v>12</v>
      </c>
      <c r="N9" t="n">
        <v>17.16</v>
      </c>
      <c r="O9" t="n">
        <v>14825.26</v>
      </c>
      <c r="P9" t="n">
        <v>49.78</v>
      </c>
      <c r="Q9" t="n">
        <v>202.81</v>
      </c>
      <c r="R9" t="n">
        <v>25.87</v>
      </c>
      <c r="S9" t="n">
        <v>13.89</v>
      </c>
      <c r="T9" t="n">
        <v>4265.03</v>
      </c>
      <c r="U9" t="n">
        <v>0.54</v>
      </c>
      <c r="V9" t="n">
        <v>0.73</v>
      </c>
      <c r="W9" t="n">
        <v>0.66</v>
      </c>
      <c r="X9" t="n">
        <v>0.27</v>
      </c>
      <c r="Y9" t="n">
        <v>1</v>
      </c>
      <c r="Z9" t="n">
        <v>10</v>
      </c>
      <c r="AA9" t="n">
        <v>98.77645972188064</v>
      </c>
      <c r="AB9" t="n">
        <v>135.1503099012717</v>
      </c>
      <c r="AC9" t="n">
        <v>122.2517540089818</v>
      </c>
      <c r="AD9" t="n">
        <v>98776.45972188064</v>
      </c>
      <c r="AE9" t="n">
        <v>135150.3099012717</v>
      </c>
      <c r="AF9" t="n">
        <v>4.372049656806344e-06</v>
      </c>
      <c r="AG9" t="n">
        <v>11</v>
      </c>
      <c r="AH9" t="n">
        <v>122251.7540089818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13.0251</v>
      </c>
      <c r="E10" t="n">
        <v>7.68</v>
      </c>
      <c r="F10" t="n">
        <v>5.28</v>
      </c>
      <c r="G10" t="n">
        <v>24.38</v>
      </c>
      <c r="H10" t="n">
        <v>0.45</v>
      </c>
      <c r="I10" t="n">
        <v>13</v>
      </c>
      <c r="J10" t="n">
        <v>118.63</v>
      </c>
      <c r="K10" t="n">
        <v>43.4</v>
      </c>
      <c r="L10" t="n">
        <v>3</v>
      </c>
      <c r="M10" t="n">
        <v>11</v>
      </c>
      <c r="N10" t="n">
        <v>17.23</v>
      </c>
      <c r="O10" t="n">
        <v>14865.24</v>
      </c>
      <c r="P10" t="n">
        <v>49.35</v>
      </c>
      <c r="Q10" t="n">
        <v>202.82</v>
      </c>
      <c r="R10" t="n">
        <v>25.21</v>
      </c>
      <c r="S10" t="n">
        <v>13.89</v>
      </c>
      <c r="T10" t="n">
        <v>3941.19</v>
      </c>
      <c r="U10" t="n">
        <v>0.55</v>
      </c>
      <c r="V10" t="n">
        <v>0.73</v>
      </c>
      <c r="W10" t="n">
        <v>0.66</v>
      </c>
      <c r="X10" t="n">
        <v>0.24</v>
      </c>
      <c r="Y10" t="n">
        <v>1</v>
      </c>
      <c r="Z10" t="n">
        <v>10</v>
      </c>
      <c r="AA10" t="n">
        <v>91.7326314197275</v>
      </c>
      <c r="AB10" t="n">
        <v>125.5126332664977</v>
      </c>
      <c r="AC10" t="n">
        <v>113.5338837056634</v>
      </c>
      <c r="AD10" t="n">
        <v>91732.63141972749</v>
      </c>
      <c r="AE10" t="n">
        <v>125512.6332664977</v>
      </c>
      <c r="AF10" t="n">
        <v>4.397540000067053e-06</v>
      </c>
      <c r="AG10" t="n">
        <v>10</v>
      </c>
      <c r="AH10" t="n">
        <v>113533.8837056634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13.0971</v>
      </c>
      <c r="E11" t="n">
        <v>7.64</v>
      </c>
      <c r="F11" t="n">
        <v>5.26</v>
      </c>
      <c r="G11" t="n">
        <v>26.32</v>
      </c>
      <c r="H11" t="n">
        <v>0.48</v>
      </c>
      <c r="I11" t="n">
        <v>12</v>
      </c>
      <c r="J11" t="n">
        <v>118.96</v>
      </c>
      <c r="K11" t="n">
        <v>43.4</v>
      </c>
      <c r="L11" t="n">
        <v>3.25</v>
      </c>
      <c r="M11" t="n">
        <v>10</v>
      </c>
      <c r="N11" t="n">
        <v>17.31</v>
      </c>
      <c r="O11" t="n">
        <v>14905.25</v>
      </c>
      <c r="P11" t="n">
        <v>49.03</v>
      </c>
      <c r="Q11" t="n">
        <v>202.87</v>
      </c>
      <c r="R11" t="n">
        <v>24.69</v>
      </c>
      <c r="S11" t="n">
        <v>13.89</v>
      </c>
      <c r="T11" t="n">
        <v>3685.68</v>
      </c>
      <c r="U11" t="n">
        <v>0.5600000000000001</v>
      </c>
      <c r="V11" t="n">
        <v>0.73</v>
      </c>
      <c r="W11" t="n">
        <v>0.66</v>
      </c>
      <c r="X11" t="n">
        <v>0.23</v>
      </c>
      <c r="Y11" t="n">
        <v>1</v>
      </c>
      <c r="Z11" t="n">
        <v>10</v>
      </c>
      <c r="AA11" t="n">
        <v>91.46353141874955</v>
      </c>
      <c r="AB11" t="n">
        <v>125.1444387733057</v>
      </c>
      <c r="AC11" t="n">
        <v>113.2008291781373</v>
      </c>
      <c r="AD11" t="n">
        <v>91463.53141874955</v>
      </c>
      <c r="AE11" t="n">
        <v>125144.4387733057</v>
      </c>
      <c r="AF11" t="n">
        <v>4.421848671785874e-06</v>
      </c>
      <c r="AG11" t="n">
        <v>10</v>
      </c>
      <c r="AH11" t="n">
        <v>113200.8291781373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13.1839</v>
      </c>
      <c r="E12" t="n">
        <v>7.58</v>
      </c>
      <c r="F12" t="n">
        <v>5.24</v>
      </c>
      <c r="G12" t="n">
        <v>28.57</v>
      </c>
      <c r="H12" t="n">
        <v>0.52</v>
      </c>
      <c r="I12" t="n">
        <v>11</v>
      </c>
      <c r="J12" t="n">
        <v>119.28</v>
      </c>
      <c r="K12" t="n">
        <v>43.4</v>
      </c>
      <c r="L12" t="n">
        <v>3.5</v>
      </c>
      <c r="M12" t="n">
        <v>9</v>
      </c>
      <c r="N12" t="n">
        <v>17.38</v>
      </c>
      <c r="O12" t="n">
        <v>14945.29</v>
      </c>
      <c r="P12" t="n">
        <v>48.23</v>
      </c>
      <c r="Q12" t="n">
        <v>202.81</v>
      </c>
      <c r="R12" t="n">
        <v>23.94</v>
      </c>
      <c r="S12" t="n">
        <v>13.89</v>
      </c>
      <c r="T12" t="n">
        <v>3315.9</v>
      </c>
      <c r="U12" t="n">
        <v>0.58</v>
      </c>
      <c r="V12" t="n">
        <v>0.74</v>
      </c>
      <c r="W12" t="n">
        <v>0.65</v>
      </c>
      <c r="X12" t="n">
        <v>0.2</v>
      </c>
      <c r="Y12" t="n">
        <v>1</v>
      </c>
      <c r="Z12" t="n">
        <v>10</v>
      </c>
      <c r="AA12" t="n">
        <v>90.97393634385166</v>
      </c>
      <c r="AB12" t="n">
        <v>124.4745531924204</v>
      </c>
      <c r="AC12" t="n">
        <v>112.5948765369012</v>
      </c>
      <c r="AD12" t="n">
        <v>90973.93634385166</v>
      </c>
      <c r="AE12" t="n">
        <v>124474.5531924204</v>
      </c>
      <c r="AF12" t="n">
        <v>4.451154126024676e-06</v>
      </c>
      <c r="AG12" t="n">
        <v>10</v>
      </c>
      <c r="AH12" t="n">
        <v>112594.8765369012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13.1858</v>
      </c>
      <c r="E13" t="n">
        <v>7.58</v>
      </c>
      <c r="F13" t="n">
        <v>5.24</v>
      </c>
      <c r="G13" t="n">
        <v>28.57</v>
      </c>
      <c r="H13" t="n">
        <v>0.55</v>
      </c>
      <c r="I13" t="n">
        <v>11</v>
      </c>
      <c r="J13" t="n">
        <v>119.61</v>
      </c>
      <c r="K13" t="n">
        <v>43.4</v>
      </c>
      <c r="L13" t="n">
        <v>3.75</v>
      </c>
      <c r="M13" t="n">
        <v>9</v>
      </c>
      <c r="N13" t="n">
        <v>17.46</v>
      </c>
      <c r="O13" t="n">
        <v>14985.35</v>
      </c>
      <c r="P13" t="n">
        <v>47.8</v>
      </c>
      <c r="Q13" t="n">
        <v>202.83</v>
      </c>
      <c r="R13" t="n">
        <v>23.73</v>
      </c>
      <c r="S13" t="n">
        <v>13.89</v>
      </c>
      <c r="T13" t="n">
        <v>3211.36</v>
      </c>
      <c r="U13" t="n">
        <v>0.59</v>
      </c>
      <c r="V13" t="n">
        <v>0.74</v>
      </c>
      <c r="W13" t="n">
        <v>0.66</v>
      </c>
      <c r="X13" t="n">
        <v>0.2</v>
      </c>
      <c r="Y13" t="n">
        <v>1</v>
      </c>
      <c r="Z13" t="n">
        <v>10</v>
      </c>
      <c r="AA13" t="n">
        <v>90.79325336171112</v>
      </c>
      <c r="AB13" t="n">
        <v>124.2273347650852</v>
      </c>
      <c r="AC13" t="n">
        <v>112.3712522892976</v>
      </c>
      <c r="AD13" t="n">
        <v>90793.25336171112</v>
      </c>
      <c r="AE13" t="n">
        <v>124227.3347650853</v>
      </c>
      <c r="AF13" t="n">
        <v>4.451795604861701e-06</v>
      </c>
      <c r="AG13" t="n">
        <v>10</v>
      </c>
      <c r="AH13" t="n">
        <v>112371.2522892976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13.269</v>
      </c>
      <c r="E14" t="n">
        <v>7.54</v>
      </c>
      <c r="F14" t="n">
        <v>5.21</v>
      </c>
      <c r="G14" t="n">
        <v>31.28</v>
      </c>
      <c r="H14" t="n">
        <v>0.59</v>
      </c>
      <c r="I14" t="n">
        <v>10</v>
      </c>
      <c r="J14" t="n">
        <v>119.93</v>
      </c>
      <c r="K14" t="n">
        <v>43.4</v>
      </c>
      <c r="L14" t="n">
        <v>4</v>
      </c>
      <c r="M14" t="n">
        <v>8</v>
      </c>
      <c r="N14" t="n">
        <v>17.53</v>
      </c>
      <c r="O14" t="n">
        <v>15025.44</v>
      </c>
      <c r="P14" t="n">
        <v>47.44</v>
      </c>
      <c r="Q14" t="n">
        <v>202.81</v>
      </c>
      <c r="R14" t="n">
        <v>23.11</v>
      </c>
      <c r="S14" t="n">
        <v>13.89</v>
      </c>
      <c r="T14" t="n">
        <v>2902.36</v>
      </c>
      <c r="U14" t="n">
        <v>0.6</v>
      </c>
      <c r="V14" t="n">
        <v>0.74</v>
      </c>
      <c r="W14" t="n">
        <v>0.65</v>
      </c>
      <c r="X14" t="n">
        <v>0.18</v>
      </c>
      <c r="Y14" t="n">
        <v>1</v>
      </c>
      <c r="Z14" t="n">
        <v>10</v>
      </c>
      <c r="AA14" t="n">
        <v>90.4930718654709</v>
      </c>
      <c r="AB14" t="n">
        <v>123.8166131988566</v>
      </c>
      <c r="AC14" t="n">
        <v>111.9997294128983</v>
      </c>
      <c r="AD14" t="n">
        <v>90493.07186547089</v>
      </c>
      <c r="AE14" t="n">
        <v>123816.6131988566</v>
      </c>
      <c r="AF14" t="n">
        <v>4.479885625514562e-06</v>
      </c>
      <c r="AG14" t="n">
        <v>10</v>
      </c>
      <c r="AH14" t="n">
        <v>111999.7294128983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13.3314</v>
      </c>
      <c r="E15" t="n">
        <v>7.5</v>
      </c>
      <c r="F15" t="n">
        <v>5.2</v>
      </c>
      <c r="G15" t="n">
        <v>34.68</v>
      </c>
      <c r="H15" t="n">
        <v>0.62</v>
      </c>
      <c r="I15" t="n">
        <v>9</v>
      </c>
      <c r="J15" t="n">
        <v>120.26</v>
      </c>
      <c r="K15" t="n">
        <v>43.4</v>
      </c>
      <c r="L15" t="n">
        <v>4.25</v>
      </c>
      <c r="M15" t="n">
        <v>7</v>
      </c>
      <c r="N15" t="n">
        <v>17.61</v>
      </c>
      <c r="O15" t="n">
        <v>15065.56</v>
      </c>
      <c r="P15" t="n">
        <v>46.7</v>
      </c>
      <c r="Q15" t="n">
        <v>202.84</v>
      </c>
      <c r="R15" t="n">
        <v>22.66</v>
      </c>
      <c r="S15" t="n">
        <v>13.89</v>
      </c>
      <c r="T15" t="n">
        <v>2686.01</v>
      </c>
      <c r="U15" t="n">
        <v>0.61</v>
      </c>
      <c r="V15" t="n">
        <v>0.74</v>
      </c>
      <c r="W15" t="n">
        <v>0.65</v>
      </c>
      <c r="X15" t="n">
        <v>0.16</v>
      </c>
      <c r="Y15" t="n">
        <v>1</v>
      </c>
      <c r="Z15" t="n">
        <v>10</v>
      </c>
      <c r="AA15" t="n">
        <v>90.08422713662003</v>
      </c>
      <c r="AB15" t="n">
        <v>123.2572138038867</v>
      </c>
      <c r="AC15" t="n">
        <v>111.4937183110622</v>
      </c>
      <c r="AD15" t="n">
        <v>90084.22713662003</v>
      </c>
      <c r="AE15" t="n">
        <v>123257.2138038867</v>
      </c>
      <c r="AF15" t="n">
        <v>4.500953141004208e-06</v>
      </c>
      <c r="AG15" t="n">
        <v>10</v>
      </c>
      <c r="AH15" t="n">
        <v>111493.7183110622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13.3304</v>
      </c>
      <c r="E16" t="n">
        <v>7.5</v>
      </c>
      <c r="F16" t="n">
        <v>5.2</v>
      </c>
      <c r="G16" t="n">
        <v>34.68</v>
      </c>
      <c r="H16" t="n">
        <v>0.66</v>
      </c>
      <c r="I16" t="n">
        <v>9</v>
      </c>
      <c r="J16" t="n">
        <v>120.58</v>
      </c>
      <c r="K16" t="n">
        <v>43.4</v>
      </c>
      <c r="L16" t="n">
        <v>4.5</v>
      </c>
      <c r="M16" t="n">
        <v>7</v>
      </c>
      <c r="N16" t="n">
        <v>17.68</v>
      </c>
      <c r="O16" t="n">
        <v>15105.7</v>
      </c>
      <c r="P16" t="n">
        <v>46.31</v>
      </c>
      <c r="Q16" t="n">
        <v>202.81</v>
      </c>
      <c r="R16" t="n">
        <v>22.61</v>
      </c>
      <c r="S16" t="n">
        <v>13.89</v>
      </c>
      <c r="T16" t="n">
        <v>2658.35</v>
      </c>
      <c r="U16" t="n">
        <v>0.61</v>
      </c>
      <c r="V16" t="n">
        <v>0.74</v>
      </c>
      <c r="W16" t="n">
        <v>0.66</v>
      </c>
      <c r="X16" t="n">
        <v>0.16</v>
      </c>
      <c r="Y16" t="n">
        <v>1</v>
      </c>
      <c r="Z16" t="n">
        <v>10</v>
      </c>
      <c r="AA16" t="n">
        <v>89.92662242686706</v>
      </c>
      <c r="AB16" t="n">
        <v>123.0415720869737</v>
      </c>
      <c r="AC16" t="n">
        <v>111.2986571369562</v>
      </c>
      <c r="AD16" t="n">
        <v>89926.62242686705</v>
      </c>
      <c r="AE16" t="n">
        <v>123041.5720869737</v>
      </c>
      <c r="AF16" t="n">
        <v>4.500615520563668e-06</v>
      </c>
      <c r="AG16" t="n">
        <v>10</v>
      </c>
      <c r="AH16" t="n">
        <v>111298.6571369562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13.4098</v>
      </c>
      <c r="E17" t="n">
        <v>7.46</v>
      </c>
      <c r="F17" t="n">
        <v>5.18</v>
      </c>
      <c r="G17" t="n">
        <v>38.86</v>
      </c>
      <c r="H17" t="n">
        <v>0.6899999999999999</v>
      </c>
      <c r="I17" t="n">
        <v>8</v>
      </c>
      <c r="J17" t="n">
        <v>120.91</v>
      </c>
      <c r="K17" t="n">
        <v>43.4</v>
      </c>
      <c r="L17" t="n">
        <v>4.75</v>
      </c>
      <c r="M17" t="n">
        <v>6</v>
      </c>
      <c r="N17" t="n">
        <v>17.76</v>
      </c>
      <c r="O17" t="n">
        <v>15145.88</v>
      </c>
      <c r="P17" t="n">
        <v>45.76</v>
      </c>
      <c r="Q17" t="n">
        <v>202.85</v>
      </c>
      <c r="R17" t="n">
        <v>22.17</v>
      </c>
      <c r="S17" t="n">
        <v>13.89</v>
      </c>
      <c r="T17" t="n">
        <v>2443.9</v>
      </c>
      <c r="U17" t="n">
        <v>0.63</v>
      </c>
      <c r="V17" t="n">
        <v>0.75</v>
      </c>
      <c r="W17" t="n">
        <v>0.65</v>
      </c>
      <c r="X17" t="n">
        <v>0.14</v>
      </c>
      <c r="Y17" t="n">
        <v>1</v>
      </c>
      <c r="Z17" t="n">
        <v>10</v>
      </c>
      <c r="AA17" t="n">
        <v>89.56841698713512</v>
      </c>
      <c r="AB17" t="n">
        <v>122.5514596014241</v>
      </c>
      <c r="AC17" t="n">
        <v>110.8553202991501</v>
      </c>
      <c r="AD17" t="n">
        <v>89568.41698713512</v>
      </c>
      <c r="AE17" t="n">
        <v>122551.4596014241</v>
      </c>
      <c r="AF17" t="n">
        <v>4.527422583542482e-06</v>
      </c>
      <c r="AG17" t="n">
        <v>10</v>
      </c>
      <c r="AH17" t="n">
        <v>110855.3202991501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13.4278</v>
      </c>
      <c r="E18" t="n">
        <v>7.45</v>
      </c>
      <c r="F18" t="n">
        <v>5.17</v>
      </c>
      <c r="G18" t="n">
        <v>38.79</v>
      </c>
      <c r="H18" t="n">
        <v>0.73</v>
      </c>
      <c r="I18" t="n">
        <v>8</v>
      </c>
      <c r="J18" t="n">
        <v>121.23</v>
      </c>
      <c r="K18" t="n">
        <v>43.4</v>
      </c>
      <c r="L18" t="n">
        <v>5</v>
      </c>
      <c r="M18" t="n">
        <v>6</v>
      </c>
      <c r="N18" t="n">
        <v>17.83</v>
      </c>
      <c r="O18" t="n">
        <v>15186.08</v>
      </c>
      <c r="P18" t="n">
        <v>45.23</v>
      </c>
      <c r="Q18" t="n">
        <v>202.81</v>
      </c>
      <c r="R18" t="n">
        <v>21.77</v>
      </c>
      <c r="S18" t="n">
        <v>13.89</v>
      </c>
      <c r="T18" t="n">
        <v>2243.76</v>
      </c>
      <c r="U18" t="n">
        <v>0.64</v>
      </c>
      <c r="V18" t="n">
        <v>0.75</v>
      </c>
      <c r="W18" t="n">
        <v>0.65</v>
      </c>
      <c r="X18" t="n">
        <v>0.13</v>
      </c>
      <c r="Y18" t="n">
        <v>1</v>
      </c>
      <c r="Z18" t="n">
        <v>10</v>
      </c>
      <c r="AA18" t="n">
        <v>89.32106656366356</v>
      </c>
      <c r="AB18" t="n">
        <v>122.2130238396999</v>
      </c>
      <c r="AC18" t="n">
        <v>110.5491843715272</v>
      </c>
      <c r="AD18" t="n">
        <v>89321.06656366357</v>
      </c>
      <c r="AE18" t="n">
        <v>122213.0238396999</v>
      </c>
      <c r="AF18" t="n">
        <v>4.533499751472186e-06</v>
      </c>
      <c r="AG18" t="n">
        <v>10</v>
      </c>
      <c r="AH18" t="n">
        <v>110549.1843715272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13.4358</v>
      </c>
      <c r="E19" t="n">
        <v>7.44</v>
      </c>
      <c r="F19" t="n">
        <v>5.17</v>
      </c>
      <c r="G19" t="n">
        <v>38.76</v>
      </c>
      <c r="H19" t="n">
        <v>0.76</v>
      </c>
      <c r="I19" t="n">
        <v>8</v>
      </c>
      <c r="J19" t="n">
        <v>121.56</v>
      </c>
      <c r="K19" t="n">
        <v>43.4</v>
      </c>
      <c r="L19" t="n">
        <v>5.25</v>
      </c>
      <c r="M19" t="n">
        <v>6</v>
      </c>
      <c r="N19" t="n">
        <v>17.91</v>
      </c>
      <c r="O19" t="n">
        <v>15226.31</v>
      </c>
      <c r="P19" t="n">
        <v>44.75</v>
      </c>
      <c r="Q19" t="n">
        <v>202.83</v>
      </c>
      <c r="R19" t="n">
        <v>21.77</v>
      </c>
      <c r="S19" t="n">
        <v>13.89</v>
      </c>
      <c r="T19" t="n">
        <v>2243.73</v>
      </c>
      <c r="U19" t="n">
        <v>0.64</v>
      </c>
      <c r="V19" t="n">
        <v>0.75</v>
      </c>
      <c r="W19" t="n">
        <v>0.64</v>
      </c>
      <c r="X19" t="n">
        <v>0.13</v>
      </c>
      <c r="Y19" t="n">
        <v>1</v>
      </c>
      <c r="Z19" t="n">
        <v>10</v>
      </c>
      <c r="AA19" t="n">
        <v>89.11434459896206</v>
      </c>
      <c r="AB19" t="n">
        <v>121.930177727666</v>
      </c>
      <c r="AC19" t="n">
        <v>110.2933326954487</v>
      </c>
      <c r="AD19" t="n">
        <v>89114.34459896207</v>
      </c>
      <c r="AE19" t="n">
        <v>121930.177727666</v>
      </c>
      <c r="AF19" t="n">
        <v>4.5362007149965e-06</v>
      </c>
      <c r="AG19" t="n">
        <v>10</v>
      </c>
      <c r="AH19" t="n">
        <v>110293.3326954487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13.4983</v>
      </c>
      <c r="E20" t="n">
        <v>7.41</v>
      </c>
      <c r="F20" t="n">
        <v>5.16</v>
      </c>
      <c r="G20" t="n">
        <v>44.2</v>
      </c>
      <c r="H20" t="n">
        <v>0.8</v>
      </c>
      <c r="I20" t="n">
        <v>7</v>
      </c>
      <c r="J20" t="n">
        <v>121.89</v>
      </c>
      <c r="K20" t="n">
        <v>43.4</v>
      </c>
      <c r="L20" t="n">
        <v>5.5</v>
      </c>
      <c r="M20" t="n">
        <v>5</v>
      </c>
      <c r="N20" t="n">
        <v>17.99</v>
      </c>
      <c r="O20" t="n">
        <v>15266.56</v>
      </c>
      <c r="P20" t="n">
        <v>44.54</v>
      </c>
      <c r="Q20" t="n">
        <v>202.92</v>
      </c>
      <c r="R20" t="n">
        <v>21.34</v>
      </c>
      <c r="S20" t="n">
        <v>13.89</v>
      </c>
      <c r="T20" t="n">
        <v>2034.37</v>
      </c>
      <c r="U20" t="n">
        <v>0.65</v>
      </c>
      <c r="V20" t="n">
        <v>0.75</v>
      </c>
      <c r="W20" t="n">
        <v>0.65</v>
      </c>
      <c r="X20" t="n">
        <v>0.12</v>
      </c>
      <c r="Y20" t="n">
        <v>1</v>
      </c>
      <c r="Z20" t="n">
        <v>10</v>
      </c>
      <c r="AA20" t="n">
        <v>88.93045121906589</v>
      </c>
      <c r="AB20" t="n">
        <v>121.6785666924888</v>
      </c>
      <c r="AC20" t="n">
        <v>110.0657350643305</v>
      </c>
      <c r="AD20" t="n">
        <v>88930.45121906589</v>
      </c>
      <c r="AE20" t="n">
        <v>121678.5666924889</v>
      </c>
      <c r="AF20" t="n">
        <v>4.5573019925302e-06</v>
      </c>
      <c r="AG20" t="n">
        <v>10</v>
      </c>
      <c r="AH20" t="n">
        <v>110065.7350643305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13.4958</v>
      </c>
      <c r="E21" t="n">
        <v>7.41</v>
      </c>
      <c r="F21" t="n">
        <v>5.16</v>
      </c>
      <c r="G21" t="n">
        <v>44.21</v>
      </c>
      <c r="H21" t="n">
        <v>0.83</v>
      </c>
      <c r="I21" t="n">
        <v>7</v>
      </c>
      <c r="J21" t="n">
        <v>122.21</v>
      </c>
      <c r="K21" t="n">
        <v>43.4</v>
      </c>
      <c r="L21" t="n">
        <v>5.75</v>
      </c>
      <c r="M21" t="n">
        <v>5</v>
      </c>
      <c r="N21" t="n">
        <v>18.06</v>
      </c>
      <c r="O21" t="n">
        <v>15306.85</v>
      </c>
      <c r="P21" t="n">
        <v>44.53</v>
      </c>
      <c r="Q21" t="n">
        <v>202.81</v>
      </c>
      <c r="R21" t="n">
        <v>21.42</v>
      </c>
      <c r="S21" t="n">
        <v>13.89</v>
      </c>
      <c r="T21" t="n">
        <v>2075.46</v>
      </c>
      <c r="U21" t="n">
        <v>0.65</v>
      </c>
      <c r="V21" t="n">
        <v>0.75</v>
      </c>
      <c r="W21" t="n">
        <v>0.65</v>
      </c>
      <c r="X21" t="n">
        <v>0.12</v>
      </c>
      <c r="Y21" t="n">
        <v>1</v>
      </c>
      <c r="Z21" t="n">
        <v>10</v>
      </c>
      <c r="AA21" t="n">
        <v>88.93017491236994</v>
      </c>
      <c r="AB21" t="n">
        <v>121.6781886374777</v>
      </c>
      <c r="AC21" t="n">
        <v>110.065393090359</v>
      </c>
      <c r="AD21" t="n">
        <v>88930.17491236994</v>
      </c>
      <c r="AE21" t="n">
        <v>121678.1886374777</v>
      </c>
      <c r="AF21" t="n">
        <v>4.556457941428851e-06</v>
      </c>
      <c r="AG21" t="n">
        <v>10</v>
      </c>
      <c r="AH21" t="n">
        <v>110065.393090359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13.4842</v>
      </c>
      <c r="E22" t="n">
        <v>7.42</v>
      </c>
      <c r="F22" t="n">
        <v>5.16</v>
      </c>
      <c r="G22" t="n">
        <v>44.27</v>
      </c>
      <c r="H22" t="n">
        <v>0.86</v>
      </c>
      <c r="I22" t="n">
        <v>7</v>
      </c>
      <c r="J22" t="n">
        <v>122.54</v>
      </c>
      <c r="K22" t="n">
        <v>43.4</v>
      </c>
      <c r="L22" t="n">
        <v>6</v>
      </c>
      <c r="M22" t="n">
        <v>5</v>
      </c>
      <c r="N22" t="n">
        <v>18.14</v>
      </c>
      <c r="O22" t="n">
        <v>15347.16</v>
      </c>
      <c r="P22" t="n">
        <v>43.84</v>
      </c>
      <c r="Q22" t="n">
        <v>202.81</v>
      </c>
      <c r="R22" t="n">
        <v>21.57</v>
      </c>
      <c r="S22" t="n">
        <v>13.89</v>
      </c>
      <c r="T22" t="n">
        <v>2150.22</v>
      </c>
      <c r="U22" t="n">
        <v>0.64</v>
      </c>
      <c r="V22" t="n">
        <v>0.75</v>
      </c>
      <c r="W22" t="n">
        <v>0.65</v>
      </c>
      <c r="X22" t="n">
        <v>0.13</v>
      </c>
      <c r="Y22" t="n">
        <v>1</v>
      </c>
      <c r="Z22" t="n">
        <v>10</v>
      </c>
      <c r="AA22" t="n">
        <v>88.66914717578774</v>
      </c>
      <c r="AB22" t="n">
        <v>121.3210389725551</v>
      </c>
      <c r="AC22" t="n">
        <v>109.7423292881938</v>
      </c>
      <c r="AD22" t="n">
        <v>88669.14717578774</v>
      </c>
      <c r="AE22" t="n">
        <v>121321.0389725551</v>
      </c>
      <c r="AF22" t="n">
        <v>4.552541544318596e-06</v>
      </c>
      <c r="AG22" t="n">
        <v>10</v>
      </c>
      <c r="AH22" t="n">
        <v>109742.3292881938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13.5767</v>
      </c>
      <c r="E23" t="n">
        <v>7.37</v>
      </c>
      <c r="F23" t="n">
        <v>5.14</v>
      </c>
      <c r="G23" t="n">
        <v>51.38</v>
      </c>
      <c r="H23" t="n">
        <v>0.9</v>
      </c>
      <c r="I23" t="n">
        <v>6</v>
      </c>
      <c r="J23" t="n">
        <v>122.87</v>
      </c>
      <c r="K23" t="n">
        <v>43.4</v>
      </c>
      <c r="L23" t="n">
        <v>6.25</v>
      </c>
      <c r="M23" t="n">
        <v>4</v>
      </c>
      <c r="N23" t="n">
        <v>18.22</v>
      </c>
      <c r="O23" t="n">
        <v>15387.5</v>
      </c>
      <c r="P23" t="n">
        <v>43.02</v>
      </c>
      <c r="Q23" t="n">
        <v>202.81</v>
      </c>
      <c r="R23" t="n">
        <v>20.72</v>
      </c>
      <c r="S23" t="n">
        <v>13.89</v>
      </c>
      <c r="T23" t="n">
        <v>1731.59</v>
      </c>
      <c r="U23" t="n">
        <v>0.67</v>
      </c>
      <c r="V23" t="n">
        <v>0.75</v>
      </c>
      <c r="W23" t="n">
        <v>0.65</v>
      </c>
      <c r="X23" t="n">
        <v>0.1</v>
      </c>
      <c r="Y23" t="n">
        <v>1</v>
      </c>
      <c r="Z23" t="n">
        <v>10</v>
      </c>
      <c r="AA23" t="n">
        <v>88.19516275578228</v>
      </c>
      <c r="AB23" t="n">
        <v>120.6725125783871</v>
      </c>
      <c r="AC23" t="n">
        <v>109.1556973428725</v>
      </c>
      <c r="AD23" t="n">
        <v>88195.16275578228</v>
      </c>
      <c r="AE23" t="n">
        <v>120672.5125783871</v>
      </c>
      <c r="AF23" t="n">
        <v>4.583771435068472e-06</v>
      </c>
      <c r="AG23" t="n">
        <v>10</v>
      </c>
      <c r="AH23" t="n">
        <v>109155.6973428725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13.5736</v>
      </c>
      <c r="E24" t="n">
        <v>7.37</v>
      </c>
      <c r="F24" t="n">
        <v>5.14</v>
      </c>
      <c r="G24" t="n">
        <v>51.4</v>
      </c>
      <c r="H24" t="n">
        <v>0.93</v>
      </c>
      <c r="I24" t="n">
        <v>6</v>
      </c>
      <c r="J24" t="n">
        <v>123.19</v>
      </c>
      <c r="K24" t="n">
        <v>43.4</v>
      </c>
      <c r="L24" t="n">
        <v>6.5</v>
      </c>
      <c r="M24" t="n">
        <v>4</v>
      </c>
      <c r="N24" t="n">
        <v>18.29</v>
      </c>
      <c r="O24" t="n">
        <v>15427.87</v>
      </c>
      <c r="P24" t="n">
        <v>42.78</v>
      </c>
      <c r="Q24" t="n">
        <v>202.81</v>
      </c>
      <c r="R24" t="n">
        <v>20.83</v>
      </c>
      <c r="S24" t="n">
        <v>13.89</v>
      </c>
      <c r="T24" t="n">
        <v>1786.54</v>
      </c>
      <c r="U24" t="n">
        <v>0.67</v>
      </c>
      <c r="V24" t="n">
        <v>0.75</v>
      </c>
      <c r="W24" t="n">
        <v>0.65</v>
      </c>
      <c r="X24" t="n">
        <v>0.1</v>
      </c>
      <c r="Y24" t="n">
        <v>1</v>
      </c>
      <c r="Z24" t="n">
        <v>10</v>
      </c>
      <c r="AA24" t="n">
        <v>88.10340426141373</v>
      </c>
      <c r="AB24" t="n">
        <v>120.5469645582931</v>
      </c>
      <c r="AC24" t="n">
        <v>109.0421314496084</v>
      </c>
      <c r="AD24" t="n">
        <v>88103.40426141373</v>
      </c>
      <c r="AE24" t="n">
        <v>120546.9645582931</v>
      </c>
      <c r="AF24" t="n">
        <v>4.582724811702802e-06</v>
      </c>
      <c r="AG24" t="n">
        <v>10</v>
      </c>
      <c r="AH24" t="n">
        <v>109042.1314496085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13.5834</v>
      </c>
      <c r="E25" t="n">
        <v>7.36</v>
      </c>
      <c r="F25" t="n">
        <v>5.13</v>
      </c>
      <c r="G25" t="n">
        <v>51.34</v>
      </c>
      <c r="H25" t="n">
        <v>0.96</v>
      </c>
      <c r="I25" t="n">
        <v>6</v>
      </c>
      <c r="J25" t="n">
        <v>123.52</v>
      </c>
      <c r="K25" t="n">
        <v>43.4</v>
      </c>
      <c r="L25" t="n">
        <v>6.75</v>
      </c>
      <c r="M25" t="n">
        <v>4</v>
      </c>
      <c r="N25" t="n">
        <v>18.37</v>
      </c>
      <c r="O25" t="n">
        <v>15468.27</v>
      </c>
      <c r="P25" t="n">
        <v>42.33</v>
      </c>
      <c r="Q25" t="n">
        <v>202.81</v>
      </c>
      <c r="R25" t="n">
        <v>20.69</v>
      </c>
      <c r="S25" t="n">
        <v>13.89</v>
      </c>
      <c r="T25" t="n">
        <v>1712.95</v>
      </c>
      <c r="U25" t="n">
        <v>0.67</v>
      </c>
      <c r="V25" t="n">
        <v>0.75</v>
      </c>
      <c r="W25" t="n">
        <v>0.65</v>
      </c>
      <c r="X25" t="n">
        <v>0.1</v>
      </c>
      <c r="Y25" t="n">
        <v>1</v>
      </c>
      <c r="Z25" t="n">
        <v>10</v>
      </c>
      <c r="AA25" t="n">
        <v>87.9046203266092</v>
      </c>
      <c r="AB25" t="n">
        <v>120.2749796089654</v>
      </c>
      <c r="AC25" t="n">
        <v>108.7961043621112</v>
      </c>
      <c r="AD25" t="n">
        <v>87904.62032660921</v>
      </c>
      <c r="AE25" t="n">
        <v>120274.9796089654</v>
      </c>
      <c r="AF25" t="n">
        <v>4.586033492020084e-06</v>
      </c>
      <c r="AG25" t="n">
        <v>10</v>
      </c>
      <c r="AH25" t="n">
        <v>108796.1043621112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13.5762</v>
      </c>
      <c r="E26" t="n">
        <v>7.37</v>
      </c>
      <c r="F26" t="n">
        <v>5.14</v>
      </c>
      <c r="G26" t="n">
        <v>51.38</v>
      </c>
      <c r="H26" t="n">
        <v>1</v>
      </c>
      <c r="I26" t="n">
        <v>6</v>
      </c>
      <c r="J26" t="n">
        <v>123.85</v>
      </c>
      <c r="K26" t="n">
        <v>43.4</v>
      </c>
      <c r="L26" t="n">
        <v>7</v>
      </c>
      <c r="M26" t="n">
        <v>4</v>
      </c>
      <c r="N26" t="n">
        <v>18.45</v>
      </c>
      <c r="O26" t="n">
        <v>15508.69</v>
      </c>
      <c r="P26" t="n">
        <v>42.11</v>
      </c>
      <c r="Q26" t="n">
        <v>202.81</v>
      </c>
      <c r="R26" t="n">
        <v>20.77</v>
      </c>
      <c r="S26" t="n">
        <v>13.89</v>
      </c>
      <c r="T26" t="n">
        <v>1752.6</v>
      </c>
      <c r="U26" t="n">
        <v>0.67</v>
      </c>
      <c r="V26" t="n">
        <v>0.75</v>
      </c>
      <c r="W26" t="n">
        <v>0.65</v>
      </c>
      <c r="X26" t="n">
        <v>0.1</v>
      </c>
      <c r="Y26" t="n">
        <v>1</v>
      </c>
      <c r="Z26" t="n">
        <v>10</v>
      </c>
      <c r="AA26" t="n">
        <v>87.83111303502012</v>
      </c>
      <c r="AB26" t="n">
        <v>120.1744036897004</v>
      </c>
      <c r="AC26" t="n">
        <v>108.7051272674217</v>
      </c>
      <c r="AD26" t="n">
        <v>87831.11303502013</v>
      </c>
      <c r="AE26" t="n">
        <v>120174.4036897004</v>
      </c>
      <c r="AF26" t="n">
        <v>4.583602624848203e-06</v>
      </c>
      <c r="AG26" t="n">
        <v>10</v>
      </c>
      <c r="AH26" t="n">
        <v>108705.1272674217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13.5829</v>
      </c>
      <c r="E27" t="n">
        <v>7.36</v>
      </c>
      <c r="F27" t="n">
        <v>5.13</v>
      </c>
      <c r="G27" t="n">
        <v>51.35</v>
      </c>
      <c r="H27" t="n">
        <v>1.03</v>
      </c>
      <c r="I27" t="n">
        <v>6</v>
      </c>
      <c r="J27" t="n">
        <v>124.18</v>
      </c>
      <c r="K27" t="n">
        <v>43.4</v>
      </c>
      <c r="L27" t="n">
        <v>7.25</v>
      </c>
      <c r="M27" t="n">
        <v>2</v>
      </c>
      <c r="N27" t="n">
        <v>18.53</v>
      </c>
      <c r="O27" t="n">
        <v>15549.15</v>
      </c>
      <c r="P27" t="n">
        <v>41.69</v>
      </c>
      <c r="Q27" t="n">
        <v>202.81</v>
      </c>
      <c r="R27" t="n">
        <v>20.64</v>
      </c>
      <c r="S27" t="n">
        <v>13.89</v>
      </c>
      <c r="T27" t="n">
        <v>1691.8</v>
      </c>
      <c r="U27" t="n">
        <v>0.67</v>
      </c>
      <c r="V27" t="n">
        <v>0.75</v>
      </c>
      <c r="W27" t="n">
        <v>0.65</v>
      </c>
      <c r="X27" t="n">
        <v>0.1</v>
      </c>
      <c r="Y27" t="n">
        <v>1</v>
      </c>
      <c r="Z27" t="n">
        <v>10</v>
      </c>
      <c r="AA27" t="n">
        <v>87.64891438184431</v>
      </c>
      <c r="AB27" t="n">
        <v>119.9251114543881</v>
      </c>
      <c r="AC27" t="n">
        <v>108.4796271331636</v>
      </c>
      <c r="AD27" t="n">
        <v>87648.91438184431</v>
      </c>
      <c r="AE27" t="n">
        <v>119925.1114543881</v>
      </c>
      <c r="AF27" t="n">
        <v>4.585864681799815e-06</v>
      </c>
      <c r="AG27" t="n">
        <v>10</v>
      </c>
      <c r="AH27" t="n">
        <v>108479.6271331637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13.5634</v>
      </c>
      <c r="E28" t="n">
        <v>7.37</v>
      </c>
      <c r="F28" t="n">
        <v>5.15</v>
      </c>
      <c r="G28" t="n">
        <v>51.45</v>
      </c>
      <c r="H28" t="n">
        <v>1.06</v>
      </c>
      <c r="I28" t="n">
        <v>6</v>
      </c>
      <c r="J28" t="n">
        <v>124.51</v>
      </c>
      <c r="K28" t="n">
        <v>43.4</v>
      </c>
      <c r="L28" t="n">
        <v>7.5</v>
      </c>
      <c r="M28" t="n">
        <v>2</v>
      </c>
      <c r="N28" t="n">
        <v>18.61</v>
      </c>
      <c r="O28" t="n">
        <v>15589.63</v>
      </c>
      <c r="P28" t="n">
        <v>41.43</v>
      </c>
      <c r="Q28" t="n">
        <v>202.81</v>
      </c>
      <c r="R28" t="n">
        <v>20.96</v>
      </c>
      <c r="S28" t="n">
        <v>13.89</v>
      </c>
      <c r="T28" t="n">
        <v>1848.79</v>
      </c>
      <c r="U28" t="n">
        <v>0.66</v>
      </c>
      <c r="V28" t="n">
        <v>0.75</v>
      </c>
      <c r="W28" t="n">
        <v>0.65</v>
      </c>
      <c r="X28" t="n">
        <v>0.11</v>
      </c>
      <c r="Y28" t="n">
        <v>1</v>
      </c>
      <c r="Z28" t="n">
        <v>10</v>
      </c>
      <c r="AA28" t="n">
        <v>87.5808520958533</v>
      </c>
      <c r="AB28" t="n">
        <v>119.8319856319991</v>
      </c>
      <c r="AC28" t="n">
        <v>108.3953891085605</v>
      </c>
      <c r="AD28" t="n">
        <v>87580.8520958533</v>
      </c>
      <c r="AE28" t="n">
        <v>119831.9856319991</v>
      </c>
      <c r="AF28" t="n">
        <v>4.579281083209301e-06</v>
      </c>
      <c r="AG28" t="n">
        <v>10</v>
      </c>
      <c r="AH28" t="n">
        <v>108395.3891085605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13.6384</v>
      </c>
      <c r="E29" t="n">
        <v>7.33</v>
      </c>
      <c r="F29" t="n">
        <v>5.13</v>
      </c>
      <c r="G29" t="n">
        <v>61.54</v>
      </c>
      <c r="H29" t="n">
        <v>1.1</v>
      </c>
      <c r="I29" t="n">
        <v>5</v>
      </c>
      <c r="J29" t="n">
        <v>124.83</v>
      </c>
      <c r="K29" t="n">
        <v>43.4</v>
      </c>
      <c r="L29" t="n">
        <v>7.75</v>
      </c>
      <c r="M29" t="n">
        <v>1</v>
      </c>
      <c r="N29" t="n">
        <v>18.68</v>
      </c>
      <c r="O29" t="n">
        <v>15630.14</v>
      </c>
      <c r="P29" t="n">
        <v>41.24</v>
      </c>
      <c r="Q29" t="n">
        <v>202.81</v>
      </c>
      <c r="R29" t="n">
        <v>20.4</v>
      </c>
      <c r="S29" t="n">
        <v>13.89</v>
      </c>
      <c r="T29" t="n">
        <v>1576.95</v>
      </c>
      <c r="U29" t="n">
        <v>0.68</v>
      </c>
      <c r="V29" t="n">
        <v>0.75</v>
      </c>
      <c r="W29" t="n">
        <v>0.65</v>
      </c>
      <c r="X29" t="n">
        <v>0.09</v>
      </c>
      <c r="Y29" t="n">
        <v>1</v>
      </c>
      <c r="Z29" t="n">
        <v>10</v>
      </c>
      <c r="AA29" t="n">
        <v>87.39205965485363</v>
      </c>
      <c r="AB29" t="n">
        <v>119.5736714852889</v>
      </c>
      <c r="AC29" t="n">
        <v>108.161728101466</v>
      </c>
      <c r="AD29" t="n">
        <v>87392.05965485363</v>
      </c>
      <c r="AE29" t="n">
        <v>119573.6714852889</v>
      </c>
      <c r="AF29" t="n">
        <v>4.60460261624974e-06</v>
      </c>
      <c r="AG29" t="n">
        <v>10</v>
      </c>
      <c r="AH29" t="n">
        <v>108161.728101466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13.6545</v>
      </c>
      <c r="E30" t="n">
        <v>7.32</v>
      </c>
      <c r="F30" t="n">
        <v>5.12</v>
      </c>
      <c r="G30" t="n">
        <v>61.44</v>
      </c>
      <c r="H30" t="n">
        <v>1.13</v>
      </c>
      <c r="I30" t="n">
        <v>5</v>
      </c>
      <c r="J30" t="n">
        <v>125.16</v>
      </c>
      <c r="K30" t="n">
        <v>43.4</v>
      </c>
      <c r="L30" t="n">
        <v>8</v>
      </c>
      <c r="M30" t="n">
        <v>1</v>
      </c>
      <c r="N30" t="n">
        <v>18.76</v>
      </c>
      <c r="O30" t="n">
        <v>15670.68</v>
      </c>
      <c r="P30" t="n">
        <v>41.16</v>
      </c>
      <c r="Q30" t="n">
        <v>202.81</v>
      </c>
      <c r="R30" t="n">
        <v>20.13</v>
      </c>
      <c r="S30" t="n">
        <v>13.89</v>
      </c>
      <c r="T30" t="n">
        <v>1441.63</v>
      </c>
      <c r="U30" t="n">
        <v>0.6899999999999999</v>
      </c>
      <c r="V30" t="n">
        <v>0.76</v>
      </c>
      <c r="W30" t="n">
        <v>0.65</v>
      </c>
      <c r="X30" t="n">
        <v>0.08</v>
      </c>
      <c r="Y30" t="n">
        <v>1</v>
      </c>
      <c r="Z30" t="n">
        <v>10</v>
      </c>
      <c r="AA30" t="n">
        <v>87.33363830564484</v>
      </c>
      <c r="AB30" t="n">
        <v>119.4937368179334</v>
      </c>
      <c r="AC30" t="n">
        <v>108.0894222865739</v>
      </c>
      <c r="AD30" t="n">
        <v>87333.63830564484</v>
      </c>
      <c r="AE30" t="n">
        <v>119493.7368179334</v>
      </c>
      <c r="AF30" t="n">
        <v>4.610038305342421e-06</v>
      </c>
      <c r="AG30" t="n">
        <v>10</v>
      </c>
      <c r="AH30" t="n">
        <v>108089.4222865739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13.6472</v>
      </c>
      <c r="E31" t="n">
        <v>7.33</v>
      </c>
      <c r="F31" t="n">
        <v>5.12</v>
      </c>
      <c r="G31" t="n">
        <v>61.49</v>
      </c>
      <c r="H31" t="n">
        <v>1.16</v>
      </c>
      <c r="I31" t="n">
        <v>5</v>
      </c>
      <c r="J31" t="n">
        <v>125.49</v>
      </c>
      <c r="K31" t="n">
        <v>43.4</v>
      </c>
      <c r="L31" t="n">
        <v>8.25</v>
      </c>
      <c r="M31" t="n">
        <v>0</v>
      </c>
      <c r="N31" t="n">
        <v>18.84</v>
      </c>
      <c r="O31" t="n">
        <v>15711.24</v>
      </c>
      <c r="P31" t="n">
        <v>41.01</v>
      </c>
      <c r="Q31" t="n">
        <v>202.84</v>
      </c>
      <c r="R31" t="n">
        <v>20.17</v>
      </c>
      <c r="S31" t="n">
        <v>13.89</v>
      </c>
      <c r="T31" t="n">
        <v>1457.94</v>
      </c>
      <c r="U31" t="n">
        <v>0.6899999999999999</v>
      </c>
      <c r="V31" t="n">
        <v>0.76</v>
      </c>
      <c r="W31" t="n">
        <v>0.65</v>
      </c>
      <c r="X31" t="n">
        <v>0.09</v>
      </c>
      <c r="Y31" t="n">
        <v>1</v>
      </c>
      <c r="Z31" t="n">
        <v>10</v>
      </c>
      <c r="AA31" t="n">
        <v>87.28381607467541</v>
      </c>
      <c r="AB31" t="n">
        <v>119.4255678435194</v>
      </c>
      <c r="AC31" t="n">
        <v>108.0277592634022</v>
      </c>
      <c r="AD31" t="n">
        <v>87283.81607467541</v>
      </c>
      <c r="AE31" t="n">
        <v>119425.5678435194</v>
      </c>
      <c r="AF31" t="n">
        <v>4.607573676126485e-06</v>
      </c>
      <c r="AG31" t="n">
        <v>10</v>
      </c>
      <c r="AH31" t="n">
        <v>108027.7592634022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12.0184</v>
      </c>
      <c r="E2" t="n">
        <v>8.32</v>
      </c>
      <c r="F2" t="n">
        <v>5.72</v>
      </c>
      <c r="G2" t="n">
        <v>9.800000000000001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33</v>
      </c>
      <c r="N2" t="n">
        <v>11.32</v>
      </c>
      <c r="O2" t="n">
        <v>11317.98</v>
      </c>
      <c r="P2" t="n">
        <v>46.9</v>
      </c>
      <c r="Q2" t="n">
        <v>202.86</v>
      </c>
      <c r="R2" t="n">
        <v>38.6</v>
      </c>
      <c r="S2" t="n">
        <v>13.89</v>
      </c>
      <c r="T2" t="n">
        <v>10525.94</v>
      </c>
      <c r="U2" t="n">
        <v>0.36</v>
      </c>
      <c r="V2" t="n">
        <v>0.68</v>
      </c>
      <c r="W2" t="n">
        <v>0.7</v>
      </c>
      <c r="X2" t="n">
        <v>0.68</v>
      </c>
      <c r="Y2" t="n">
        <v>1</v>
      </c>
      <c r="Z2" t="n">
        <v>10</v>
      </c>
      <c r="AA2" t="n">
        <v>98.47406258232196</v>
      </c>
      <c r="AB2" t="n">
        <v>134.7365567941075</v>
      </c>
      <c r="AC2" t="n">
        <v>121.877488917659</v>
      </c>
      <c r="AD2" t="n">
        <v>98474.06258232196</v>
      </c>
      <c r="AE2" t="n">
        <v>134736.5567941075</v>
      </c>
      <c r="AF2" t="n">
        <v>4.114072498174624e-06</v>
      </c>
      <c r="AG2" t="n">
        <v>11</v>
      </c>
      <c r="AH2" t="n">
        <v>121877.488917659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12.4857</v>
      </c>
      <c r="E3" t="n">
        <v>8.01</v>
      </c>
      <c r="F3" t="n">
        <v>5.56</v>
      </c>
      <c r="G3" t="n">
        <v>12.35</v>
      </c>
      <c r="H3" t="n">
        <v>0.24</v>
      </c>
      <c r="I3" t="n">
        <v>27</v>
      </c>
      <c r="J3" t="n">
        <v>90.18000000000001</v>
      </c>
      <c r="K3" t="n">
        <v>37.55</v>
      </c>
      <c r="L3" t="n">
        <v>1.25</v>
      </c>
      <c r="M3" t="n">
        <v>25</v>
      </c>
      <c r="N3" t="n">
        <v>11.37</v>
      </c>
      <c r="O3" t="n">
        <v>11355.7</v>
      </c>
      <c r="P3" t="n">
        <v>45.1</v>
      </c>
      <c r="Q3" t="n">
        <v>202.83</v>
      </c>
      <c r="R3" t="n">
        <v>34.08</v>
      </c>
      <c r="S3" t="n">
        <v>13.89</v>
      </c>
      <c r="T3" t="n">
        <v>8305.620000000001</v>
      </c>
      <c r="U3" t="n">
        <v>0.41</v>
      </c>
      <c r="V3" t="n">
        <v>0.7</v>
      </c>
      <c r="W3" t="n">
        <v>0.67</v>
      </c>
      <c r="X3" t="n">
        <v>0.52</v>
      </c>
      <c r="Y3" t="n">
        <v>1</v>
      </c>
      <c r="Z3" t="n">
        <v>10</v>
      </c>
      <c r="AA3" t="n">
        <v>96.73127339606364</v>
      </c>
      <c r="AB3" t="n">
        <v>132.3519957430375</v>
      </c>
      <c r="AC3" t="n">
        <v>119.72050702655</v>
      </c>
      <c r="AD3" t="n">
        <v>96731.27339606364</v>
      </c>
      <c r="AE3" t="n">
        <v>132351.9957430375</v>
      </c>
      <c r="AF3" t="n">
        <v>4.274036060578687e-06</v>
      </c>
      <c r="AG3" t="n">
        <v>11</v>
      </c>
      <c r="AH3" t="n">
        <v>119720.50702655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12.7945</v>
      </c>
      <c r="E4" t="n">
        <v>7.82</v>
      </c>
      <c r="F4" t="n">
        <v>5.46</v>
      </c>
      <c r="G4" t="n">
        <v>14.89</v>
      </c>
      <c r="H4" t="n">
        <v>0.29</v>
      </c>
      <c r="I4" t="n">
        <v>22</v>
      </c>
      <c r="J4" t="n">
        <v>90.48</v>
      </c>
      <c r="K4" t="n">
        <v>37.55</v>
      </c>
      <c r="L4" t="n">
        <v>1.5</v>
      </c>
      <c r="M4" t="n">
        <v>20</v>
      </c>
      <c r="N4" t="n">
        <v>11.43</v>
      </c>
      <c r="O4" t="n">
        <v>11393.43</v>
      </c>
      <c r="P4" t="n">
        <v>43.82</v>
      </c>
      <c r="Q4" t="n">
        <v>202.81</v>
      </c>
      <c r="R4" t="n">
        <v>30.77</v>
      </c>
      <c r="S4" t="n">
        <v>13.89</v>
      </c>
      <c r="T4" t="n">
        <v>6673.9</v>
      </c>
      <c r="U4" t="n">
        <v>0.45</v>
      </c>
      <c r="V4" t="n">
        <v>0.71</v>
      </c>
      <c r="W4" t="n">
        <v>0.67</v>
      </c>
      <c r="X4" t="n">
        <v>0.42</v>
      </c>
      <c r="Y4" t="n">
        <v>1</v>
      </c>
      <c r="Z4" t="n">
        <v>10</v>
      </c>
      <c r="AA4" t="n">
        <v>95.61335176136906</v>
      </c>
      <c r="AB4" t="n">
        <v>130.8224060432274</v>
      </c>
      <c r="AC4" t="n">
        <v>118.3368992208966</v>
      </c>
      <c r="AD4" t="n">
        <v>95613.35176136906</v>
      </c>
      <c r="AE4" t="n">
        <v>130822.4060432274</v>
      </c>
      <c r="AF4" t="n">
        <v>4.379742775901553e-06</v>
      </c>
      <c r="AG4" t="n">
        <v>11</v>
      </c>
      <c r="AH4" t="n">
        <v>118336.8992208966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12.9767</v>
      </c>
      <c r="E5" t="n">
        <v>7.71</v>
      </c>
      <c r="F5" t="n">
        <v>5.41</v>
      </c>
      <c r="G5" t="n">
        <v>17.08</v>
      </c>
      <c r="H5" t="n">
        <v>0.34</v>
      </c>
      <c r="I5" t="n">
        <v>19</v>
      </c>
      <c r="J5" t="n">
        <v>90.79000000000001</v>
      </c>
      <c r="K5" t="n">
        <v>37.55</v>
      </c>
      <c r="L5" t="n">
        <v>1.75</v>
      </c>
      <c r="M5" t="n">
        <v>17</v>
      </c>
      <c r="N5" t="n">
        <v>11.49</v>
      </c>
      <c r="O5" t="n">
        <v>11431.19</v>
      </c>
      <c r="P5" t="n">
        <v>43.1</v>
      </c>
      <c r="Q5" t="n">
        <v>202.84</v>
      </c>
      <c r="R5" t="n">
        <v>29.14</v>
      </c>
      <c r="S5" t="n">
        <v>13.89</v>
      </c>
      <c r="T5" t="n">
        <v>5876.11</v>
      </c>
      <c r="U5" t="n">
        <v>0.48</v>
      </c>
      <c r="V5" t="n">
        <v>0.72</v>
      </c>
      <c r="W5" t="n">
        <v>0.67</v>
      </c>
      <c r="X5" t="n">
        <v>0.37</v>
      </c>
      <c r="Y5" t="n">
        <v>1</v>
      </c>
      <c r="Z5" t="n">
        <v>10</v>
      </c>
      <c r="AA5" t="n">
        <v>94.99718403902007</v>
      </c>
      <c r="AB5" t="n">
        <v>129.9793381821086</v>
      </c>
      <c r="AC5" t="n">
        <v>117.5742925731895</v>
      </c>
      <c r="AD5" t="n">
        <v>94997.18403902007</v>
      </c>
      <c r="AE5" t="n">
        <v>129979.3381821085</v>
      </c>
      <c r="AF5" t="n">
        <v>4.442112476457984e-06</v>
      </c>
      <c r="AG5" t="n">
        <v>11</v>
      </c>
      <c r="AH5" t="n">
        <v>117574.2925731895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13.1849</v>
      </c>
      <c r="E6" t="n">
        <v>7.58</v>
      </c>
      <c r="F6" t="n">
        <v>5.34</v>
      </c>
      <c r="G6" t="n">
        <v>20.03</v>
      </c>
      <c r="H6" t="n">
        <v>0.39</v>
      </c>
      <c r="I6" t="n">
        <v>16</v>
      </c>
      <c r="J6" t="n">
        <v>91.09999999999999</v>
      </c>
      <c r="K6" t="n">
        <v>37.55</v>
      </c>
      <c r="L6" t="n">
        <v>2</v>
      </c>
      <c r="M6" t="n">
        <v>14</v>
      </c>
      <c r="N6" t="n">
        <v>11.54</v>
      </c>
      <c r="O6" t="n">
        <v>11468.97</v>
      </c>
      <c r="P6" t="n">
        <v>41.88</v>
      </c>
      <c r="Q6" t="n">
        <v>202.84</v>
      </c>
      <c r="R6" t="n">
        <v>27.15</v>
      </c>
      <c r="S6" t="n">
        <v>13.89</v>
      </c>
      <c r="T6" t="n">
        <v>4895.34</v>
      </c>
      <c r="U6" t="n">
        <v>0.51</v>
      </c>
      <c r="V6" t="n">
        <v>0.72</v>
      </c>
      <c r="W6" t="n">
        <v>0.66</v>
      </c>
      <c r="X6" t="n">
        <v>0.3</v>
      </c>
      <c r="Y6" t="n">
        <v>1</v>
      </c>
      <c r="Z6" t="n">
        <v>10</v>
      </c>
      <c r="AA6" t="n">
        <v>87.48697808808681</v>
      </c>
      <c r="AB6" t="n">
        <v>119.7035430731442</v>
      </c>
      <c r="AC6" t="n">
        <v>108.2792049272524</v>
      </c>
      <c r="AD6" t="n">
        <v>87486.97808808682</v>
      </c>
      <c r="AE6" t="n">
        <v>119703.5430731442</v>
      </c>
      <c r="AF6" t="n">
        <v>4.513382353822689e-06</v>
      </c>
      <c r="AG6" t="n">
        <v>10</v>
      </c>
      <c r="AH6" t="n">
        <v>108279.2049272524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13.2519</v>
      </c>
      <c r="E7" t="n">
        <v>7.55</v>
      </c>
      <c r="F7" t="n">
        <v>5.32</v>
      </c>
      <c r="G7" t="n">
        <v>21.29</v>
      </c>
      <c r="H7" t="n">
        <v>0.43</v>
      </c>
      <c r="I7" t="n">
        <v>15</v>
      </c>
      <c r="J7" t="n">
        <v>91.40000000000001</v>
      </c>
      <c r="K7" t="n">
        <v>37.55</v>
      </c>
      <c r="L7" t="n">
        <v>2.25</v>
      </c>
      <c r="M7" t="n">
        <v>13</v>
      </c>
      <c r="N7" t="n">
        <v>11.6</v>
      </c>
      <c r="O7" t="n">
        <v>11506.78</v>
      </c>
      <c r="P7" t="n">
        <v>41.31</v>
      </c>
      <c r="Q7" t="n">
        <v>202.81</v>
      </c>
      <c r="R7" t="n">
        <v>26.67</v>
      </c>
      <c r="S7" t="n">
        <v>13.89</v>
      </c>
      <c r="T7" t="n">
        <v>4659.44</v>
      </c>
      <c r="U7" t="n">
        <v>0.52</v>
      </c>
      <c r="V7" t="n">
        <v>0.73</v>
      </c>
      <c r="W7" t="n">
        <v>0.66</v>
      </c>
      <c r="X7" t="n">
        <v>0.28</v>
      </c>
      <c r="Y7" t="n">
        <v>1</v>
      </c>
      <c r="Z7" t="n">
        <v>10</v>
      </c>
      <c r="AA7" t="n">
        <v>87.14653003030089</v>
      </c>
      <c r="AB7" t="n">
        <v>119.2377270209734</v>
      </c>
      <c r="AC7" t="n">
        <v>107.8578457053237</v>
      </c>
      <c r="AD7" t="n">
        <v>87146.5300303009</v>
      </c>
      <c r="AE7" t="n">
        <v>119237.7270209734</v>
      </c>
      <c r="AF7" t="n">
        <v>4.53631742482862e-06</v>
      </c>
      <c r="AG7" t="n">
        <v>10</v>
      </c>
      <c r="AH7" t="n">
        <v>107857.8457053237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13.3939</v>
      </c>
      <c r="E8" t="n">
        <v>7.47</v>
      </c>
      <c r="F8" t="n">
        <v>5.28</v>
      </c>
      <c r="G8" t="n">
        <v>24.37</v>
      </c>
      <c r="H8" t="n">
        <v>0.48</v>
      </c>
      <c r="I8" t="n">
        <v>13</v>
      </c>
      <c r="J8" t="n">
        <v>91.70999999999999</v>
      </c>
      <c r="K8" t="n">
        <v>37.55</v>
      </c>
      <c r="L8" t="n">
        <v>2.5</v>
      </c>
      <c r="M8" t="n">
        <v>11</v>
      </c>
      <c r="N8" t="n">
        <v>11.66</v>
      </c>
      <c r="O8" t="n">
        <v>11544.61</v>
      </c>
      <c r="P8" t="n">
        <v>40.62</v>
      </c>
      <c r="Q8" t="n">
        <v>202.84</v>
      </c>
      <c r="R8" t="n">
        <v>25.23</v>
      </c>
      <c r="S8" t="n">
        <v>13.89</v>
      </c>
      <c r="T8" t="n">
        <v>3950.32</v>
      </c>
      <c r="U8" t="n">
        <v>0.55</v>
      </c>
      <c r="V8" t="n">
        <v>0.73</v>
      </c>
      <c r="W8" t="n">
        <v>0.66</v>
      </c>
      <c r="X8" t="n">
        <v>0.24</v>
      </c>
      <c r="Y8" t="n">
        <v>1</v>
      </c>
      <c r="Z8" t="n">
        <v>10</v>
      </c>
      <c r="AA8" t="n">
        <v>86.64768224979305</v>
      </c>
      <c r="AB8" t="n">
        <v>118.5551814800721</v>
      </c>
      <c r="AC8" t="n">
        <v>107.2404413528871</v>
      </c>
      <c r="AD8" t="n">
        <v>86647.68224979306</v>
      </c>
      <c r="AE8" t="n">
        <v>118555.1814800721</v>
      </c>
      <c r="AF8" t="n">
        <v>4.584926082781492e-06</v>
      </c>
      <c r="AG8" t="n">
        <v>10</v>
      </c>
      <c r="AH8" t="n">
        <v>107240.4413528871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13.464</v>
      </c>
      <c r="E9" t="n">
        <v>7.43</v>
      </c>
      <c r="F9" t="n">
        <v>5.26</v>
      </c>
      <c r="G9" t="n">
        <v>26.3</v>
      </c>
      <c r="H9" t="n">
        <v>0.52</v>
      </c>
      <c r="I9" t="n">
        <v>12</v>
      </c>
      <c r="J9" t="n">
        <v>92.02</v>
      </c>
      <c r="K9" t="n">
        <v>37.55</v>
      </c>
      <c r="L9" t="n">
        <v>2.75</v>
      </c>
      <c r="M9" t="n">
        <v>10</v>
      </c>
      <c r="N9" t="n">
        <v>11.71</v>
      </c>
      <c r="O9" t="n">
        <v>11582.46</v>
      </c>
      <c r="P9" t="n">
        <v>40.1</v>
      </c>
      <c r="Q9" t="n">
        <v>202.81</v>
      </c>
      <c r="R9" t="n">
        <v>24.54</v>
      </c>
      <c r="S9" t="n">
        <v>13.89</v>
      </c>
      <c r="T9" t="n">
        <v>3608.3</v>
      </c>
      <c r="U9" t="n">
        <v>0.57</v>
      </c>
      <c r="V9" t="n">
        <v>0.74</v>
      </c>
      <c r="W9" t="n">
        <v>0.66</v>
      </c>
      <c r="X9" t="n">
        <v>0.22</v>
      </c>
      <c r="Y9" t="n">
        <v>1</v>
      </c>
      <c r="Z9" t="n">
        <v>10</v>
      </c>
      <c r="AA9" t="n">
        <v>86.33269885885829</v>
      </c>
      <c r="AB9" t="n">
        <v>118.1242073085089</v>
      </c>
      <c r="AC9" t="n">
        <v>106.8505987513817</v>
      </c>
      <c r="AD9" t="n">
        <v>86332.69885885829</v>
      </c>
      <c r="AE9" t="n">
        <v>118124.2073085089</v>
      </c>
      <c r="AF9" t="n">
        <v>4.608922328714565e-06</v>
      </c>
      <c r="AG9" t="n">
        <v>10</v>
      </c>
      <c r="AH9" t="n">
        <v>106850.5987513817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13.5338</v>
      </c>
      <c r="E10" t="n">
        <v>7.39</v>
      </c>
      <c r="F10" t="n">
        <v>5.24</v>
      </c>
      <c r="G10" t="n">
        <v>28.59</v>
      </c>
      <c r="H10" t="n">
        <v>0.57</v>
      </c>
      <c r="I10" t="n">
        <v>11</v>
      </c>
      <c r="J10" t="n">
        <v>92.31999999999999</v>
      </c>
      <c r="K10" t="n">
        <v>37.55</v>
      </c>
      <c r="L10" t="n">
        <v>3</v>
      </c>
      <c r="M10" t="n">
        <v>9</v>
      </c>
      <c r="N10" t="n">
        <v>11.77</v>
      </c>
      <c r="O10" t="n">
        <v>11620.34</v>
      </c>
      <c r="P10" t="n">
        <v>39.36</v>
      </c>
      <c r="Q10" t="n">
        <v>202.84</v>
      </c>
      <c r="R10" t="n">
        <v>24.11</v>
      </c>
      <c r="S10" t="n">
        <v>13.89</v>
      </c>
      <c r="T10" t="n">
        <v>3398.14</v>
      </c>
      <c r="U10" t="n">
        <v>0.58</v>
      </c>
      <c r="V10" t="n">
        <v>0.74</v>
      </c>
      <c r="W10" t="n">
        <v>0.65</v>
      </c>
      <c r="X10" t="n">
        <v>0.2</v>
      </c>
      <c r="Y10" t="n">
        <v>1</v>
      </c>
      <c r="Z10" t="n">
        <v>10</v>
      </c>
      <c r="AA10" t="n">
        <v>85.93291467816898</v>
      </c>
      <c r="AB10" t="n">
        <v>117.5772049552567</v>
      </c>
      <c r="AC10" t="n">
        <v>106.3558015350012</v>
      </c>
      <c r="AD10" t="n">
        <v>85932.91467816898</v>
      </c>
      <c r="AE10" t="n">
        <v>117577.2049552567</v>
      </c>
      <c r="AF10" t="n">
        <v>4.63281588029985e-06</v>
      </c>
      <c r="AG10" t="n">
        <v>10</v>
      </c>
      <c r="AH10" t="n">
        <v>106355.8015350012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13.6147</v>
      </c>
      <c r="E11" t="n">
        <v>7.34</v>
      </c>
      <c r="F11" t="n">
        <v>5.22</v>
      </c>
      <c r="G11" t="n">
        <v>31.3</v>
      </c>
      <c r="H11" t="n">
        <v>0.62</v>
      </c>
      <c r="I11" t="n">
        <v>10</v>
      </c>
      <c r="J11" t="n">
        <v>92.63</v>
      </c>
      <c r="K11" t="n">
        <v>37.55</v>
      </c>
      <c r="L11" t="n">
        <v>3.25</v>
      </c>
      <c r="M11" t="n">
        <v>8</v>
      </c>
      <c r="N11" t="n">
        <v>11.83</v>
      </c>
      <c r="O11" t="n">
        <v>11658.24</v>
      </c>
      <c r="P11" t="n">
        <v>38.71</v>
      </c>
      <c r="Q11" t="n">
        <v>202.81</v>
      </c>
      <c r="R11" t="n">
        <v>23.12</v>
      </c>
      <c r="S11" t="n">
        <v>13.89</v>
      </c>
      <c r="T11" t="n">
        <v>2911.01</v>
      </c>
      <c r="U11" t="n">
        <v>0.6</v>
      </c>
      <c r="V11" t="n">
        <v>0.74</v>
      </c>
      <c r="W11" t="n">
        <v>0.65</v>
      </c>
      <c r="X11" t="n">
        <v>0.18</v>
      </c>
      <c r="Y11" t="n">
        <v>1</v>
      </c>
      <c r="Z11" t="n">
        <v>10</v>
      </c>
      <c r="AA11" t="n">
        <v>85.5589418258958</v>
      </c>
      <c r="AB11" t="n">
        <v>117.065518800259</v>
      </c>
      <c r="AC11" t="n">
        <v>105.8929499884802</v>
      </c>
      <c r="AD11" t="n">
        <v>85558.9418258958</v>
      </c>
      <c r="AE11" t="n">
        <v>117065.518800259</v>
      </c>
      <c r="AF11" t="n">
        <v>4.660509122753282e-06</v>
      </c>
      <c r="AG11" t="n">
        <v>10</v>
      </c>
      <c r="AH11" t="n">
        <v>105892.9499884802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13.6877</v>
      </c>
      <c r="E12" t="n">
        <v>7.31</v>
      </c>
      <c r="F12" t="n">
        <v>5.2</v>
      </c>
      <c r="G12" t="n">
        <v>34.64</v>
      </c>
      <c r="H12" t="n">
        <v>0.66</v>
      </c>
      <c r="I12" t="n">
        <v>9</v>
      </c>
      <c r="J12" t="n">
        <v>92.94</v>
      </c>
      <c r="K12" t="n">
        <v>37.55</v>
      </c>
      <c r="L12" t="n">
        <v>3.5</v>
      </c>
      <c r="M12" t="n">
        <v>7</v>
      </c>
      <c r="N12" t="n">
        <v>11.88</v>
      </c>
      <c r="O12" t="n">
        <v>11696.16</v>
      </c>
      <c r="P12" t="n">
        <v>37.78</v>
      </c>
      <c r="Q12" t="n">
        <v>202.83</v>
      </c>
      <c r="R12" t="n">
        <v>22.51</v>
      </c>
      <c r="S12" t="n">
        <v>13.89</v>
      </c>
      <c r="T12" t="n">
        <v>2607.57</v>
      </c>
      <c r="U12" t="n">
        <v>0.62</v>
      </c>
      <c r="V12" t="n">
        <v>0.74</v>
      </c>
      <c r="W12" t="n">
        <v>0.65</v>
      </c>
      <c r="X12" t="n">
        <v>0.16</v>
      </c>
      <c r="Y12" t="n">
        <v>1</v>
      </c>
      <c r="Z12" t="n">
        <v>10</v>
      </c>
      <c r="AA12" t="n">
        <v>85.08796252853473</v>
      </c>
      <c r="AB12" t="n">
        <v>116.4211041474698</v>
      </c>
      <c r="AC12" t="n">
        <v>105.3100373657113</v>
      </c>
      <c r="AD12" t="n">
        <v>85087.96252853473</v>
      </c>
      <c r="AE12" t="n">
        <v>116421.1041474698</v>
      </c>
      <c r="AF12" t="n">
        <v>4.68549808071497e-06</v>
      </c>
      <c r="AG12" t="n">
        <v>10</v>
      </c>
      <c r="AH12" t="n">
        <v>105310.0373657113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13.6586</v>
      </c>
      <c r="E13" t="n">
        <v>7.32</v>
      </c>
      <c r="F13" t="n">
        <v>5.21</v>
      </c>
      <c r="G13" t="n">
        <v>34.74</v>
      </c>
      <c r="H13" t="n">
        <v>0.71</v>
      </c>
      <c r="I13" t="n">
        <v>9</v>
      </c>
      <c r="J13" t="n">
        <v>93.23999999999999</v>
      </c>
      <c r="K13" t="n">
        <v>37.55</v>
      </c>
      <c r="L13" t="n">
        <v>3.75</v>
      </c>
      <c r="M13" t="n">
        <v>7</v>
      </c>
      <c r="N13" t="n">
        <v>11.94</v>
      </c>
      <c r="O13" t="n">
        <v>11734.1</v>
      </c>
      <c r="P13" t="n">
        <v>37.4</v>
      </c>
      <c r="Q13" t="n">
        <v>202.81</v>
      </c>
      <c r="R13" t="n">
        <v>22.99</v>
      </c>
      <c r="S13" t="n">
        <v>13.89</v>
      </c>
      <c r="T13" t="n">
        <v>2849.36</v>
      </c>
      <c r="U13" t="n">
        <v>0.6</v>
      </c>
      <c r="V13" t="n">
        <v>0.74</v>
      </c>
      <c r="W13" t="n">
        <v>0.65</v>
      </c>
      <c r="X13" t="n">
        <v>0.17</v>
      </c>
      <c r="Y13" t="n">
        <v>1</v>
      </c>
      <c r="Z13" t="n">
        <v>10</v>
      </c>
      <c r="AA13" t="n">
        <v>84.97678801142992</v>
      </c>
      <c r="AB13" t="n">
        <v>116.2689902684935</v>
      </c>
      <c r="AC13" t="n">
        <v>105.1724410218513</v>
      </c>
      <c r="AD13" t="n">
        <v>84976.78801142992</v>
      </c>
      <c r="AE13" t="n">
        <v>116268.9902684935</v>
      </c>
      <c r="AF13" t="n">
        <v>4.675536728979558e-06</v>
      </c>
      <c r="AG13" t="n">
        <v>10</v>
      </c>
      <c r="AH13" t="n">
        <v>105172.4410218513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13.7667</v>
      </c>
      <c r="E14" t="n">
        <v>7.26</v>
      </c>
      <c r="F14" t="n">
        <v>5.17</v>
      </c>
      <c r="G14" t="n">
        <v>38.8</v>
      </c>
      <c r="H14" t="n">
        <v>0.75</v>
      </c>
      <c r="I14" t="n">
        <v>8</v>
      </c>
      <c r="J14" t="n">
        <v>93.55</v>
      </c>
      <c r="K14" t="n">
        <v>37.55</v>
      </c>
      <c r="L14" t="n">
        <v>4</v>
      </c>
      <c r="M14" t="n">
        <v>6</v>
      </c>
      <c r="N14" t="n">
        <v>12</v>
      </c>
      <c r="O14" t="n">
        <v>11772.07</v>
      </c>
      <c r="P14" t="n">
        <v>36.46</v>
      </c>
      <c r="Q14" t="n">
        <v>202.82</v>
      </c>
      <c r="R14" t="n">
        <v>21.73</v>
      </c>
      <c r="S14" t="n">
        <v>13.89</v>
      </c>
      <c r="T14" t="n">
        <v>2224.61</v>
      </c>
      <c r="U14" t="n">
        <v>0.64</v>
      </c>
      <c r="V14" t="n">
        <v>0.75</v>
      </c>
      <c r="W14" t="n">
        <v>0.65</v>
      </c>
      <c r="X14" t="n">
        <v>0.13</v>
      </c>
      <c r="Y14" t="n">
        <v>1</v>
      </c>
      <c r="Z14" t="n">
        <v>10</v>
      </c>
      <c r="AA14" t="n">
        <v>84.4567105923832</v>
      </c>
      <c r="AB14" t="n">
        <v>115.5573973995577</v>
      </c>
      <c r="AC14" t="n">
        <v>104.5287615775997</v>
      </c>
      <c r="AD14" t="n">
        <v>84456.7105923832</v>
      </c>
      <c r="AE14" t="n">
        <v>115557.3973995577</v>
      </c>
      <c r="AF14" t="n">
        <v>4.712540925632413e-06</v>
      </c>
      <c r="AG14" t="n">
        <v>10</v>
      </c>
      <c r="AH14" t="n">
        <v>104528.7615775997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13.8291</v>
      </c>
      <c r="E15" t="n">
        <v>7.23</v>
      </c>
      <c r="F15" t="n">
        <v>5.16</v>
      </c>
      <c r="G15" t="n">
        <v>44.22</v>
      </c>
      <c r="H15" t="n">
        <v>0.8</v>
      </c>
      <c r="I15" t="n">
        <v>7</v>
      </c>
      <c r="J15" t="n">
        <v>93.86</v>
      </c>
      <c r="K15" t="n">
        <v>37.55</v>
      </c>
      <c r="L15" t="n">
        <v>4.25</v>
      </c>
      <c r="M15" t="n">
        <v>5</v>
      </c>
      <c r="N15" t="n">
        <v>12.06</v>
      </c>
      <c r="O15" t="n">
        <v>11810.06</v>
      </c>
      <c r="P15" t="n">
        <v>35.65</v>
      </c>
      <c r="Q15" t="n">
        <v>202.83</v>
      </c>
      <c r="R15" t="n">
        <v>21.28</v>
      </c>
      <c r="S15" t="n">
        <v>13.89</v>
      </c>
      <c r="T15" t="n">
        <v>2006.19</v>
      </c>
      <c r="U15" t="n">
        <v>0.65</v>
      </c>
      <c r="V15" t="n">
        <v>0.75</v>
      </c>
      <c r="W15" t="n">
        <v>0.65</v>
      </c>
      <c r="X15" t="n">
        <v>0.12</v>
      </c>
      <c r="Y15" t="n">
        <v>1</v>
      </c>
      <c r="Z15" t="n">
        <v>10</v>
      </c>
      <c r="AA15" t="n">
        <v>84.06002923422099</v>
      </c>
      <c r="AB15" t="n">
        <v>115.0146404649741</v>
      </c>
      <c r="AC15" t="n">
        <v>104.0378046030884</v>
      </c>
      <c r="AD15" t="n">
        <v>84060.02923422099</v>
      </c>
      <c r="AE15" t="n">
        <v>115014.6404649741</v>
      </c>
      <c r="AF15" t="n">
        <v>4.733901349972266e-06</v>
      </c>
      <c r="AG15" t="n">
        <v>10</v>
      </c>
      <c r="AH15" t="n">
        <v>104037.8046030884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13.8291</v>
      </c>
      <c r="E16" t="n">
        <v>7.23</v>
      </c>
      <c r="F16" t="n">
        <v>5.16</v>
      </c>
      <c r="G16" t="n">
        <v>44.22</v>
      </c>
      <c r="H16" t="n">
        <v>0.84</v>
      </c>
      <c r="I16" t="n">
        <v>7</v>
      </c>
      <c r="J16" t="n">
        <v>94.17</v>
      </c>
      <c r="K16" t="n">
        <v>37.55</v>
      </c>
      <c r="L16" t="n">
        <v>4.5</v>
      </c>
      <c r="M16" t="n">
        <v>3</v>
      </c>
      <c r="N16" t="n">
        <v>12.12</v>
      </c>
      <c r="O16" t="n">
        <v>11848.08</v>
      </c>
      <c r="P16" t="n">
        <v>35.68</v>
      </c>
      <c r="Q16" t="n">
        <v>202.83</v>
      </c>
      <c r="R16" t="n">
        <v>21.23</v>
      </c>
      <c r="S16" t="n">
        <v>13.89</v>
      </c>
      <c r="T16" t="n">
        <v>1978.28</v>
      </c>
      <c r="U16" t="n">
        <v>0.65</v>
      </c>
      <c r="V16" t="n">
        <v>0.75</v>
      </c>
      <c r="W16" t="n">
        <v>0.65</v>
      </c>
      <c r="X16" t="n">
        <v>0.12</v>
      </c>
      <c r="Y16" t="n">
        <v>1</v>
      </c>
      <c r="Z16" t="n">
        <v>10</v>
      </c>
      <c r="AA16" t="n">
        <v>84.0718346848294</v>
      </c>
      <c r="AB16" t="n">
        <v>115.0307932033162</v>
      </c>
      <c r="AC16" t="n">
        <v>104.0524157467537</v>
      </c>
      <c r="AD16" t="n">
        <v>84071.8346848294</v>
      </c>
      <c r="AE16" t="n">
        <v>115030.7932033162</v>
      </c>
      <c r="AF16" t="n">
        <v>4.733901349972266e-06</v>
      </c>
      <c r="AG16" t="n">
        <v>10</v>
      </c>
      <c r="AH16" t="n">
        <v>104052.4157467537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13.8307</v>
      </c>
      <c r="E17" t="n">
        <v>7.23</v>
      </c>
      <c r="F17" t="n">
        <v>5.16</v>
      </c>
      <c r="G17" t="n">
        <v>44.21</v>
      </c>
      <c r="H17" t="n">
        <v>0.88</v>
      </c>
      <c r="I17" t="n">
        <v>7</v>
      </c>
      <c r="J17" t="n">
        <v>94.48</v>
      </c>
      <c r="K17" t="n">
        <v>37.55</v>
      </c>
      <c r="L17" t="n">
        <v>4.75</v>
      </c>
      <c r="M17" t="n">
        <v>2</v>
      </c>
      <c r="N17" t="n">
        <v>12.17</v>
      </c>
      <c r="O17" t="n">
        <v>11886.12</v>
      </c>
      <c r="P17" t="n">
        <v>35.75</v>
      </c>
      <c r="Q17" t="n">
        <v>202.83</v>
      </c>
      <c r="R17" t="n">
        <v>21.26</v>
      </c>
      <c r="S17" t="n">
        <v>13.89</v>
      </c>
      <c r="T17" t="n">
        <v>1997.29</v>
      </c>
      <c r="U17" t="n">
        <v>0.65</v>
      </c>
      <c r="V17" t="n">
        <v>0.75</v>
      </c>
      <c r="W17" t="n">
        <v>0.65</v>
      </c>
      <c r="X17" t="n">
        <v>0.12</v>
      </c>
      <c r="Y17" t="n">
        <v>1</v>
      </c>
      <c r="Z17" t="n">
        <v>10</v>
      </c>
      <c r="AA17" t="n">
        <v>84.09752292350029</v>
      </c>
      <c r="AB17" t="n">
        <v>115.0659409847508</v>
      </c>
      <c r="AC17" t="n">
        <v>104.0842090732584</v>
      </c>
      <c r="AD17" t="n">
        <v>84097.52292350029</v>
      </c>
      <c r="AE17" t="n">
        <v>115065.9409847508</v>
      </c>
      <c r="AF17" t="n">
        <v>4.734449053160468e-06</v>
      </c>
      <c r="AG17" t="n">
        <v>10</v>
      </c>
      <c r="AH17" t="n">
        <v>104084.2090732584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13.8302</v>
      </c>
      <c r="E18" t="n">
        <v>7.23</v>
      </c>
      <c r="F18" t="n">
        <v>5.16</v>
      </c>
      <c r="G18" t="n">
        <v>44.21</v>
      </c>
      <c r="H18" t="n">
        <v>0.93</v>
      </c>
      <c r="I18" t="n">
        <v>7</v>
      </c>
      <c r="J18" t="n">
        <v>94.79000000000001</v>
      </c>
      <c r="K18" t="n">
        <v>37.55</v>
      </c>
      <c r="L18" t="n">
        <v>5</v>
      </c>
      <c r="M18" t="n">
        <v>2</v>
      </c>
      <c r="N18" t="n">
        <v>12.23</v>
      </c>
      <c r="O18" t="n">
        <v>11924.18</v>
      </c>
      <c r="P18" t="n">
        <v>35.49</v>
      </c>
      <c r="Q18" t="n">
        <v>202.83</v>
      </c>
      <c r="R18" t="n">
        <v>21.25</v>
      </c>
      <c r="S18" t="n">
        <v>13.89</v>
      </c>
      <c r="T18" t="n">
        <v>1992.07</v>
      </c>
      <c r="U18" t="n">
        <v>0.65</v>
      </c>
      <c r="V18" t="n">
        <v>0.75</v>
      </c>
      <c r="W18" t="n">
        <v>0.65</v>
      </c>
      <c r="X18" t="n">
        <v>0.12</v>
      </c>
      <c r="Y18" t="n">
        <v>1</v>
      </c>
      <c r="Z18" t="n">
        <v>10</v>
      </c>
      <c r="AA18" t="n">
        <v>83.99579767618314</v>
      </c>
      <c r="AB18" t="n">
        <v>114.9267560135704</v>
      </c>
      <c r="AC18" t="n">
        <v>103.95830772038</v>
      </c>
      <c r="AD18" t="n">
        <v>83995.79767618314</v>
      </c>
      <c r="AE18" t="n">
        <v>114926.7560135704</v>
      </c>
      <c r="AF18" t="n">
        <v>4.734277895914155e-06</v>
      </c>
      <c r="AG18" t="n">
        <v>10</v>
      </c>
      <c r="AH18" t="n">
        <v>103958.30772038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13.8196</v>
      </c>
      <c r="E19" t="n">
        <v>7.24</v>
      </c>
      <c r="F19" t="n">
        <v>5.16</v>
      </c>
      <c r="G19" t="n">
        <v>44.26</v>
      </c>
      <c r="H19" t="n">
        <v>0.97</v>
      </c>
      <c r="I19" t="n">
        <v>7</v>
      </c>
      <c r="J19" t="n">
        <v>95.09</v>
      </c>
      <c r="K19" t="n">
        <v>37.55</v>
      </c>
      <c r="L19" t="n">
        <v>5.25</v>
      </c>
      <c r="M19" t="n">
        <v>1</v>
      </c>
      <c r="N19" t="n">
        <v>12.29</v>
      </c>
      <c r="O19" t="n">
        <v>11962.27</v>
      </c>
      <c r="P19" t="n">
        <v>35.46</v>
      </c>
      <c r="Q19" t="n">
        <v>202.83</v>
      </c>
      <c r="R19" t="n">
        <v>21.28</v>
      </c>
      <c r="S19" t="n">
        <v>13.89</v>
      </c>
      <c r="T19" t="n">
        <v>2006.73</v>
      </c>
      <c r="U19" t="n">
        <v>0.65</v>
      </c>
      <c r="V19" t="n">
        <v>0.75</v>
      </c>
      <c r="W19" t="n">
        <v>0.66</v>
      </c>
      <c r="X19" t="n">
        <v>0.13</v>
      </c>
      <c r="Y19" t="n">
        <v>1</v>
      </c>
      <c r="Z19" t="n">
        <v>10</v>
      </c>
      <c r="AA19" t="n">
        <v>83.99622255454418</v>
      </c>
      <c r="AB19" t="n">
        <v>114.9273373508882</v>
      </c>
      <c r="AC19" t="n">
        <v>103.9588335756802</v>
      </c>
      <c r="AD19" t="n">
        <v>83996.22255454418</v>
      </c>
      <c r="AE19" t="n">
        <v>114927.3373508882</v>
      </c>
      <c r="AF19" t="n">
        <v>4.73064936229232e-06</v>
      </c>
      <c r="AG19" t="n">
        <v>10</v>
      </c>
      <c r="AH19" t="n">
        <v>103958.8335756802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13.819</v>
      </c>
      <c r="E20" t="n">
        <v>7.24</v>
      </c>
      <c r="F20" t="n">
        <v>5.16</v>
      </c>
      <c r="G20" t="n">
        <v>44.26</v>
      </c>
      <c r="H20" t="n">
        <v>1.01</v>
      </c>
      <c r="I20" t="n">
        <v>7</v>
      </c>
      <c r="J20" t="n">
        <v>95.40000000000001</v>
      </c>
      <c r="K20" t="n">
        <v>37.55</v>
      </c>
      <c r="L20" t="n">
        <v>5.5</v>
      </c>
      <c r="M20" t="n">
        <v>1</v>
      </c>
      <c r="N20" t="n">
        <v>12.35</v>
      </c>
      <c r="O20" t="n">
        <v>12000.38</v>
      </c>
      <c r="P20" t="n">
        <v>35.34</v>
      </c>
      <c r="Q20" t="n">
        <v>202.83</v>
      </c>
      <c r="R20" t="n">
        <v>21.38</v>
      </c>
      <c r="S20" t="n">
        <v>13.89</v>
      </c>
      <c r="T20" t="n">
        <v>2053.08</v>
      </c>
      <c r="U20" t="n">
        <v>0.65</v>
      </c>
      <c r="V20" t="n">
        <v>0.75</v>
      </c>
      <c r="W20" t="n">
        <v>0.65</v>
      </c>
      <c r="X20" t="n">
        <v>0.13</v>
      </c>
      <c r="Y20" t="n">
        <v>1</v>
      </c>
      <c r="Z20" t="n">
        <v>10</v>
      </c>
      <c r="AA20" t="n">
        <v>83.94965902940487</v>
      </c>
      <c r="AB20" t="n">
        <v>114.8636270815549</v>
      </c>
      <c r="AC20" t="n">
        <v>103.9012037250341</v>
      </c>
      <c r="AD20" t="n">
        <v>83949.65902940487</v>
      </c>
      <c r="AE20" t="n">
        <v>114863.6270815549</v>
      </c>
      <c r="AF20" t="n">
        <v>4.730443973596746e-06</v>
      </c>
      <c r="AG20" t="n">
        <v>10</v>
      </c>
      <c r="AH20" t="n">
        <v>103901.2037250341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13.8132</v>
      </c>
      <c r="E21" t="n">
        <v>7.24</v>
      </c>
      <c r="F21" t="n">
        <v>5.17</v>
      </c>
      <c r="G21" t="n">
        <v>44.29</v>
      </c>
      <c r="H21" t="n">
        <v>1.06</v>
      </c>
      <c r="I21" t="n">
        <v>7</v>
      </c>
      <c r="J21" t="n">
        <v>95.70999999999999</v>
      </c>
      <c r="K21" t="n">
        <v>37.55</v>
      </c>
      <c r="L21" t="n">
        <v>5.75</v>
      </c>
      <c r="M21" t="n">
        <v>1</v>
      </c>
      <c r="N21" t="n">
        <v>12.41</v>
      </c>
      <c r="O21" t="n">
        <v>12038.51</v>
      </c>
      <c r="P21" t="n">
        <v>35.22</v>
      </c>
      <c r="Q21" t="n">
        <v>202.83</v>
      </c>
      <c r="R21" t="n">
        <v>21.42</v>
      </c>
      <c r="S21" t="n">
        <v>13.89</v>
      </c>
      <c r="T21" t="n">
        <v>2075.7</v>
      </c>
      <c r="U21" t="n">
        <v>0.65</v>
      </c>
      <c r="V21" t="n">
        <v>0.75</v>
      </c>
      <c r="W21" t="n">
        <v>0.66</v>
      </c>
      <c r="X21" t="n">
        <v>0.13</v>
      </c>
      <c r="Y21" t="n">
        <v>1</v>
      </c>
      <c r="Z21" t="n">
        <v>10</v>
      </c>
      <c r="AA21" t="n">
        <v>83.91292630907107</v>
      </c>
      <c r="AB21" t="n">
        <v>114.813367753061</v>
      </c>
      <c r="AC21" t="n">
        <v>103.8557410763122</v>
      </c>
      <c r="AD21" t="n">
        <v>83912.92630907107</v>
      </c>
      <c r="AE21" t="n">
        <v>114813.367753061</v>
      </c>
      <c r="AF21" t="n">
        <v>4.728458549539515e-06</v>
      </c>
      <c r="AG21" t="n">
        <v>10</v>
      </c>
      <c r="AH21" t="n">
        <v>103855.7410763122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13.8164</v>
      </c>
      <c r="E22" t="n">
        <v>7.24</v>
      </c>
      <c r="F22" t="n">
        <v>5.17</v>
      </c>
      <c r="G22" t="n">
        <v>44.28</v>
      </c>
      <c r="H22" t="n">
        <v>1.1</v>
      </c>
      <c r="I22" t="n">
        <v>7</v>
      </c>
      <c r="J22" t="n">
        <v>96.02</v>
      </c>
      <c r="K22" t="n">
        <v>37.55</v>
      </c>
      <c r="L22" t="n">
        <v>6</v>
      </c>
      <c r="M22" t="n">
        <v>0</v>
      </c>
      <c r="N22" t="n">
        <v>12.47</v>
      </c>
      <c r="O22" t="n">
        <v>12076.67</v>
      </c>
      <c r="P22" t="n">
        <v>35.28</v>
      </c>
      <c r="Q22" t="n">
        <v>202.83</v>
      </c>
      <c r="R22" t="n">
        <v>21.39</v>
      </c>
      <c r="S22" t="n">
        <v>13.89</v>
      </c>
      <c r="T22" t="n">
        <v>2058.02</v>
      </c>
      <c r="U22" t="n">
        <v>0.65</v>
      </c>
      <c r="V22" t="n">
        <v>0.75</v>
      </c>
      <c r="W22" t="n">
        <v>0.65</v>
      </c>
      <c r="X22" t="n">
        <v>0.13</v>
      </c>
      <c r="Y22" t="n">
        <v>1</v>
      </c>
      <c r="Z22" t="n">
        <v>10</v>
      </c>
      <c r="AA22" t="n">
        <v>83.93288262668034</v>
      </c>
      <c r="AB22" t="n">
        <v>114.8406728672246</v>
      </c>
      <c r="AC22" t="n">
        <v>103.880440228703</v>
      </c>
      <c r="AD22" t="n">
        <v>83932.88262668034</v>
      </c>
      <c r="AE22" t="n">
        <v>114840.6728672246</v>
      </c>
      <c r="AF22" t="n">
        <v>4.729553955915918e-06</v>
      </c>
      <c r="AG22" t="n">
        <v>10</v>
      </c>
      <c r="AH22" t="n">
        <v>103880.440228703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7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8.765700000000001</v>
      </c>
      <c r="E2" t="n">
        <v>11.41</v>
      </c>
      <c r="F2" t="n">
        <v>6.36</v>
      </c>
      <c r="G2" t="n">
        <v>5.87</v>
      </c>
      <c r="H2" t="n">
        <v>0.09</v>
      </c>
      <c r="I2" t="n">
        <v>65</v>
      </c>
      <c r="J2" t="n">
        <v>194.77</v>
      </c>
      <c r="K2" t="n">
        <v>54.38</v>
      </c>
      <c r="L2" t="n">
        <v>1</v>
      </c>
      <c r="M2" t="n">
        <v>63</v>
      </c>
      <c r="N2" t="n">
        <v>39.4</v>
      </c>
      <c r="O2" t="n">
        <v>24256.19</v>
      </c>
      <c r="P2" t="n">
        <v>88.55</v>
      </c>
      <c r="Q2" t="n">
        <v>202.9</v>
      </c>
      <c r="R2" t="n">
        <v>58.75</v>
      </c>
      <c r="S2" t="n">
        <v>13.89</v>
      </c>
      <c r="T2" t="n">
        <v>20448.69</v>
      </c>
      <c r="U2" t="n">
        <v>0.24</v>
      </c>
      <c r="V2" t="n">
        <v>0.61</v>
      </c>
      <c r="W2" t="n">
        <v>0.75</v>
      </c>
      <c r="X2" t="n">
        <v>1.32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9.569100000000001</v>
      </c>
      <c r="E3" t="n">
        <v>10.45</v>
      </c>
      <c r="F3" t="n">
        <v>6.03</v>
      </c>
      <c r="G3" t="n">
        <v>7.38</v>
      </c>
      <c r="H3" t="n">
        <v>0.11</v>
      </c>
      <c r="I3" t="n">
        <v>49</v>
      </c>
      <c r="J3" t="n">
        <v>195.16</v>
      </c>
      <c r="K3" t="n">
        <v>54.38</v>
      </c>
      <c r="L3" t="n">
        <v>1.25</v>
      </c>
      <c r="M3" t="n">
        <v>47</v>
      </c>
      <c r="N3" t="n">
        <v>39.53</v>
      </c>
      <c r="O3" t="n">
        <v>24303.87</v>
      </c>
      <c r="P3" t="n">
        <v>83.68000000000001</v>
      </c>
      <c r="Q3" t="n">
        <v>202.88</v>
      </c>
      <c r="R3" t="n">
        <v>48.3</v>
      </c>
      <c r="S3" t="n">
        <v>13.89</v>
      </c>
      <c r="T3" t="n">
        <v>15303.74</v>
      </c>
      <c r="U3" t="n">
        <v>0.29</v>
      </c>
      <c r="V3" t="n">
        <v>0.64</v>
      </c>
      <c r="W3" t="n">
        <v>0.72</v>
      </c>
      <c r="X3" t="n">
        <v>0.99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10.1036</v>
      </c>
      <c r="E4" t="n">
        <v>9.9</v>
      </c>
      <c r="F4" t="n">
        <v>5.83</v>
      </c>
      <c r="G4" t="n">
        <v>8.74</v>
      </c>
      <c r="H4" t="n">
        <v>0.14</v>
      </c>
      <c r="I4" t="n">
        <v>40</v>
      </c>
      <c r="J4" t="n">
        <v>195.55</v>
      </c>
      <c r="K4" t="n">
        <v>54.38</v>
      </c>
      <c r="L4" t="n">
        <v>1.5</v>
      </c>
      <c r="M4" t="n">
        <v>38</v>
      </c>
      <c r="N4" t="n">
        <v>39.67</v>
      </c>
      <c r="O4" t="n">
        <v>24351.61</v>
      </c>
      <c r="P4" t="n">
        <v>80.68000000000001</v>
      </c>
      <c r="Q4" t="n">
        <v>202.86</v>
      </c>
      <c r="R4" t="n">
        <v>42.09</v>
      </c>
      <c r="S4" t="n">
        <v>13.89</v>
      </c>
      <c r="T4" t="n">
        <v>12246.14</v>
      </c>
      <c r="U4" t="n">
        <v>0.33</v>
      </c>
      <c r="V4" t="n">
        <v>0.66</v>
      </c>
      <c r="W4" t="n">
        <v>0.7</v>
      </c>
      <c r="X4" t="n">
        <v>0.79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10.4676</v>
      </c>
      <c r="E5" t="n">
        <v>9.550000000000001</v>
      </c>
      <c r="F5" t="n">
        <v>5.71</v>
      </c>
      <c r="G5" t="n">
        <v>10.08</v>
      </c>
      <c r="H5" t="n">
        <v>0.16</v>
      </c>
      <c r="I5" t="n">
        <v>34</v>
      </c>
      <c r="J5" t="n">
        <v>195.93</v>
      </c>
      <c r="K5" t="n">
        <v>54.38</v>
      </c>
      <c r="L5" t="n">
        <v>1.75</v>
      </c>
      <c r="M5" t="n">
        <v>32</v>
      </c>
      <c r="N5" t="n">
        <v>39.81</v>
      </c>
      <c r="O5" t="n">
        <v>24399.39</v>
      </c>
      <c r="P5" t="n">
        <v>78.93000000000001</v>
      </c>
      <c r="Q5" t="n">
        <v>202.84</v>
      </c>
      <c r="R5" t="n">
        <v>38.6</v>
      </c>
      <c r="S5" t="n">
        <v>13.89</v>
      </c>
      <c r="T5" t="n">
        <v>10530.7</v>
      </c>
      <c r="U5" t="n">
        <v>0.36</v>
      </c>
      <c r="V5" t="n">
        <v>0.68</v>
      </c>
      <c r="W5" t="n">
        <v>0.6899999999999999</v>
      </c>
      <c r="X5" t="n">
        <v>0.68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10.7991</v>
      </c>
      <c r="E6" t="n">
        <v>9.26</v>
      </c>
      <c r="F6" t="n">
        <v>5.62</v>
      </c>
      <c r="G6" t="n">
        <v>11.62</v>
      </c>
      <c r="H6" t="n">
        <v>0.18</v>
      </c>
      <c r="I6" t="n">
        <v>29</v>
      </c>
      <c r="J6" t="n">
        <v>196.32</v>
      </c>
      <c r="K6" t="n">
        <v>54.38</v>
      </c>
      <c r="L6" t="n">
        <v>2</v>
      </c>
      <c r="M6" t="n">
        <v>27</v>
      </c>
      <c r="N6" t="n">
        <v>39.95</v>
      </c>
      <c r="O6" t="n">
        <v>24447.22</v>
      </c>
      <c r="P6" t="n">
        <v>77.44</v>
      </c>
      <c r="Q6" t="n">
        <v>202.83</v>
      </c>
      <c r="R6" t="n">
        <v>35.59</v>
      </c>
      <c r="S6" t="n">
        <v>13.89</v>
      </c>
      <c r="T6" t="n">
        <v>9048.49</v>
      </c>
      <c r="U6" t="n">
        <v>0.39</v>
      </c>
      <c r="V6" t="n">
        <v>0.6899999999999999</v>
      </c>
      <c r="W6" t="n">
        <v>0.6899999999999999</v>
      </c>
      <c r="X6" t="n">
        <v>0.58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11.0065</v>
      </c>
      <c r="E7" t="n">
        <v>9.09</v>
      </c>
      <c r="F7" t="n">
        <v>5.56</v>
      </c>
      <c r="G7" t="n">
        <v>12.83</v>
      </c>
      <c r="H7" t="n">
        <v>0.2</v>
      </c>
      <c r="I7" t="n">
        <v>26</v>
      </c>
      <c r="J7" t="n">
        <v>196.71</v>
      </c>
      <c r="K7" t="n">
        <v>54.38</v>
      </c>
      <c r="L7" t="n">
        <v>2.25</v>
      </c>
      <c r="M7" t="n">
        <v>24</v>
      </c>
      <c r="N7" t="n">
        <v>40.08</v>
      </c>
      <c r="O7" t="n">
        <v>24495.09</v>
      </c>
      <c r="P7" t="n">
        <v>76.37</v>
      </c>
      <c r="Q7" t="n">
        <v>202.85</v>
      </c>
      <c r="R7" t="n">
        <v>33.79</v>
      </c>
      <c r="S7" t="n">
        <v>13.89</v>
      </c>
      <c r="T7" t="n">
        <v>8162.96</v>
      </c>
      <c r="U7" t="n">
        <v>0.41</v>
      </c>
      <c r="V7" t="n">
        <v>0.7</v>
      </c>
      <c r="W7" t="n">
        <v>0.68</v>
      </c>
      <c r="X7" t="n">
        <v>0.52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11.2363</v>
      </c>
      <c r="E8" t="n">
        <v>8.9</v>
      </c>
      <c r="F8" t="n">
        <v>5.49</v>
      </c>
      <c r="G8" t="n">
        <v>14.32</v>
      </c>
      <c r="H8" t="n">
        <v>0.23</v>
      </c>
      <c r="I8" t="n">
        <v>23</v>
      </c>
      <c r="J8" t="n">
        <v>197.1</v>
      </c>
      <c r="K8" t="n">
        <v>54.38</v>
      </c>
      <c r="L8" t="n">
        <v>2.5</v>
      </c>
      <c r="M8" t="n">
        <v>21</v>
      </c>
      <c r="N8" t="n">
        <v>40.22</v>
      </c>
      <c r="O8" t="n">
        <v>24543.01</v>
      </c>
      <c r="P8" t="n">
        <v>75.34</v>
      </c>
      <c r="Q8" t="n">
        <v>202.81</v>
      </c>
      <c r="R8" t="n">
        <v>31.65</v>
      </c>
      <c r="S8" t="n">
        <v>13.89</v>
      </c>
      <c r="T8" t="n">
        <v>7107.97</v>
      </c>
      <c r="U8" t="n">
        <v>0.44</v>
      </c>
      <c r="V8" t="n">
        <v>0.7</v>
      </c>
      <c r="W8" t="n">
        <v>0.68</v>
      </c>
      <c r="X8" t="n">
        <v>0.45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11.4003</v>
      </c>
      <c r="E9" t="n">
        <v>8.77</v>
      </c>
      <c r="F9" t="n">
        <v>5.44</v>
      </c>
      <c r="G9" t="n">
        <v>15.54</v>
      </c>
      <c r="H9" t="n">
        <v>0.25</v>
      </c>
      <c r="I9" t="n">
        <v>21</v>
      </c>
      <c r="J9" t="n">
        <v>197.49</v>
      </c>
      <c r="K9" t="n">
        <v>54.38</v>
      </c>
      <c r="L9" t="n">
        <v>2.75</v>
      </c>
      <c r="M9" t="n">
        <v>19</v>
      </c>
      <c r="N9" t="n">
        <v>40.36</v>
      </c>
      <c r="O9" t="n">
        <v>24590.98</v>
      </c>
      <c r="P9" t="n">
        <v>74.43000000000001</v>
      </c>
      <c r="Q9" t="n">
        <v>202.81</v>
      </c>
      <c r="R9" t="n">
        <v>30.21</v>
      </c>
      <c r="S9" t="n">
        <v>13.89</v>
      </c>
      <c r="T9" t="n">
        <v>6399.08</v>
      </c>
      <c r="U9" t="n">
        <v>0.46</v>
      </c>
      <c r="V9" t="n">
        <v>0.71</v>
      </c>
      <c r="W9" t="n">
        <v>0.67</v>
      </c>
      <c r="X9" t="n">
        <v>0.4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11.5414</v>
      </c>
      <c r="E10" t="n">
        <v>8.66</v>
      </c>
      <c r="F10" t="n">
        <v>5.41</v>
      </c>
      <c r="G10" t="n">
        <v>17.08</v>
      </c>
      <c r="H10" t="n">
        <v>0.27</v>
      </c>
      <c r="I10" t="n">
        <v>19</v>
      </c>
      <c r="J10" t="n">
        <v>197.88</v>
      </c>
      <c r="K10" t="n">
        <v>54.38</v>
      </c>
      <c r="L10" t="n">
        <v>3</v>
      </c>
      <c r="M10" t="n">
        <v>17</v>
      </c>
      <c r="N10" t="n">
        <v>40.5</v>
      </c>
      <c r="O10" t="n">
        <v>24639</v>
      </c>
      <c r="P10" t="n">
        <v>73.95</v>
      </c>
      <c r="Q10" t="n">
        <v>202.84</v>
      </c>
      <c r="R10" t="n">
        <v>29.14</v>
      </c>
      <c r="S10" t="n">
        <v>13.89</v>
      </c>
      <c r="T10" t="n">
        <v>5875.41</v>
      </c>
      <c r="U10" t="n">
        <v>0.48</v>
      </c>
      <c r="V10" t="n">
        <v>0.72</v>
      </c>
      <c r="W10" t="n">
        <v>0.67</v>
      </c>
      <c r="X10" t="n">
        <v>0.37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11.6373</v>
      </c>
      <c r="E11" t="n">
        <v>8.59</v>
      </c>
      <c r="F11" t="n">
        <v>5.38</v>
      </c>
      <c r="G11" t="n">
        <v>17.92</v>
      </c>
      <c r="H11" t="n">
        <v>0.29</v>
      </c>
      <c r="I11" t="n">
        <v>18</v>
      </c>
      <c r="J11" t="n">
        <v>198.27</v>
      </c>
      <c r="K11" t="n">
        <v>54.38</v>
      </c>
      <c r="L11" t="n">
        <v>3.25</v>
      </c>
      <c r="M11" t="n">
        <v>16</v>
      </c>
      <c r="N11" t="n">
        <v>40.64</v>
      </c>
      <c r="O11" t="n">
        <v>24687.06</v>
      </c>
      <c r="P11" t="n">
        <v>73.17</v>
      </c>
      <c r="Q11" t="n">
        <v>202.85</v>
      </c>
      <c r="R11" t="n">
        <v>28.17</v>
      </c>
      <c r="S11" t="n">
        <v>13.89</v>
      </c>
      <c r="T11" t="n">
        <v>5392.98</v>
      </c>
      <c r="U11" t="n">
        <v>0.49</v>
      </c>
      <c r="V11" t="n">
        <v>0.72</v>
      </c>
      <c r="W11" t="n">
        <v>0.67</v>
      </c>
      <c r="X11" t="n">
        <v>0.34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11.7936</v>
      </c>
      <c r="E12" t="n">
        <v>8.48</v>
      </c>
      <c r="F12" t="n">
        <v>5.34</v>
      </c>
      <c r="G12" t="n">
        <v>20.03</v>
      </c>
      <c r="H12" t="n">
        <v>0.31</v>
      </c>
      <c r="I12" t="n">
        <v>16</v>
      </c>
      <c r="J12" t="n">
        <v>198.66</v>
      </c>
      <c r="K12" t="n">
        <v>54.38</v>
      </c>
      <c r="L12" t="n">
        <v>3.5</v>
      </c>
      <c r="M12" t="n">
        <v>14</v>
      </c>
      <c r="N12" t="n">
        <v>40.78</v>
      </c>
      <c r="O12" t="n">
        <v>24735.17</v>
      </c>
      <c r="P12" t="n">
        <v>72.48999999999999</v>
      </c>
      <c r="Q12" t="n">
        <v>202.83</v>
      </c>
      <c r="R12" t="n">
        <v>26.76</v>
      </c>
      <c r="S12" t="n">
        <v>13.89</v>
      </c>
      <c r="T12" t="n">
        <v>4698.45</v>
      </c>
      <c r="U12" t="n">
        <v>0.52</v>
      </c>
      <c r="V12" t="n">
        <v>0.72</v>
      </c>
      <c r="W12" t="n">
        <v>0.67</v>
      </c>
      <c r="X12" t="n">
        <v>0.3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11.8468</v>
      </c>
      <c r="E13" t="n">
        <v>8.44</v>
      </c>
      <c r="F13" t="n">
        <v>5.34</v>
      </c>
      <c r="G13" t="n">
        <v>21.36</v>
      </c>
      <c r="H13" t="n">
        <v>0.33</v>
      </c>
      <c r="I13" t="n">
        <v>15</v>
      </c>
      <c r="J13" t="n">
        <v>199.05</v>
      </c>
      <c r="K13" t="n">
        <v>54.38</v>
      </c>
      <c r="L13" t="n">
        <v>3.75</v>
      </c>
      <c r="M13" t="n">
        <v>13</v>
      </c>
      <c r="N13" t="n">
        <v>40.92</v>
      </c>
      <c r="O13" t="n">
        <v>24783.33</v>
      </c>
      <c r="P13" t="n">
        <v>72.44</v>
      </c>
      <c r="Q13" t="n">
        <v>202.81</v>
      </c>
      <c r="R13" t="n">
        <v>27.05</v>
      </c>
      <c r="S13" t="n">
        <v>13.89</v>
      </c>
      <c r="T13" t="n">
        <v>4848.62</v>
      </c>
      <c r="U13" t="n">
        <v>0.51</v>
      </c>
      <c r="V13" t="n">
        <v>0.72</v>
      </c>
      <c r="W13" t="n">
        <v>0.66</v>
      </c>
      <c r="X13" t="n">
        <v>0.3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11.9625</v>
      </c>
      <c r="E14" t="n">
        <v>8.359999999999999</v>
      </c>
      <c r="F14" t="n">
        <v>5.3</v>
      </c>
      <c r="G14" t="n">
        <v>22.71</v>
      </c>
      <c r="H14" t="n">
        <v>0.36</v>
      </c>
      <c r="I14" t="n">
        <v>14</v>
      </c>
      <c r="J14" t="n">
        <v>199.44</v>
      </c>
      <c r="K14" t="n">
        <v>54.38</v>
      </c>
      <c r="L14" t="n">
        <v>4</v>
      </c>
      <c r="M14" t="n">
        <v>12</v>
      </c>
      <c r="N14" t="n">
        <v>41.06</v>
      </c>
      <c r="O14" t="n">
        <v>24831.54</v>
      </c>
      <c r="P14" t="n">
        <v>71.65000000000001</v>
      </c>
      <c r="Q14" t="n">
        <v>202.82</v>
      </c>
      <c r="R14" t="n">
        <v>25.81</v>
      </c>
      <c r="S14" t="n">
        <v>13.89</v>
      </c>
      <c r="T14" t="n">
        <v>4235.75</v>
      </c>
      <c r="U14" t="n">
        <v>0.54</v>
      </c>
      <c r="V14" t="n">
        <v>0.73</v>
      </c>
      <c r="W14" t="n">
        <v>0.66</v>
      </c>
      <c r="X14" t="n">
        <v>0.26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11.947</v>
      </c>
      <c r="E15" t="n">
        <v>8.369999999999999</v>
      </c>
      <c r="F15" t="n">
        <v>5.31</v>
      </c>
      <c r="G15" t="n">
        <v>22.75</v>
      </c>
      <c r="H15" t="n">
        <v>0.38</v>
      </c>
      <c r="I15" t="n">
        <v>14</v>
      </c>
      <c r="J15" t="n">
        <v>199.83</v>
      </c>
      <c r="K15" t="n">
        <v>54.38</v>
      </c>
      <c r="L15" t="n">
        <v>4.25</v>
      </c>
      <c r="M15" t="n">
        <v>12</v>
      </c>
      <c r="N15" t="n">
        <v>41.2</v>
      </c>
      <c r="O15" t="n">
        <v>24879.79</v>
      </c>
      <c r="P15" t="n">
        <v>71.73</v>
      </c>
      <c r="Q15" t="n">
        <v>202.81</v>
      </c>
      <c r="R15" t="n">
        <v>26.12</v>
      </c>
      <c r="S15" t="n">
        <v>13.89</v>
      </c>
      <c r="T15" t="n">
        <v>4388.73</v>
      </c>
      <c r="U15" t="n">
        <v>0.53</v>
      </c>
      <c r="V15" t="n">
        <v>0.73</v>
      </c>
      <c r="W15" t="n">
        <v>0.66</v>
      </c>
      <c r="X15" t="n">
        <v>0.27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12.0542</v>
      </c>
      <c r="E16" t="n">
        <v>8.300000000000001</v>
      </c>
      <c r="F16" t="n">
        <v>5.27</v>
      </c>
      <c r="G16" t="n">
        <v>24.34</v>
      </c>
      <c r="H16" t="n">
        <v>0.4</v>
      </c>
      <c r="I16" t="n">
        <v>13</v>
      </c>
      <c r="J16" t="n">
        <v>200.22</v>
      </c>
      <c r="K16" t="n">
        <v>54.38</v>
      </c>
      <c r="L16" t="n">
        <v>4.5</v>
      </c>
      <c r="M16" t="n">
        <v>11</v>
      </c>
      <c r="N16" t="n">
        <v>41.35</v>
      </c>
      <c r="O16" t="n">
        <v>24928.09</v>
      </c>
      <c r="P16" t="n">
        <v>71.03</v>
      </c>
      <c r="Q16" t="n">
        <v>202.83</v>
      </c>
      <c r="R16" t="n">
        <v>24.95</v>
      </c>
      <c r="S16" t="n">
        <v>13.89</v>
      </c>
      <c r="T16" t="n">
        <v>3810.79</v>
      </c>
      <c r="U16" t="n">
        <v>0.5600000000000001</v>
      </c>
      <c r="V16" t="n">
        <v>0.73</v>
      </c>
      <c r="W16" t="n">
        <v>0.66</v>
      </c>
      <c r="X16" t="n">
        <v>0.24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12.1224</v>
      </c>
      <c r="E17" t="n">
        <v>8.25</v>
      </c>
      <c r="F17" t="n">
        <v>5.27</v>
      </c>
      <c r="G17" t="n">
        <v>26.33</v>
      </c>
      <c r="H17" t="n">
        <v>0.42</v>
      </c>
      <c r="I17" t="n">
        <v>12</v>
      </c>
      <c r="J17" t="n">
        <v>200.61</v>
      </c>
      <c r="K17" t="n">
        <v>54.38</v>
      </c>
      <c r="L17" t="n">
        <v>4.75</v>
      </c>
      <c r="M17" t="n">
        <v>10</v>
      </c>
      <c r="N17" t="n">
        <v>41.49</v>
      </c>
      <c r="O17" t="n">
        <v>24976.45</v>
      </c>
      <c r="P17" t="n">
        <v>70.94</v>
      </c>
      <c r="Q17" t="n">
        <v>202.83</v>
      </c>
      <c r="R17" t="n">
        <v>24.59</v>
      </c>
      <c r="S17" t="n">
        <v>13.89</v>
      </c>
      <c r="T17" t="n">
        <v>3634.66</v>
      </c>
      <c r="U17" t="n">
        <v>0.5600000000000001</v>
      </c>
      <c r="V17" t="n">
        <v>0.73</v>
      </c>
      <c r="W17" t="n">
        <v>0.66</v>
      </c>
      <c r="X17" t="n">
        <v>0.23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12.1204</v>
      </c>
      <c r="E18" t="n">
        <v>8.25</v>
      </c>
      <c r="F18" t="n">
        <v>5.27</v>
      </c>
      <c r="G18" t="n">
        <v>26.34</v>
      </c>
      <c r="H18" t="n">
        <v>0.44</v>
      </c>
      <c r="I18" t="n">
        <v>12</v>
      </c>
      <c r="J18" t="n">
        <v>201.01</v>
      </c>
      <c r="K18" t="n">
        <v>54.38</v>
      </c>
      <c r="L18" t="n">
        <v>5</v>
      </c>
      <c r="M18" t="n">
        <v>10</v>
      </c>
      <c r="N18" t="n">
        <v>41.63</v>
      </c>
      <c r="O18" t="n">
        <v>25024.84</v>
      </c>
      <c r="P18" t="n">
        <v>70.61</v>
      </c>
      <c r="Q18" t="n">
        <v>202.84</v>
      </c>
      <c r="R18" t="n">
        <v>24.81</v>
      </c>
      <c r="S18" t="n">
        <v>13.89</v>
      </c>
      <c r="T18" t="n">
        <v>3742.45</v>
      </c>
      <c r="U18" t="n">
        <v>0.5600000000000001</v>
      </c>
      <c r="V18" t="n">
        <v>0.73</v>
      </c>
      <c r="W18" t="n">
        <v>0.66</v>
      </c>
      <c r="X18" t="n">
        <v>0.23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12.232</v>
      </c>
      <c r="E19" t="n">
        <v>8.18</v>
      </c>
      <c r="F19" t="n">
        <v>5.23</v>
      </c>
      <c r="G19" t="n">
        <v>28.53</v>
      </c>
      <c r="H19" t="n">
        <v>0.46</v>
      </c>
      <c r="I19" t="n">
        <v>11</v>
      </c>
      <c r="J19" t="n">
        <v>201.4</v>
      </c>
      <c r="K19" t="n">
        <v>54.38</v>
      </c>
      <c r="L19" t="n">
        <v>5.25</v>
      </c>
      <c r="M19" t="n">
        <v>9</v>
      </c>
      <c r="N19" t="n">
        <v>41.77</v>
      </c>
      <c r="O19" t="n">
        <v>25073.29</v>
      </c>
      <c r="P19" t="n">
        <v>69.91</v>
      </c>
      <c r="Q19" t="n">
        <v>202.82</v>
      </c>
      <c r="R19" t="n">
        <v>23.61</v>
      </c>
      <c r="S19" t="n">
        <v>13.89</v>
      </c>
      <c r="T19" t="n">
        <v>3149.62</v>
      </c>
      <c r="U19" t="n">
        <v>0.59</v>
      </c>
      <c r="V19" t="n">
        <v>0.74</v>
      </c>
      <c r="W19" t="n">
        <v>0.65</v>
      </c>
      <c r="X19" t="n">
        <v>0.19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12.2195</v>
      </c>
      <c r="E20" t="n">
        <v>8.18</v>
      </c>
      <c r="F20" t="n">
        <v>5.24</v>
      </c>
      <c r="G20" t="n">
        <v>28.58</v>
      </c>
      <c r="H20" t="n">
        <v>0.48</v>
      </c>
      <c r="I20" t="n">
        <v>11</v>
      </c>
      <c r="J20" t="n">
        <v>201.79</v>
      </c>
      <c r="K20" t="n">
        <v>54.38</v>
      </c>
      <c r="L20" t="n">
        <v>5.5</v>
      </c>
      <c r="M20" t="n">
        <v>9</v>
      </c>
      <c r="N20" t="n">
        <v>41.92</v>
      </c>
      <c r="O20" t="n">
        <v>25121.79</v>
      </c>
      <c r="P20" t="n">
        <v>69.83</v>
      </c>
      <c r="Q20" t="n">
        <v>202.81</v>
      </c>
      <c r="R20" t="n">
        <v>23.76</v>
      </c>
      <c r="S20" t="n">
        <v>13.89</v>
      </c>
      <c r="T20" t="n">
        <v>3223.04</v>
      </c>
      <c r="U20" t="n">
        <v>0.58</v>
      </c>
      <c r="V20" t="n">
        <v>0.74</v>
      </c>
      <c r="W20" t="n">
        <v>0.66</v>
      </c>
      <c r="X20" t="n">
        <v>0.2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12.3178</v>
      </c>
      <c r="E21" t="n">
        <v>8.119999999999999</v>
      </c>
      <c r="F21" t="n">
        <v>5.21</v>
      </c>
      <c r="G21" t="n">
        <v>31.28</v>
      </c>
      <c r="H21" t="n">
        <v>0.51</v>
      </c>
      <c r="I21" t="n">
        <v>10</v>
      </c>
      <c r="J21" t="n">
        <v>202.19</v>
      </c>
      <c r="K21" t="n">
        <v>54.38</v>
      </c>
      <c r="L21" t="n">
        <v>5.75</v>
      </c>
      <c r="M21" t="n">
        <v>8</v>
      </c>
      <c r="N21" t="n">
        <v>42.06</v>
      </c>
      <c r="O21" t="n">
        <v>25170.34</v>
      </c>
      <c r="P21" t="n">
        <v>69.31999999999999</v>
      </c>
      <c r="Q21" t="n">
        <v>202.87</v>
      </c>
      <c r="R21" t="n">
        <v>23.13</v>
      </c>
      <c r="S21" t="n">
        <v>13.89</v>
      </c>
      <c r="T21" t="n">
        <v>2913.26</v>
      </c>
      <c r="U21" t="n">
        <v>0.6</v>
      </c>
      <c r="V21" t="n">
        <v>0.74</v>
      </c>
      <c r="W21" t="n">
        <v>0.65</v>
      </c>
      <c r="X21" t="n">
        <v>0.17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12.3212</v>
      </c>
      <c r="E22" t="n">
        <v>8.119999999999999</v>
      </c>
      <c r="F22" t="n">
        <v>5.21</v>
      </c>
      <c r="G22" t="n">
        <v>31.26</v>
      </c>
      <c r="H22" t="n">
        <v>0.53</v>
      </c>
      <c r="I22" t="n">
        <v>10</v>
      </c>
      <c r="J22" t="n">
        <v>202.58</v>
      </c>
      <c r="K22" t="n">
        <v>54.38</v>
      </c>
      <c r="L22" t="n">
        <v>6</v>
      </c>
      <c r="M22" t="n">
        <v>8</v>
      </c>
      <c r="N22" t="n">
        <v>42.2</v>
      </c>
      <c r="O22" t="n">
        <v>25218.93</v>
      </c>
      <c r="P22" t="n">
        <v>69.28</v>
      </c>
      <c r="Q22" t="n">
        <v>202.83</v>
      </c>
      <c r="R22" t="n">
        <v>23.08</v>
      </c>
      <c r="S22" t="n">
        <v>13.89</v>
      </c>
      <c r="T22" t="n">
        <v>2888.52</v>
      </c>
      <c r="U22" t="n">
        <v>0.6</v>
      </c>
      <c r="V22" t="n">
        <v>0.74</v>
      </c>
      <c r="W22" t="n">
        <v>0.65</v>
      </c>
      <c r="X22" t="n">
        <v>0.17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12.4044</v>
      </c>
      <c r="E23" t="n">
        <v>8.06</v>
      </c>
      <c r="F23" t="n">
        <v>5.2</v>
      </c>
      <c r="G23" t="n">
        <v>34.63</v>
      </c>
      <c r="H23" t="n">
        <v>0.55</v>
      </c>
      <c r="I23" t="n">
        <v>9</v>
      </c>
      <c r="J23" t="n">
        <v>202.98</v>
      </c>
      <c r="K23" t="n">
        <v>54.38</v>
      </c>
      <c r="L23" t="n">
        <v>6.25</v>
      </c>
      <c r="M23" t="n">
        <v>7</v>
      </c>
      <c r="N23" t="n">
        <v>42.35</v>
      </c>
      <c r="O23" t="n">
        <v>25267.7</v>
      </c>
      <c r="P23" t="n">
        <v>68.67</v>
      </c>
      <c r="Q23" t="n">
        <v>202.81</v>
      </c>
      <c r="R23" t="n">
        <v>22.57</v>
      </c>
      <c r="S23" t="n">
        <v>13.89</v>
      </c>
      <c r="T23" t="n">
        <v>2641.84</v>
      </c>
      <c r="U23" t="n">
        <v>0.62</v>
      </c>
      <c r="V23" t="n">
        <v>0.74</v>
      </c>
      <c r="W23" t="n">
        <v>0.65</v>
      </c>
      <c r="X23" t="n">
        <v>0.16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12.4001</v>
      </c>
      <c r="E24" t="n">
        <v>8.06</v>
      </c>
      <c r="F24" t="n">
        <v>5.2</v>
      </c>
      <c r="G24" t="n">
        <v>34.65</v>
      </c>
      <c r="H24" t="n">
        <v>0.57</v>
      </c>
      <c r="I24" t="n">
        <v>9</v>
      </c>
      <c r="J24" t="n">
        <v>203.37</v>
      </c>
      <c r="K24" t="n">
        <v>54.38</v>
      </c>
      <c r="L24" t="n">
        <v>6.5</v>
      </c>
      <c r="M24" t="n">
        <v>7</v>
      </c>
      <c r="N24" t="n">
        <v>42.49</v>
      </c>
      <c r="O24" t="n">
        <v>25316.39</v>
      </c>
      <c r="P24" t="n">
        <v>68.56999999999999</v>
      </c>
      <c r="Q24" t="n">
        <v>202.82</v>
      </c>
      <c r="R24" t="n">
        <v>22.65</v>
      </c>
      <c r="S24" t="n">
        <v>13.89</v>
      </c>
      <c r="T24" t="n">
        <v>2679.38</v>
      </c>
      <c r="U24" t="n">
        <v>0.61</v>
      </c>
      <c r="V24" t="n">
        <v>0.74</v>
      </c>
      <c r="W24" t="n">
        <v>0.65</v>
      </c>
      <c r="X24" t="n">
        <v>0.16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12.3954</v>
      </c>
      <c r="E25" t="n">
        <v>8.07</v>
      </c>
      <c r="F25" t="n">
        <v>5.2</v>
      </c>
      <c r="G25" t="n">
        <v>34.67</v>
      </c>
      <c r="H25" t="n">
        <v>0.59</v>
      </c>
      <c r="I25" t="n">
        <v>9</v>
      </c>
      <c r="J25" t="n">
        <v>203.77</v>
      </c>
      <c r="K25" t="n">
        <v>54.38</v>
      </c>
      <c r="L25" t="n">
        <v>6.75</v>
      </c>
      <c r="M25" t="n">
        <v>7</v>
      </c>
      <c r="N25" t="n">
        <v>42.64</v>
      </c>
      <c r="O25" t="n">
        <v>25365.14</v>
      </c>
      <c r="P25" t="n">
        <v>68.5</v>
      </c>
      <c r="Q25" t="n">
        <v>202.85</v>
      </c>
      <c r="R25" t="n">
        <v>22.78</v>
      </c>
      <c r="S25" t="n">
        <v>13.89</v>
      </c>
      <c r="T25" t="n">
        <v>2745.32</v>
      </c>
      <c r="U25" t="n">
        <v>0.61</v>
      </c>
      <c r="V25" t="n">
        <v>0.74</v>
      </c>
      <c r="W25" t="n">
        <v>0.65</v>
      </c>
      <c r="X25" t="n">
        <v>0.16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12.4809</v>
      </c>
      <c r="E26" t="n">
        <v>8.01</v>
      </c>
      <c r="F26" t="n">
        <v>5.18</v>
      </c>
      <c r="G26" t="n">
        <v>38.88</v>
      </c>
      <c r="H26" t="n">
        <v>0.61</v>
      </c>
      <c r="I26" t="n">
        <v>8</v>
      </c>
      <c r="J26" t="n">
        <v>204.16</v>
      </c>
      <c r="K26" t="n">
        <v>54.38</v>
      </c>
      <c r="L26" t="n">
        <v>7</v>
      </c>
      <c r="M26" t="n">
        <v>6</v>
      </c>
      <c r="N26" t="n">
        <v>42.78</v>
      </c>
      <c r="O26" t="n">
        <v>25413.94</v>
      </c>
      <c r="P26" t="n">
        <v>68.02</v>
      </c>
      <c r="Q26" t="n">
        <v>202.82</v>
      </c>
      <c r="R26" t="n">
        <v>22.28</v>
      </c>
      <c r="S26" t="n">
        <v>13.89</v>
      </c>
      <c r="T26" t="n">
        <v>2498.52</v>
      </c>
      <c r="U26" t="n">
        <v>0.62</v>
      </c>
      <c r="V26" t="n">
        <v>0.75</v>
      </c>
      <c r="W26" t="n">
        <v>0.65</v>
      </c>
      <c r="X26" t="n">
        <v>0.15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12.4818</v>
      </c>
      <c r="E27" t="n">
        <v>8.01</v>
      </c>
      <c r="F27" t="n">
        <v>5.18</v>
      </c>
      <c r="G27" t="n">
        <v>38.88</v>
      </c>
      <c r="H27" t="n">
        <v>0.63</v>
      </c>
      <c r="I27" t="n">
        <v>8</v>
      </c>
      <c r="J27" t="n">
        <v>204.56</v>
      </c>
      <c r="K27" t="n">
        <v>54.38</v>
      </c>
      <c r="L27" t="n">
        <v>7.25</v>
      </c>
      <c r="M27" t="n">
        <v>6</v>
      </c>
      <c r="N27" t="n">
        <v>42.93</v>
      </c>
      <c r="O27" t="n">
        <v>25462.78</v>
      </c>
      <c r="P27" t="n">
        <v>68.06</v>
      </c>
      <c r="Q27" t="n">
        <v>202.81</v>
      </c>
      <c r="R27" t="n">
        <v>22.23</v>
      </c>
      <c r="S27" t="n">
        <v>13.89</v>
      </c>
      <c r="T27" t="n">
        <v>2473.62</v>
      </c>
      <c r="U27" t="n">
        <v>0.62</v>
      </c>
      <c r="V27" t="n">
        <v>0.75</v>
      </c>
      <c r="W27" t="n">
        <v>0.65</v>
      </c>
      <c r="X27" t="n">
        <v>0.15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12.497</v>
      </c>
      <c r="E28" t="n">
        <v>8</v>
      </c>
      <c r="F28" t="n">
        <v>5.17</v>
      </c>
      <c r="G28" t="n">
        <v>38.81</v>
      </c>
      <c r="H28" t="n">
        <v>0.65</v>
      </c>
      <c r="I28" t="n">
        <v>8</v>
      </c>
      <c r="J28" t="n">
        <v>204.95</v>
      </c>
      <c r="K28" t="n">
        <v>54.38</v>
      </c>
      <c r="L28" t="n">
        <v>7.5</v>
      </c>
      <c r="M28" t="n">
        <v>6</v>
      </c>
      <c r="N28" t="n">
        <v>43.08</v>
      </c>
      <c r="O28" t="n">
        <v>25511.67</v>
      </c>
      <c r="P28" t="n">
        <v>67.5</v>
      </c>
      <c r="Q28" t="n">
        <v>202.83</v>
      </c>
      <c r="R28" t="n">
        <v>21.87</v>
      </c>
      <c r="S28" t="n">
        <v>13.89</v>
      </c>
      <c r="T28" t="n">
        <v>2292.58</v>
      </c>
      <c r="U28" t="n">
        <v>0.64</v>
      </c>
      <c r="V28" t="n">
        <v>0.75</v>
      </c>
      <c r="W28" t="n">
        <v>0.65</v>
      </c>
      <c r="X28" t="n">
        <v>0.14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12.497</v>
      </c>
      <c r="E29" t="n">
        <v>8</v>
      </c>
      <c r="F29" t="n">
        <v>5.17</v>
      </c>
      <c r="G29" t="n">
        <v>38.81</v>
      </c>
      <c r="H29" t="n">
        <v>0.67</v>
      </c>
      <c r="I29" t="n">
        <v>8</v>
      </c>
      <c r="J29" t="n">
        <v>205.35</v>
      </c>
      <c r="K29" t="n">
        <v>54.38</v>
      </c>
      <c r="L29" t="n">
        <v>7.75</v>
      </c>
      <c r="M29" t="n">
        <v>6</v>
      </c>
      <c r="N29" t="n">
        <v>43.22</v>
      </c>
      <c r="O29" t="n">
        <v>25560.62</v>
      </c>
      <c r="P29" t="n">
        <v>67.34</v>
      </c>
      <c r="Q29" t="n">
        <v>202.82</v>
      </c>
      <c r="R29" t="n">
        <v>21.91</v>
      </c>
      <c r="S29" t="n">
        <v>13.89</v>
      </c>
      <c r="T29" t="n">
        <v>2316.51</v>
      </c>
      <c r="U29" t="n">
        <v>0.63</v>
      </c>
      <c r="V29" t="n">
        <v>0.75</v>
      </c>
      <c r="W29" t="n">
        <v>0.65</v>
      </c>
      <c r="X29" t="n">
        <v>0.14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12.5905</v>
      </c>
      <c r="E30" t="n">
        <v>7.94</v>
      </c>
      <c r="F30" t="n">
        <v>5.15</v>
      </c>
      <c r="G30" t="n">
        <v>44.17</v>
      </c>
      <c r="H30" t="n">
        <v>0.6899999999999999</v>
      </c>
      <c r="I30" t="n">
        <v>7</v>
      </c>
      <c r="J30" t="n">
        <v>205.75</v>
      </c>
      <c r="K30" t="n">
        <v>54.38</v>
      </c>
      <c r="L30" t="n">
        <v>8</v>
      </c>
      <c r="M30" t="n">
        <v>5</v>
      </c>
      <c r="N30" t="n">
        <v>43.37</v>
      </c>
      <c r="O30" t="n">
        <v>25609.61</v>
      </c>
      <c r="P30" t="n">
        <v>66.78</v>
      </c>
      <c r="Q30" t="n">
        <v>202.81</v>
      </c>
      <c r="R30" t="n">
        <v>21.23</v>
      </c>
      <c r="S30" t="n">
        <v>13.89</v>
      </c>
      <c r="T30" t="n">
        <v>1978.82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12.5808</v>
      </c>
      <c r="E31" t="n">
        <v>7.95</v>
      </c>
      <c r="F31" t="n">
        <v>5.16</v>
      </c>
      <c r="G31" t="n">
        <v>44.23</v>
      </c>
      <c r="H31" t="n">
        <v>0.71</v>
      </c>
      <c r="I31" t="n">
        <v>7</v>
      </c>
      <c r="J31" t="n">
        <v>206.15</v>
      </c>
      <c r="K31" t="n">
        <v>54.38</v>
      </c>
      <c r="L31" t="n">
        <v>8.25</v>
      </c>
      <c r="M31" t="n">
        <v>5</v>
      </c>
      <c r="N31" t="n">
        <v>43.52</v>
      </c>
      <c r="O31" t="n">
        <v>25658.66</v>
      </c>
      <c r="P31" t="n">
        <v>66.87</v>
      </c>
      <c r="Q31" t="n">
        <v>202.81</v>
      </c>
      <c r="R31" t="n">
        <v>21.5</v>
      </c>
      <c r="S31" t="n">
        <v>13.89</v>
      </c>
      <c r="T31" t="n">
        <v>2115.64</v>
      </c>
      <c r="U31" t="n">
        <v>0.65</v>
      </c>
      <c r="V31" t="n">
        <v>0.75</v>
      </c>
      <c r="W31" t="n">
        <v>0.65</v>
      </c>
      <c r="X31" t="n">
        <v>0.12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12.5835</v>
      </c>
      <c r="E32" t="n">
        <v>7.95</v>
      </c>
      <c r="F32" t="n">
        <v>5.16</v>
      </c>
      <c r="G32" t="n">
        <v>44.21</v>
      </c>
      <c r="H32" t="n">
        <v>0.73</v>
      </c>
      <c r="I32" t="n">
        <v>7</v>
      </c>
      <c r="J32" t="n">
        <v>206.54</v>
      </c>
      <c r="K32" t="n">
        <v>54.38</v>
      </c>
      <c r="L32" t="n">
        <v>8.5</v>
      </c>
      <c r="M32" t="n">
        <v>5</v>
      </c>
      <c r="N32" t="n">
        <v>43.67</v>
      </c>
      <c r="O32" t="n">
        <v>25707.76</v>
      </c>
      <c r="P32" t="n">
        <v>66.92</v>
      </c>
      <c r="Q32" t="n">
        <v>202.85</v>
      </c>
      <c r="R32" t="n">
        <v>21.26</v>
      </c>
      <c r="S32" t="n">
        <v>13.89</v>
      </c>
      <c r="T32" t="n">
        <v>1994.9</v>
      </c>
      <c r="U32" t="n">
        <v>0.65</v>
      </c>
      <c r="V32" t="n">
        <v>0.75</v>
      </c>
      <c r="W32" t="n">
        <v>0.65</v>
      </c>
      <c r="X32" t="n">
        <v>0.12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12.5777</v>
      </c>
      <c r="E33" t="n">
        <v>7.95</v>
      </c>
      <c r="F33" t="n">
        <v>5.16</v>
      </c>
      <c r="G33" t="n">
        <v>44.24</v>
      </c>
      <c r="H33" t="n">
        <v>0.75</v>
      </c>
      <c r="I33" t="n">
        <v>7</v>
      </c>
      <c r="J33" t="n">
        <v>206.94</v>
      </c>
      <c r="K33" t="n">
        <v>54.38</v>
      </c>
      <c r="L33" t="n">
        <v>8.75</v>
      </c>
      <c r="M33" t="n">
        <v>5</v>
      </c>
      <c r="N33" t="n">
        <v>43.81</v>
      </c>
      <c r="O33" t="n">
        <v>25756.9</v>
      </c>
      <c r="P33" t="n">
        <v>67.01000000000001</v>
      </c>
      <c r="Q33" t="n">
        <v>202.82</v>
      </c>
      <c r="R33" t="n">
        <v>21.42</v>
      </c>
      <c r="S33" t="n">
        <v>13.89</v>
      </c>
      <c r="T33" t="n">
        <v>2077.28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12.5843</v>
      </c>
      <c r="E34" t="n">
        <v>7.95</v>
      </c>
      <c r="F34" t="n">
        <v>5.16</v>
      </c>
      <c r="G34" t="n">
        <v>44.21</v>
      </c>
      <c r="H34" t="n">
        <v>0.77</v>
      </c>
      <c r="I34" t="n">
        <v>7</v>
      </c>
      <c r="J34" t="n">
        <v>207.34</v>
      </c>
      <c r="K34" t="n">
        <v>54.38</v>
      </c>
      <c r="L34" t="n">
        <v>9</v>
      </c>
      <c r="M34" t="n">
        <v>5</v>
      </c>
      <c r="N34" t="n">
        <v>43.96</v>
      </c>
      <c r="O34" t="n">
        <v>25806.1</v>
      </c>
      <c r="P34" t="n">
        <v>66.48</v>
      </c>
      <c r="Q34" t="n">
        <v>202.82</v>
      </c>
      <c r="R34" t="n">
        <v>21.22</v>
      </c>
      <c r="S34" t="n">
        <v>13.89</v>
      </c>
      <c r="T34" t="n">
        <v>1972.44</v>
      </c>
      <c r="U34" t="n">
        <v>0.65</v>
      </c>
      <c r="V34" t="n">
        <v>0.75</v>
      </c>
      <c r="W34" t="n">
        <v>0.65</v>
      </c>
      <c r="X34" t="n">
        <v>0.12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12.5676</v>
      </c>
      <c r="E35" t="n">
        <v>7.96</v>
      </c>
      <c r="F35" t="n">
        <v>5.17</v>
      </c>
      <c r="G35" t="n">
        <v>44.3</v>
      </c>
      <c r="H35" t="n">
        <v>0.79</v>
      </c>
      <c r="I35" t="n">
        <v>7</v>
      </c>
      <c r="J35" t="n">
        <v>207.74</v>
      </c>
      <c r="K35" t="n">
        <v>54.38</v>
      </c>
      <c r="L35" t="n">
        <v>9.25</v>
      </c>
      <c r="M35" t="n">
        <v>5</v>
      </c>
      <c r="N35" t="n">
        <v>44.11</v>
      </c>
      <c r="O35" t="n">
        <v>25855.35</v>
      </c>
      <c r="P35" t="n">
        <v>66.29000000000001</v>
      </c>
      <c r="Q35" t="n">
        <v>202.82</v>
      </c>
      <c r="R35" t="n">
        <v>21.73</v>
      </c>
      <c r="S35" t="n">
        <v>13.89</v>
      </c>
      <c r="T35" t="n">
        <v>2232.22</v>
      </c>
      <c r="U35" t="n">
        <v>0.64</v>
      </c>
      <c r="V35" t="n">
        <v>0.75</v>
      </c>
      <c r="W35" t="n">
        <v>0.65</v>
      </c>
      <c r="X35" t="n">
        <v>0.13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12.6819</v>
      </c>
      <c r="E36" t="n">
        <v>7.89</v>
      </c>
      <c r="F36" t="n">
        <v>5.14</v>
      </c>
      <c r="G36" t="n">
        <v>51.35</v>
      </c>
      <c r="H36" t="n">
        <v>0.8100000000000001</v>
      </c>
      <c r="I36" t="n">
        <v>6</v>
      </c>
      <c r="J36" t="n">
        <v>208.14</v>
      </c>
      <c r="K36" t="n">
        <v>54.38</v>
      </c>
      <c r="L36" t="n">
        <v>9.5</v>
      </c>
      <c r="M36" t="n">
        <v>4</v>
      </c>
      <c r="N36" t="n">
        <v>44.26</v>
      </c>
      <c r="O36" t="n">
        <v>25904.65</v>
      </c>
      <c r="P36" t="n">
        <v>65.59</v>
      </c>
      <c r="Q36" t="n">
        <v>202.81</v>
      </c>
      <c r="R36" t="n">
        <v>20.62</v>
      </c>
      <c r="S36" t="n">
        <v>13.89</v>
      </c>
      <c r="T36" t="n">
        <v>1681.6</v>
      </c>
      <c r="U36" t="n">
        <v>0.67</v>
      </c>
      <c r="V36" t="n">
        <v>0.75</v>
      </c>
      <c r="W36" t="n">
        <v>0.65</v>
      </c>
      <c r="X36" t="n">
        <v>0.1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12.681</v>
      </c>
      <c r="E37" t="n">
        <v>7.89</v>
      </c>
      <c r="F37" t="n">
        <v>5.14</v>
      </c>
      <c r="G37" t="n">
        <v>51.36</v>
      </c>
      <c r="H37" t="n">
        <v>0.83</v>
      </c>
      <c r="I37" t="n">
        <v>6</v>
      </c>
      <c r="J37" t="n">
        <v>208.54</v>
      </c>
      <c r="K37" t="n">
        <v>54.38</v>
      </c>
      <c r="L37" t="n">
        <v>9.75</v>
      </c>
      <c r="M37" t="n">
        <v>4</v>
      </c>
      <c r="N37" t="n">
        <v>44.41</v>
      </c>
      <c r="O37" t="n">
        <v>25954</v>
      </c>
      <c r="P37" t="n">
        <v>65.54000000000001</v>
      </c>
      <c r="Q37" t="n">
        <v>202.81</v>
      </c>
      <c r="R37" t="n">
        <v>20.67</v>
      </c>
      <c r="S37" t="n">
        <v>13.89</v>
      </c>
      <c r="T37" t="n">
        <v>1705.5</v>
      </c>
      <c r="U37" t="n">
        <v>0.67</v>
      </c>
      <c r="V37" t="n">
        <v>0.75</v>
      </c>
      <c r="W37" t="n">
        <v>0.65</v>
      </c>
      <c r="X37" t="n">
        <v>0.1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12.6734</v>
      </c>
      <c r="E38" t="n">
        <v>7.89</v>
      </c>
      <c r="F38" t="n">
        <v>5.14</v>
      </c>
      <c r="G38" t="n">
        <v>51.41</v>
      </c>
      <c r="H38" t="n">
        <v>0.85</v>
      </c>
      <c r="I38" t="n">
        <v>6</v>
      </c>
      <c r="J38" t="n">
        <v>208.94</v>
      </c>
      <c r="K38" t="n">
        <v>54.38</v>
      </c>
      <c r="L38" t="n">
        <v>10</v>
      </c>
      <c r="M38" t="n">
        <v>4</v>
      </c>
      <c r="N38" t="n">
        <v>44.56</v>
      </c>
      <c r="O38" t="n">
        <v>26003.41</v>
      </c>
      <c r="P38" t="n">
        <v>65.52</v>
      </c>
      <c r="Q38" t="n">
        <v>202.81</v>
      </c>
      <c r="R38" t="n">
        <v>20.81</v>
      </c>
      <c r="S38" t="n">
        <v>13.89</v>
      </c>
      <c r="T38" t="n">
        <v>1777.14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12.6899</v>
      </c>
      <c r="E39" t="n">
        <v>7.88</v>
      </c>
      <c r="F39" t="n">
        <v>5.13</v>
      </c>
      <c r="G39" t="n">
        <v>51.3</v>
      </c>
      <c r="H39" t="n">
        <v>0.87</v>
      </c>
      <c r="I39" t="n">
        <v>6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65.23999999999999</v>
      </c>
      <c r="Q39" t="n">
        <v>202.81</v>
      </c>
      <c r="R39" t="n">
        <v>20.48</v>
      </c>
      <c r="S39" t="n">
        <v>13.89</v>
      </c>
      <c r="T39" t="n">
        <v>1609.19</v>
      </c>
      <c r="U39" t="n">
        <v>0.68</v>
      </c>
      <c r="V39" t="n">
        <v>0.75</v>
      </c>
      <c r="W39" t="n">
        <v>0.65</v>
      </c>
      <c r="X39" t="n">
        <v>0.09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12.6805</v>
      </c>
      <c r="E40" t="n">
        <v>7.89</v>
      </c>
      <c r="F40" t="n">
        <v>5.14</v>
      </c>
      <c r="G40" t="n">
        <v>51.36</v>
      </c>
      <c r="H40" t="n">
        <v>0.89</v>
      </c>
      <c r="I40" t="n">
        <v>6</v>
      </c>
      <c r="J40" t="n">
        <v>209.74</v>
      </c>
      <c r="K40" t="n">
        <v>54.38</v>
      </c>
      <c r="L40" t="n">
        <v>10.5</v>
      </c>
      <c r="M40" t="n">
        <v>4</v>
      </c>
      <c r="N40" t="n">
        <v>44.87</v>
      </c>
      <c r="O40" t="n">
        <v>26102.37</v>
      </c>
      <c r="P40" t="n">
        <v>65.17</v>
      </c>
      <c r="Q40" t="n">
        <v>202.82</v>
      </c>
      <c r="R40" t="n">
        <v>20.72</v>
      </c>
      <c r="S40" t="n">
        <v>13.89</v>
      </c>
      <c r="T40" t="n">
        <v>1727.84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12.6819</v>
      </c>
      <c r="E41" t="n">
        <v>7.89</v>
      </c>
      <c r="F41" t="n">
        <v>5.14</v>
      </c>
      <c r="G41" t="n">
        <v>51.35</v>
      </c>
      <c r="H41" t="n">
        <v>0.91</v>
      </c>
      <c r="I41" t="n">
        <v>6</v>
      </c>
      <c r="J41" t="n">
        <v>210.14</v>
      </c>
      <c r="K41" t="n">
        <v>54.38</v>
      </c>
      <c r="L41" t="n">
        <v>10.75</v>
      </c>
      <c r="M41" t="n">
        <v>4</v>
      </c>
      <c r="N41" t="n">
        <v>45.02</v>
      </c>
      <c r="O41" t="n">
        <v>26151.93</v>
      </c>
      <c r="P41" t="n">
        <v>65.09</v>
      </c>
      <c r="Q41" t="n">
        <v>202.81</v>
      </c>
      <c r="R41" t="n">
        <v>20.74</v>
      </c>
      <c r="S41" t="n">
        <v>13.89</v>
      </c>
      <c r="T41" t="n">
        <v>1739.14</v>
      </c>
      <c r="U41" t="n">
        <v>0.67</v>
      </c>
      <c r="V41" t="n">
        <v>0.75</v>
      </c>
      <c r="W41" t="n">
        <v>0.64</v>
      </c>
      <c r="X41" t="n">
        <v>0.1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12.6854</v>
      </c>
      <c r="E42" t="n">
        <v>7.88</v>
      </c>
      <c r="F42" t="n">
        <v>5.13</v>
      </c>
      <c r="G42" t="n">
        <v>51.33</v>
      </c>
      <c r="H42" t="n">
        <v>0.93</v>
      </c>
      <c r="I42" t="n">
        <v>6</v>
      </c>
      <c r="J42" t="n">
        <v>210.55</v>
      </c>
      <c r="K42" t="n">
        <v>54.38</v>
      </c>
      <c r="L42" t="n">
        <v>11</v>
      </c>
      <c r="M42" t="n">
        <v>4</v>
      </c>
      <c r="N42" t="n">
        <v>45.17</v>
      </c>
      <c r="O42" t="n">
        <v>26201.54</v>
      </c>
      <c r="P42" t="n">
        <v>64.89</v>
      </c>
      <c r="Q42" t="n">
        <v>202.81</v>
      </c>
      <c r="R42" t="n">
        <v>20.62</v>
      </c>
      <c r="S42" t="n">
        <v>13.89</v>
      </c>
      <c r="T42" t="n">
        <v>1680.22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12.6832</v>
      </c>
      <c r="E43" t="n">
        <v>7.88</v>
      </c>
      <c r="F43" t="n">
        <v>5.13</v>
      </c>
      <c r="G43" t="n">
        <v>51.34</v>
      </c>
      <c r="H43" t="n">
        <v>0.95</v>
      </c>
      <c r="I43" t="n">
        <v>6</v>
      </c>
      <c r="J43" t="n">
        <v>210.95</v>
      </c>
      <c r="K43" t="n">
        <v>54.38</v>
      </c>
      <c r="L43" t="n">
        <v>11.25</v>
      </c>
      <c r="M43" t="n">
        <v>4</v>
      </c>
      <c r="N43" t="n">
        <v>45.32</v>
      </c>
      <c r="O43" t="n">
        <v>26251.2</v>
      </c>
      <c r="P43" t="n">
        <v>64.59</v>
      </c>
      <c r="Q43" t="n">
        <v>202.83</v>
      </c>
      <c r="R43" t="n">
        <v>20.69</v>
      </c>
      <c r="S43" t="n">
        <v>13.89</v>
      </c>
      <c r="T43" t="n">
        <v>1714.75</v>
      </c>
      <c r="U43" t="n">
        <v>0.67</v>
      </c>
      <c r="V43" t="n">
        <v>0.75</v>
      </c>
      <c r="W43" t="n">
        <v>0.64</v>
      </c>
      <c r="X43" t="n">
        <v>0.1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12.766</v>
      </c>
      <c r="E44" t="n">
        <v>7.83</v>
      </c>
      <c r="F44" t="n">
        <v>5.12</v>
      </c>
      <c r="G44" t="n">
        <v>61.47</v>
      </c>
      <c r="H44" t="n">
        <v>0.97</v>
      </c>
      <c r="I44" t="n">
        <v>5</v>
      </c>
      <c r="J44" t="n">
        <v>211.35</v>
      </c>
      <c r="K44" t="n">
        <v>54.38</v>
      </c>
      <c r="L44" t="n">
        <v>11.5</v>
      </c>
      <c r="M44" t="n">
        <v>3</v>
      </c>
      <c r="N44" t="n">
        <v>45.48</v>
      </c>
      <c r="O44" t="n">
        <v>26300.92</v>
      </c>
      <c r="P44" t="n">
        <v>64.13</v>
      </c>
      <c r="Q44" t="n">
        <v>202.81</v>
      </c>
      <c r="R44" t="n">
        <v>20.25</v>
      </c>
      <c r="S44" t="n">
        <v>13.89</v>
      </c>
      <c r="T44" t="n">
        <v>1500.63</v>
      </c>
      <c r="U44" t="n">
        <v>0.6899999999999999</v>
      </c>
      <c r="V44" t="n">
        <v>0.76</v>
      </c>
      <c r="W44" t="n">
        <v>0.65</v>
      </c>
      <c r="X44" t="n">
        <v>0.08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12.7646</v>
      </c>
      <c r="E45" t="n">
        <v>7.83</v>
      </c>
      <c r="F45" t="n">
        <v>5.12</v>
      </c>
      <c r="G45" t="n">
        <v>61.48</v>
      </c>
      <c r="H45" t="n">
        <v>0.99</v>
      </c>
      <c r="I45" t="n">
        <v>5</v>
      </c>
      <c r="J45" t="n">
        <v>211.76</v>
      </c>
      <c r="K45" t="n">
        <v>54.38</v>
      </c>
      <c r="L45" t="n">
        <v>11.75</v>
      </c>
      <c r="M45" t="n">
        <v>3</v>
      </c>
      <c r="N45" t="n">
        <v>45.63</v>
      </c>
      <c r="O45" t="n">
        <v>26350.68</v>
      </c>
      <c r="P45" t="n">
        <v>64</v>
      </c>
      <c r="Q45" t="n">
        <v>202.81</v>
      </c>
      <c r="R45" t="n">
        <v>20.31</v>
      </c>
      <c r="S45" t="n">
        <v>13.89</v>
      </c>
      <c r="T45" t="n">
        <v>1527.59</v>
      </c>
      <c r="U45" t="n">
        <v>0.68</v>
      </c>
      <c r="V45" t="n">
        <v>0.76</v>
      </c>
      <c r="W45" t="n">
        <v>0.65</v>
      </c>
      <c r="X45" t="n">
        <v>0.09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12.7632</v>
      </c>
      <c r="E46" t="n">
        <v>7.84</v>
      </c>
      <c r="F46" t="n">
        <v>5.12</v>
      </c>
      <c r="G46" t="n">
        <v>61.49</v>
      </c>
      <c r="H46" t="n">
        <v>1</v>
      </c>
      <c r="I46" t="n">
        <v>5</v>
      </c>
      <c r="J46" t="n">
        <v>212.16</v>
      </c>
      <c r="K46" t="n">
        <v>54.38</v>
      </c>
      <c r="L46" t="n">
        <v>12</v>
      </c>
      <c r="M46" t="n">
        <v>3</v>
      </c>
      <c r="N46" t="n">
        <v>45.78</v>
      </c>
      <c r="O46" t="n">
        <v>26400.51</v>
      </c>
      <c r="P46" t="n">
        <v>63.92</v>
      </c>
      <c r="Q46" t="n">
        <v>202.81</v>
      </c>
      <c r="R46" t="n">
        <v>20.3</v>
      </c>
      <c r="S46" t="n">
        <v>13.89</v>
      </c>
      <c r="T46" t="n">
        <v>1525.71</v>
      </c>
      <c r="U46" t="n">
        <v>0.68</v>
      </c>
      <c r="V46" t="n">
        <v>0.75</v>
      </c>
      <c r="W46" t="n">
        <v>0.65</v>
      </c>
      <c r="X46" t="n">
        <v>0.09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12.7714</v>
      </c>
      <c r="E47" t="n">
        <v>7.83</v>
      </c>
      <c r="F47" t="n">
        <v>5.12</v>
      </c>
      <c r="G47" t="n">
        <v>61.43</v>
      </c>
      <c r="H47" t="n">
        <v>1.02</v>
      </c>
      <c r="I47" t="n">
        <v>5</v>
      </c>
      <c r="J47" t="n">
        <v>212.56</v>
      </c>
      <c r="K47" t="n">
        <v>54.38</v>
      </c>
      <c r="L47" t="n">
        <v>12.25</v>
      </c>
      <c r="M47" t="n">
        <v>3</v>
      </c>
      <c r="N47" t="n">
        <v>45.94</v>
      </c>
      <c r="O47" t="n">
        <v>26450.38</v>
      </c>
      <c r="P47" t="n">
        <v>63.71</v>
      </c>
      <c r="Q47" t="n">
        <v>202.84</v>
      </c>
      <c r="R47" t="n">
        <v>20.2</v>
      </c>
      <c r="S47" t="n">
        <v>13.89</v>
      </c>
      <c r="T47" t="n">
        <v>1474.56</v>
      </c>
      <c r="U47" t="n">
        <v>0.6899999999999999</v>
      </c>
      <c r="V47" t="n">
        <v>0.76</v>
      </c>
      <c r="W47" t="n">
        <v>0.64</v>
      </c>
      <c r="X47" t="n">
        <v>0.08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12.77</v>
      </c>
      <c r="E48" t="n">
        <v>7.83</v>
      </c>
      <c r="F48" t="n">
        <v>5.12</v>
      </c>
      <c r="G48" t="n">
        <v>61.44</v>
      </c>
      <c r="H48" t="n">
        <v>1.04</v>
      </c>
      <c r="I48" t="n">
        <v>5</v>
      </c>
      <c r="J48" t="n">
        <v>212.97</v>
      </c>
      <c r="K48" t="n">
        <v>54.38</v>
      </c>
      <c r="L48" t="n">
        <v>12.5</v>
      </c>
      <c r="M48" t="n">
        <v>3</v>
      </c>
      <c r="N48" t="n">
        <v>46.09</v>
      </c>
      <c r="O48" t="n">
        <v>26500.31</v>
      </c>
      <c r="P48" t="n">
        <v>63.96</v>
      </c>
      <c r="Q48" t="n">
        <v>202.81</v>
      </c>
      <c r="R48" t="n">
        <v>20.17</v>
      </c>
      <c r="S48" t="n">
        <v>13.89</v>
      </c>
      <c r="T48" t="n">
        <v>1457.73</v>
      </c>
      <c r="U48" t="n">
        <v>0.6899999999999999</v>
      </c>
      <c r="V48" t="n">
        <v>0.76</v>
      </c>
      <c r="W48" t="n">
        <v>0.65</v>
      </c>
      <c r="X48" t="n">
        <v>0.08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12.7556</v>
      </c>
      <c r="E49" t="n">
        <v>7.84</v>
      </c>
      <c r="F49" t="n">
        <v>5.13</v>
      </c>
      <c r="G49" t="n">
        <v>61.54</v>
      </c>
      <c r="H49" t="n">
        <v>1.06</v>
      </c>
      <c r="I49" t="n">
        <v>5</v>
      </c>
      <c r="J49" t="n">
        <v>213.37</v>
      </c>
      <c r="K49" t="n">
        <v>54.38</v>
      </c>
      <c r="L49" t="n">
        <v>12.75</v>
      </c>
      <c r="M49" t="n">
        <v>3</v>
      </c>
      <c r="N49" t="n">
        <v>46.25</v>
      </c>
      <c r="O49" t="n">
        <v>26550.29</v>
      </c>
      <c r="P49" t="n">
        <v>63.94</v>
      </c>
      <c r="Q49" t="n">
        <v>202.81</v>
      </c>
      <c r="R49" t="n">
        <v>20.46</v>
      </c>
      <c r="S49" t="n">
        <v>13.89</v>
      </c>
      <c r="T49" t="n">
        <v>1605.41</v>
      </c>
      <c r="U49" t="n">
        <v>0.68</v>
      </c>
      <c r="V49" t="n">
        <v>0.75</v>
      </c>
      <c r="W49" t="n">
        <v>0.65</v>
      </c>
      <c r="X49" t="n">
        <v>0.09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12.7641</v>
      </c>
      <c r="E50" t="n">
        <v>7.83</v>
      </c>
      <c r="F50" t="n">
        <v>5.12</v>
      </c>
      <c r="G50" t="n">
        <v>61.48</v>
      </c>
      <c r="H50" t="n">
        <v>1.08</v>
      </c>
      <c r="I50" t="n">
        <v>5</v>
      </c>
      <c r="J50" t="n">
        <v>213.78</v>
      </c>
      <c r="K50" t="n">
        <v>54.38</v>
      </c>
      <c r="L50" t="n">
        <v>13</v>
      </c>
      <c r="M50" t="n">
        <v>3</v>
      </c>
      <c r="N50" t="n">
        <v>46.4</v>
      </c>
      <c r="O50" t="n">
        <v>26600.32</v>
      </c>
      <c r="P50" t="n">
        <v>63.55</v>
      </c>
      <c r="Q50" t="n">
        <v>202.81</v>
      </c>
      <c r="R50" t="n">
        <v>20.3</v>
      </c>
      <c r="S50" t="n">
        <v>13.89</v>
      </c>
      <c r="T50" t="n">
        <v>1522.43</v>
      </c>
      <c r="U50" t="n">
        <v>0.68</v>
      </c>
      <c r="V50" t="n">
        <v>0.76</v>
      </c>
      <c r="W50" t="n">
        <v>0.65</v>
      </c>
      <c r="X50" t="n">
        <v>0.09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12.7601</v>
      </c>
      <c r="E51" t="n">
        <v>7.84</v>
      </c>
      <c r="F51" t="n">
        <v>5.13</v>
      </c>
      <c r="G51" t="n">
        <v>61.51</v>
      </c>
      <c r="H51" t="n">
        <v>1.1</v>
      </c>
      <c r="I51" t="n">
        <v>5</v>
      </c>
      <c r="J51" t="n">
        <v>214.19</v>
      </c>
      <c r="K51" t="n">
        <v>54.38</v>
      </c>
      <c r="L51" t="n">
        <v>13.25</v>
      </c>
      <c r="M51" t="n">
        <v>3</v>
      </c>
      <c r="N51" t="n">
        <v>46.56</v>
      </c>
      <c r="O51" t="n">
        <v>26650.41</v>
      </c>
      <c r="P51" t="n">
        <v>63.26</v>
      </c>
      <c r="Q51" t="n">
        <v>202.85</v>
      </c>
      <c r="R51" t="n">
        <v>20.33</v>
      </c>
      <c r="S51" t="n">
        <v>13.89</v>
      </c>
      <c r="T51" t="n">
        <v>1540.92</v>
      </c>
      <c r="U51" t="n">
        <v>0.68</v>
      </c>
      <c r="V51" t="n">
        <v>0.75</v>
      </c>
      <c r="W51" t="n">
        <v>0.65</v>
      </c>
      <c r="X51" t="n">
        <v>0.09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12.7746</v>
      </c>
      <c r="E52" t="n">
        <v>7.83</v>
      </c>
      <c r="F52" t="n">
        <v>5.12</v>
      </c>
      <c r="G52" t="n">
        <v>61.4</v>
      </c>
      <c r="H52" t="n">
        <v>1.12</v>
      </c>
      <c r="I52" t="n">
        <v>5</v>
      </c>
      <c r="J52" t="n">
        <v>214.59</v>
      </c>
      <c r="K52" t="n">
        <v>54.38</v>
      </c>
      <c r="L52" t="n">
        <v>13.5</v>
      </c>
      <c r="M52" t="n">
        <v>3</v>
      </c>
      <c r="N52" t="n">
        <v>46.72</v>
      </c>
      <c r="O52" t="n">
        <v>26700.55</v>
      </c>
      <c r="P52" t="n">
        <v>62.7</v>
      </c>
      <c r="Q52" t="n">
        <v>202.81</v>
      </c>
      <c r="R52" t="n">
        <v>20.17</v>
      </c>
      <c r="S52" t="n">
        <v>13.89</v>
      </c>
      <c r="T52" t="n">
        <v>1461.18</v>
      </c>
      <c r="U52" t="n">
        <v>0.6899999999999999</v>
      </c>
      <c r="V52" t="n">
        <v>0.76</v>
      </c>
      <c r="W52" t="n">
        <v>0.64</v>
      </c>
      <c r="X52" t="n">
        <v>0.08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12.7827</v>
      </c>
      <c r="E53" t="n">
        <v>7.82</v>
      </c>
      <c r="F53" t="n">
        <v>5.11</v>
      </c>
      <c r="G53" t="n">
        <v>61.34</v>
      </c>
      <c r="H53" t="n">
        <v>1.14</v>
      </c>
      <c r="I53" t="n">
        <v>5</v>
      </c>
      <c r="J53" t="n">
        <v>215</v>
      </c>
      <c r="K53" t="n">
        <v>54.38</v>
      </c>
      <c r="L53" t="n">
        <v>13.75</v>
      </c>
      <c r="M53" t="n">
        <v>3</v>
      </c>
      <c r="N53" t="n">
        <v>46.87</v>
      </c>
      <c r="O53" t="n">
        <v>26750.75</v>
      </c>
      <c r="P53" t="n">
        <v>62.07</v>
      </c>
      <c r="Q53" t="n">
        <v>202.81</v>
      </c>
      <c r="R53" t="n">
        <v>19.92</v>
      </c>
      <c r="S53" t="n">
        <v>13.89</v>
      </c>
      <c r="T53" t="n">
        <v>1334.34</v>
      </c>
      <c r="U53" t="n">
        <v>0.7</v>
      </c>
      <c r="V53" t="n">
        <v>0.76</v>
      </c>
      <c r="W53" t="n">
        <v>0.64</v>
      </c>
      <c r="X53" t="n">
        <v>0.07000000000000001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12.7764</v>
      </c>
      <c r="E54" t="n">
        <v>7.83</v>
      </c>
      <c r="F54" t="n">
        <v>5.12</v>
      </c>
      <c r="G54" t="n">
        <v>61.39</v>
      </c>
      <c r="H54" t="n">
        <v>1.15</v>
      </c>
      <c r="I54" t="n">
        <v>5</v>
      </c>
      <c r="J54" t="n">
        <v>215.41</v>
      </c>
      <c r="K54" t="n">
        <v>54.38</v>
      </c>
      <c r="L54" t="n">
        <v>14</v>
      </c>
      <c r="M54" t="n">
        <v>3</v>
      </c>
      <c r="N54" t="n">
        <v>47.03</v>
      </c>
      <c r="O54" t="n">
        <v>26801</v>
      </c>
      <c r="P54" t="n">
        <v>61.83</v>
      </c>
      <c r="Q54" t="n">
        <v>202.81</v>
      </c>
      <c r="R54" t="n">
        <v>19.97</v>
      </c>
      <c r="S54" t="n">
        <v>13.89</v>
      </c>
      <c r="T54" t="n">
        <v>1358.33</v>
      </c>
      <c r="U54" t="n">
        <v>0.7</v>
      </c>
      <c r="V54" t="n">
        <v>0.76</v>
      </c>
      <c r="W54" t="n">
        <v>0.65</v>
      </c>
      <c r="X54" t="n">
        <v>0.08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12.7669</v>
      </c>
      <c r="E55" t="n">
        <v>7.83</v>
      </c>
      <c r="F55" t="n">
        <v>5.12</v>
      </c>
      <c r="G55" t="n">
        <v>61.46</v>
      </c>
      <c r="H55" t="n">
        <v>1.17</v>
      </c>
      <c r="I55" t="n">
        <v>5</v>
      </c>
      <c r="J55" t="n">
        <v>215.82</v>
      </c>
      <c r="K55" t="n">
        <v>54.38</v>
      </c>
      <c r="L55" t="n">
        <v>14.25</v>
      </c>
      <c r="M55" t="n">
        <v>3</v>
      </c>
      <c r="N55" t="n">
        <v>47.19</v>
      </c>
      <c r="O55" t="n">
        <v>26851.31</v>
      </c>
      <c r="P55" t="n">
        <v>61.76</v>
      </c>
      <c r="Q55" t="n">
        <v>202.82</v>
      </c>
      <c r="R55" t="n">
        <v>20.24</v>
      </c>
      <c r="S55" t="n">
        <v>13.89</v>
      </c>
      <c r="T55" t="n">
        <v>1494.43</v>
      </c>
      <c r="U55" t="n">
        <v>0.6899999999999999</v>
      </c>
      <c r="V55" t="n">
        <v>0.76</v>
      </c>
      <c r="W55" t="n">
        <v>0.65</v>
      </c>
      <c r="X55" t="n">
        <v>0.08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12.8824</v>
      </c>
      <c r="E56" t="n">
        <v>7.76</v>
      </c>
      <c r="F56" t="n">
        <v>5.09</v>
      </c>
      <c r="G56" t="n">
        <v>76.34999999999999</v>
      </c>
      <c r="H56" t="n">
        <v>1.19</v>
      </c>
      <c r="I56" t="n">
        <v>4</v>
      </c>
      <c r="J56" t="n">
        <v>216.22</v>
      </c>
      <c r="K56" t="n">
        <v>54.38</v>
      </c>
      <c r="L56" t="n">
        <v>14.5</v>
      </c>
      <c r="M56" t="n">
        <v>2</v>
      </c>
      <c r="N56" t="n">
        <v>47.35</v>
      </c>
      <c r="O56" t="n">
        <v>26901.66</v>
      </c>
      <c r="P56" t="n">
        <v>60.84</v>
      </c>
      <c r="Q56" t="n">
        <v>202.81</v>
      </c>
      <c r="R56" t="n">
        <v>19.27</v>
      </c>
      <c r="S56" t="n">
        <v>13.89</v>
      </c>
      <c r="T56" t="n">
        <v>1013.91</v>
      </c>
      <c r="U56" t="n">
        <v>0.72</v>
      </c>
      <c r="V56" t="n">
        <v>0.76</v>
      </c>
      <c r="W56" t="n">
        <v>0.64</v>
      </c>
      <c r="X56" t="n">
        <v>0.05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12.8774</v>
      </c>
      <c r="E57" t="n">
        <v>7.77</v>
      </c>
      <c r="F57" t="n">
        <v>5.09</v>
      </c>
      <c r="G57" t="n">
        <v>76.40000000000001</v>
      </c>
      <c r="H57" t="n">
        <v>1.21</v>
      </c>
      <c r="I57" t="n">
        <v>4</v>
      </c>
      <c r="J57" t="n">
        <v>216.63</v>
      </c>
      <c r="K57" t="n">
        <v>54.38</v>
      </c>
      <c r="L57" t="n">
        <v>14.75</v>
      </c>
      <c r="M57" t="n">
        <v>2</v>
      </c>
      <c r="N57" t="n">
        <v>47.51</v>
      </c>
      <c r="O57" t="n">
        <v>26952.08</v>
      </c>
      <c r="P57" t="n">
        <v>60.83</v>
      </c>
      <c r="Q57" t="n">
        <v>202.85</v>
      </c>
      <c r="R57" t="n">
        <v>19.39</v>
      </c>
      <c r="S57" t="n">
        <v>13.89</v>
      </c>
      <c r="T57" t="n">
        <v>1072.45</v>
      </c>
      <c r="U57" t="n">
        <v>0.72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12.8709</v>
      </c>
      <c r="E58" t="n">
        <v>7.77</v>
      </c>
      <c r="F58" t="n">
        <v>5.1</v>
      </c>
      <c r="G58" t="n">
        <v>76.45999999999999</v>
      </c>
      <c r="H58" t="n">
        <v>1.23</v>
      </c>
      <c r="I58" t="n">
        <v>4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61.08</v>
      </c>
      <c r="Q58" t="n">
        <v>202.81</v>
      </c>
      <c r="R58" t="n">
        <v>19.56</v>
      </c>
      <c r="S58" t="n">
        <v>13.89</v>
      </c>
      <c r="T58" t="n">
        <v>1157.73</v>
      </c>
      <c r="U58" t="n">
        <v>0.71</v>
      </c>
      <c r="V58" t="n">
        <v>0.76</v>
      </c>
      <c r="W58" t="n">
        <v>0.64</v>
      </c>
      <c r="X58" t="n">
        <v>0.06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12.8769</v>
      </c>
      <c r="E59" t="n">
        <v>7.77</v>
      </c>
      <c r="F59" t="n">
        <v>5.09</v>
      </c>
      <c r="G59" t="n">
        <v>76.40000000000001</v>
      </c>
      <c r="H59" t="n">
        <v>1.25</v>
      </c>
      <c r="I59" t="n">
        <v>4</v>
      </c>
      <c r="J59" t="n">
        <v>217.45</v>
      </c>
      <c r="K59" t="n">
        <v>54.38</v>
      </c>
      <c r="L59" t="n">
        <v>15.25</v>
      </c>
      <c r="M59" t="n">
        <v>2</v>
      </c>
      <c r="N59" t="n">
        <v>47.82</v>
      </c>
      <c r="O59" t="n">
        <v>27053.07</v>
      </c>
      <c r="P59" t="n">
        <v>61.12</v>
      </c>
      <c r="Q59" t="n">
        <v>202.81</v>
      </c>
      <c r="R59" t="n">
        <v>19.43</v>
      </c>
      <c r="S59" t="n">
        <v>13.89</v>
      </c>
      <c r="T59" t="n">
        <v>1092.51</v>
      </c>
      <c r="U59" t="n">
        <v>0.72</v>
      </c>
      <c r="V59" t="n">
        <v>0.76</v>
      </c>
      <c r="W59" t="n">
        <v>0.64</v>
      </c>
      <c r="X59" t="n">
        <v>0.06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12.8673</v>
      </c>
      <c r="E60" t="n">
        <v>7.77</v>
      </c>
      <c r="F60" t="n">
        <v>5.1</v>
      </c>
      <c r="G60" t="n">
        <v>76.48999999999999</v>
      </c>
      <c r="H60" t="n">
        <v>1.26</v>
      </c>
      <c r="I60" t="n">
        <v>4</v>
      </c>
      <c r="J60" t="n">
        <v>217.86</v>
      </c>
      <c r="K60" t="n">
        <v>54.38</v>
      </c>
      <c r="L60" t="n">
        <v>15.5</v>
      </c>
      <c r="M60" t="n">
        <v>2</v>
      </c>
      <c r="N60" t="n">
        <v>47.98</v>
      </c>
      <c r="O60" t="n">
        <v>27103.65</v>
      </c>
      <c r="P60" t="n">
        <v>61.32</v>
      </c>
      <c r="Q60" t="n">
        <v>202.81</v>
      </c>
      <c r="R60" t="n">
        <v>19.59</v>
      </c>
      <c r="S60" t="n">
        <v>13.89</v>
      </c>
      <c r="T60" t="n">
        <v>1174.32</v>
      </c>
      <c r="U60" t="n">
        <v>0.71</v>
      </c>
      <c r="V60" t="n">
        <v>0.76</v>
      </c>
      <c r="W60" t="n">
        <v>0.64</v>
      </c>
      <c r="X60" t="n">
        <v>0.06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12.864</v>
      </c>
      <c r="E61" t="n">
        <v>7.77</v>
      </c>
      <c r="F61" t="n">
        <v>5.1</v>
      </c>
      <c r="G61" t="n">
        <v>76.52</v>
      </c>
      <c r="H61" t="n">
        <v>1.28</v>
      </c>
      <c r="I61" t="n">
        <v>4</v>
      </c>
      <c r="J61" t="n">
        <v>218.27</v>
      </c>
      <c r="K61" t="n">
        <v>54.38</v>
      </c>
      <c r="L61" t="n">
        <v>15.75</v>
      </c>
      <c r="M61" t="n">
        <v>2</v>
      </c>
      <c r="N61" t="n">
        <v>48.15</v>
      </c>
      <c r="O61" t="n">
        <v>27154.29</v>
      </c>
      <c r="P61" t="n">
        <v>61.28</v>
      </c>
      <c r="Q61" t="n">
        <v>202.81</v>
      </c>
      <c r="R61" t="n">
        <v>19.64</v>
      </c>
      <c r="S61" t="n">
        <v>13.89</v>
      </c>
      <c r="T61" t="n">
        <v>1198.05</v>
      </c>
      <c r="U61" t="n">
        <v>0.71</v>
      </c>
      <c r="V61" t="n">
        <v>0.76</v>
      </c>
      <c r="W61" t="n">
        <v>0.64</v>
      </c>
      <c r="X61" t="n">
        <v>0.06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12.87</v>
      </c>
      <c r="E62" t="n">
        <v>7.77</v>
      </c>
      <c r="F62" t="n">
        <v>5.1</v>
      </c>
      <c r="G62" t="n">
        <v>76.47</v>
      </c>
      <c r="H62" t="n">
        <v>1.3</v>
      </c>
      <c r="I62" t="n">
        <v>4</v>
      </c>
      <c r="J62" t="n">
        <v>218.68</v>
      </c>
      <c r="K62" t="n">
        <v>54.38</v>
      </c>
      <c r="L62" t="n">
        <v>16</v>
      </c>
      <c r="M62" t="n">
        <v>2</v>
      </c>
      <c r="N62" t="n">
        <v>48.31</v>
      </c>
      <c r="O62" t="n">
        <v>27204.98</v>
      </c>
      <c r="P62" t="n">
        <v>60.91</v>
      </c>
      <c r="Q62" t="n">
        <v>202.81</v>
      </c>
      <c r="R62" t="n">
        <v>19.55</v>
      </c>
      <c r="S62" t="n">
        <v>13.89</v>
      </c>
      <c r="T62" t="n">
        <v>1153.62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12.87</v>
      </c>
      <c r="E63" t="n">
        <v>7.77</v>
      </c>
      <c r="F63" t="n">
        <v>5.1</v>
      </c>
      <c r="G63" t="n">
        <v>76.47</v>
      </c>
      <c r="H63" t="n">
        <v>1.32</v>
      </c>
      <c r="I63" t="n">
        <v>4</v>
      </c>
      <c r="J63" t="n">
        <v>219.09</v>
      </c>
      <c r="K63" t="n">
        <v>54.38</v>
      </c>
      <c r="L63" t="n">
        <v>16.25</v>
      </c>
      <c r="M63" t="n">
        <v>2</v>
      </c>
      <c r="N63" t="n">
        <v>48.47</v>
      </c>
      <c r="O63" t="n">
        <v>27255.72</v>
      </c>
      <c r="P63" t="n">
        <v>61.03</v>
      </c>
      <c r="Q63" t="n">
        <v>202.81</v>
      </c>
      <c r="R63" t="n">
        <v>19.45</v>
      </c>
      <c r="S63" t="n">
        <v>13.89</v>
      </c>
      <c r="T63" t="n">
        <v>1106.8</v>
      </c>
      <c r="U63" t="n">
        <v>0.71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12.8709</v>
      </c>
      <c r="E64" t="n">
        <v>7.77</v>
      </c>
      <c r="F64" t="n">
        <v>5.1</v>
      </c>
      <c r="G64" t="n">
        <v>76.45999999999999</v>
      </c>
      <c r="H64" t="n">
        <v>1.34</v>
      </c>
      <c r="I64" t="n">
        <v>4</v>
      </c>
      <c r="J64" t="n">
        <v>219.51</v>
      </c>
      <c r="K64" t="n">
        <v>54.38</v>
      </c>
      <c r="L64" t="n">
        <v>16.5</v>
      </c>
      <c r="M64" t="n">
        <v>2</v>
      </c>
      <c r="N64" t="n">
        <v>48.63</v>
      </c>
      <c r="O64" t="n">
        <v>27306.53</v>
      </c>
      <c r="P64" t="n">
        <v>60.71</v>
      </c>
      <c r="Q64" t="n">
        <v>202.81</v>
      </c>
      <c r="R64" t="n">
        <v>19.46</v>
      </c>
      <c r="S64" t="n">
        <v>13.89</v>
      </c>
      <c r="T64" t="n">
        <v>1107.96</v>
      </c>
      <c r="U64" t="n">
        <v>0.71</v>
      </c>
      <c r="V64" t="n">
        <v>0.76</v>
      </c>
      <c r="W64" t="n">
        <v>0.64</v>
      </c>
      <c r="X64" t="n">
        <v>0.06</v>
      </c>
      <c r="Y64" t="n">
        <v>1</v>
      </c>
      <c r="Z64" t="n">
        <v>10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12.87</v>
      </c>
      <c r="E65" t="n">
        <v>7.77</v>
      </c>
      <c r="F65" t="n">
        <v>5.1</v>
      </c>
      <c r="G65" t="n">
        <v>76.47</v>
      </c>
      <c r="H65" t="n">
        <v>1.35</v>
      </c>
      <c r="I65" t="n">
        <v>4</v>
      </c>
      <c r="J65" t="n">
        <v>219.92</v>
      </c>
      <c r="K65" t="n">
        <v>54.38</v>
      </c>
      <c r="L65" t="n">
        <v>16.75</v>
      </c>
      <c r="M65" t="n">
        <v>2</v>
      </c>
      <c r="N65" t="n">
        <v>48.79</v>
      </c>
      <c r="O65" t="n">
        <v>27357.38</v>
      </c>
      <c r="P65" t="n">
        <v>60.41</v>
      </c>
      <c r="Q65" t="n">
        <v>202.81</v>
      </c>
      <c r="R65" t="n">
        <v>19.54</v>
      </c>
      <c r="S65" t="n">
        <v>13.89</v>
      </c>
      <c r="T65" t="n">
        <v>1147.4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12.8696</v>
      </c>
      <c r="E66" t="n">
        <v>7.77</v>
      </c>
      <c r="F66" t="n">
        <v>5.1</v>
      </c>
      <c r="G66" t="n">
        <v>76.47</v>
      </c>
      <c r="H66" t="n">
        <v>1.37</v>
      </c>
      <c r="I66" t="n">
        <v>4</v>
      </c>
      <c r="J66" t="n">
        <v>220.33</v>
      </c>
      <c r="K66" t="n">
        <v>54.38</v>
      </c>
      <c r="L66" t="n">
        <v>17</v>
      </c>
      <c r="M66" t="n">
        <v>2</v>
      </c>
      <c r="N66" t="n">
        <v>48.95</v>
      </c>
      <c r="O66" t="n">
        <v>27408.3</v>
      </c>
      <c r="P66" t="n">
        <v>60.09</v>
      </c>
      <c r="Q66" t="n">
        <v>202.83</v>
      </c>
      <c r="R66" t="n">
        <v>19.42</v>
      </c>
      <c r="S66" t="n">
        <v>13.89</v>
      </c>
      <c r="T66" t="n">
        <v>1089.31</v>
      </c>
      <c r="U66" t="n">
        <v>0.72</v>
      </c>
      <c r="V66" t="n">
        <v>0.76</v>
      </c>
      <c r="W66" t="n">
        <v>0.65</v>
      </c>
      <c r="X66" t="n">
        <v>0.06</v>
      </c>
      <c r="Y66" t="n">
        <v>1</v>
      </c>
      <c r="Z66" t="n">
        <v>10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12.8866</v>
      </c>
      <c r="E67" t="n">
        <v>7.76</v>
      </c>
      <c r="F67" t="n">
        <v>5.09</v>
      </c>
      <c r="G67" t="n">
        <v>76.31999999999999</v>
      </c>
      <c r="H67" t="n">
        <v>1.39</v>
      </c>
      <c r="I67" t="n">
        <v>4</v>
      </c>
      <c r="J67" t="n">
        <v>220.74</v>
      </c>
      <c r="K67" t="n">
        <v>54.38</v>
      </c>
      <c r="L67" t="n">
        <v>17.25</v>
      </c>
      <c r="M67" t="n">
        <v>2</v>
      </c>
      <c r="N67" t="n">
        <v>49.12</v>
      </c>
      <c r="O67" t="n">
        <v>27459.27</v>
      </c>
      <c r="P67" t="n">
        <v>59.69</v>
      </c>
      <c r="Q67" t="n">
        <v>202.81</v>
      </c>
      <c r="R67" t="n">
        <v>19.2</v>
      </c>
      <c r="S67" t="n">
        <v>13.89</v>
      </c>
      <c r="T67" t="n">
        <v>979.65</v>
      </c>
      <c r="U67" t="n">
        <v>0.72</v>
      </c>
      <c r="V67" t="n">
        <v>0.76</v>
      </c>
      <c r="W67" t="n">
        <v>0.64</v>
      </c>
      <c r="X67" t="n">
        <v>0.05</v>
      </c>
      <c r="Y67" t="n">
        <v>1</v>
      </c>
      <c r="Z67" t="n">
        <v>10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12.8682</v>
      </c>
      <c r="E68" t="n">
        <v>7.77</v>
      </c>
      <c r="F68" t="n">
        <v>5.1</v>
      </c>
      <c r="G68" t="n">
        <v>76.48</v>
      </c>
      <c r="H68" t="n">
        <v>1.41</v>
      </c>
      <c r="I68" t="n">
        <v>4</v>
      </c>
      <c r="J68" t="n">
        <v>221.16</v>
      </c>
      <c r="K68" t="n">
        <v>54.38</v>
      </c>
      <c r="L68" t="n">
        <v>17.5</v>
      </c>
      <c r="M68" t="n">
        <v>2</v>
      </c>
      <c r="N68" t="n">
        <v>49.28</v>
      </c>
      <c r="O68" t="n">
        <v>27510.3</v>
      </c>
      <c r="P68" t="n">
        <v>59.44</v>
      </c>
      <c r="Q68" t="n">
        <v>202.81</v>
      </c>
      <c r="R68" t="n">
        <v>19.46</v>
      </c>
      <c r="S68" t="n">
        <v>13.89</v>
      </c>
      <c r="T68" t="n">
        <v>1109.29</v>
      </c>
      <c r="U68" t="n">
        <v>0.71</v>
      </c>
      <c r="V68" t="n">
        <v>0.76</v>
      </c>
      <c r="W68" t="n">
        <v>0.65</v>
      </c>
      <c r="X68" t="n">
        <v>0.06</v>
      </c>
      <c r="Y68" t="n">
        <v>1</v>
      </c>
      <c r="Z68" t="n">
        <v>10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12.8871</v>
      </c>
      <c r="E69" t="n">
        <v>7.76</v>
      </c>
      <c r="F69" t="n">
        <v>5.09</v>
      </c>
      <c r="G69" t="n">
        <v>76.31</v>
      </c>
      <c r="H69" t="n">
        <v>1.42</v>
      </c>
      <c r="I69" t="n">
        <v>4</v>
      </c>
      <c r="J69" t="n">
        <v>221.57</v>
      </c>
      <c r="K69" t="n">
        <v>54.38</v>
      </c>
      <c r="L69" t="n">
        <v>17.75</v>
      </c>
      <c r="M69" t="n">
        <v>2</v>
      </c>
      <c r="N69" t="n">
        <v>49.45</v>
      </c>
      <c r="O69" t="n">
        <v>27561.39</v>
      </c>
      <c r="P69" t="n">
        <v>58.75</v>
      </c>
      <c r="Q69" t="n">
        <v>202.81</v>
      </c>
      <c r="R69" t="n">
        <v>19.18</v>
      </c>
      <c r="S69" t="n">
        <v>13.89</v>
      </c>
      <c r="T69" t="n">
        <v>969.62</v>
      </c>
      <c r="U69" t="n">
        <v>0.72</v>
      </c>
      <c r="V69" t="n">
        <v>0.76</v>
      </c>
      <c r="W69" t="n">
        <v>0.64</v>
      </c>
      <c r="X69" t="n">
        <v>0.05</v>
      </c>
      <c r="Y69" t="n">
        <v>1</v>
      </c>
      <c r="Z69" t="n">
        <v>10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12.8898</v>
      </c>
      <c r="E70" t="n">
        <v>7.76</v>
      </c>
      <c r="F70" t="n">
        <v>5.09</v>
      </c>
      <c r="G70" t="n">
        <v>76.29000000000001</v>
      </c>
      <c r="H70" t="n">
        <v>1.44</v>
      </c>
      <c r="I70" t="n">
        <v>4</v>
      </c>
      <c r="J70" t="n">
        <v>221.99</v>
      </c>
      <c r="K70" t="n">
        <v>54.38</v>
      </c>
      <c r="L70" t="n">
        <v>18</v>
      </c>
      <c r="M70" t="n">
        <v>2</v>
      </c>
      <c r="N70" t="n">
        <v>49.61</v>
      </c>
      <c r="O70" t="n">
        <v>27612.53</v>
      </c>
      <c r="P70" t="n">
        <v>58.28</v>
      </c>
      <c r="Q70" t="n">
        <v>202.86</v>
      </c>
      <c r="R70" t="n">
        <v>19.13</v>
      </c>
      <c r="S70" t="n">
        <v>13.89</v>
      </c>
      <c r="T70" t="n">
        <v>946.3200000000001</v>
      </c>
      <c r="U70" t="n">
        <v>0.73</v>
      </c>
      <c r="V70" t="n">
        <v>0.76</v>
      </c>
      <c r="W70" t="n">
        <v>0.64</v>
      </c>
      <c r="X70" t="n">
        <v>0.05</v>
      </c>
      <c r="Y70" t="n">
        <v>1</v>
      </c>
      <c r="Z70" t="n">
        <v>10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12.8871</v>
      </c>
      <c r="E71" t="n">
        <v>7.76</v>
      </c>
      <c r="F71" t="n">
        <v>5.09</v>
      </c>
      <c r="G71" t="n">
        <v>76.31</v>
      </c>
      <c r="H71" t="n">
        <v>1.46</v>
      </c>
      <c r="I71" t="n">
        <v>4</v>
      </c>
      <c r="J71" t="n">
        <v>222.4</v>
      </c>
      <c r="K71" t="n">
        <v>54.38</v>
      </c>
      <c r="L71" t="n">
        <v>18.25</v>
      </c>
      <c r="M71" t="n">
        <v>2</v>
      </c>
      <c r="N71" t="n">
        <v>49.78</v>
      </c>
      <c r="O71" t="n">
        <v>27663.85</v>
      </c>
      <c r="P71" t="n">
        <v>58.02</v>
      </c>
      <c r="Q71" t="n">
        <v>202.81</v>
      </c>
      <c r="R71" t="n">
        <v>19.17</v>
      </c>
      <c r="S71" t="n">
        <v>13.89</v>
      </c>
      <c r="T71" t="n">
        <v>965.4400000000001</v>
      </c>
      <c r="U71" t="n">
        <v>0.72</v>
      </c>
      <c r="V71" t="n">
        <v>0.76</v>
      </c>
      <c r="W71" t="n">
        <v>0.64</v>
      </c>
      <c r="X71" t="n">
        <v>0.05</v>
      </c>
      <c r="Y71" t="n">
        <v>1</v>
      </c>
      <c r="Z71" t="n">
        <v>10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12.8788</v>
      </c>
      <c r="E72" t="n">
        <v>7.76</v>
      </c>
      <c r="F72" t="n">
        <v>5.09</v>
      </c>
      <c r="G72" t="n">
        <v>76.39</v>
      </c>
      <c r="H72" t="n">
        <v>1.48</v>
      </c>
      <c r="I72" t="n">
        <v>4</v>
      </c>
      <c r="J72" t="n">
        <v>222.82</v>
      </c>
      <c r="K72" t="n">
        <v>54.38</v>
      </c>
      <c r="L72" t="n">
        <v>18.5</v>
      </c>
      <c r="M72" t="n">
        <v>2</v>
      </c>
      <c r="N72" t="n">
        <v>49.94</v>
      </c>
      <c r="O72" t="n">
        <v>27715.11</v>
      </c>
      <c r="P72" t="n">
        <v>57.76</v>
      </c>
      <c r="Q72" t="n">
        <v>202.83</v>
      </c>
      <c r="R72" t="n">
        <v>19.19</v>
      </c>
      <c r="S72" t="n">
        <v>13.89</v>
      </c>
      <c r="T72" t="n">
        <v>972.54</v>
      </c>
      <c r="U72" t="n">
        <v>0.72</v>
      </c>
      <c r="V72" t="n">
        <v>0.76</v>
      </c>
      <c r="W72" t="n">
        <v>0.65</v>
      </c>
      <c r="X72" t="n">
        <v>0.05</v>
      </c>
      <c r="Y72" t="n">
        <v>1</v>
      </c>
      <c r="Z72" t="n">
        <v>10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12.8908</v>
      </c>
      <c r="E73" t="n">
        <v>7.76</v>
      </c>
      <c r="F73" t="n">
        <v>5.09</v>
      </c>
      <c r="G73" t="n">
        <v>76.28</v>
      </c>
      <c r="H73" t="n">
        <v>1.49</v>
      </c>
      <c r="I73" t="n">
        <v>4</v>
      </c>
      <c r="J73" t="n">
        <v>223.23</v>
      </c>
      <c r="K73" t="n">
        <v>54.38</v>
      </c>
      <c r="L73" t="n">
        <v>18.75</v>
      </c>
      <c r="M73" t="n">
        <v>2</v>
      </c>
      <c r="N73" t="n">
        <v>50.11</v>
      </c>
      <c r="O73" t="n">
        <v>27766.43</v>
      </c>
      <c r="P73" t="n">
        <v>57.28</v>
      </c>
      <c r="Q73" t="n">
        <v>202.81</v>
      </c>
      <c r="R73" t="n">
        <v>19.06</v>
      </c>
      <c r="S73" t="n">
        <v>13.89</v>
      </c>
      <c r="T73" t="n">
        <v>911.96</v>
      </c>
      <c r="U73" t="n">
        <v>0.73</v>
      </c>
      <c r="V73" t="n">
        <v>0.76</v>
      </c>
      <c r="W73" t="n">
        <v>0.64</v>
      </c>
      <c r="X73" t="n">
        <v>0.05</v>
      </c>
      <c r="Y73" t="n">
        <v>1</v>
      </c>
      <c r="Z73" t="n">
        <v>10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12.8824</v>
      </c>
      <c r="E74" t="n">
        <v>7.76</v>
      </c>
      <c r="F74" t="n">
        <v>5.09</v>
      </c>
      <c r="G74" t="n">
        <v>76.34999999999999</v>
      </c>
      <c r="H74" t="n">
        <v>1.51</v>
      </c>
      <c r="I74" t="n">
        <v>4</v>
      </c>
      <c r="J74" t="n">
        <v>223.65</v>
      </c>
      <c r="K74" t="n">
        <v>54.38</v>
      </c>
      <c r="L74" t="n">
        <v>19</v>
      </c>
      <c r="M74" t="n">
        <v>1</v>
      </c>
      <c r="N74" t="n">
        <v>50.27</v>
      </c>
      <c r="O74" t="n">
        <v>27817.81</v>
      </c>
      <c r="P74" t="n">
        <v>56.97</v>
      </c>
      <c r="Q74" t="n">
        <v>202.82</v>
      </c>
      <c r="R74" t="n">
        <v>19.11</v>
      </c>
      <c r="S74" t="n">
        <v>13.89</v>
      </c>
      <c r="T74" t="n">
        <v>934.37</v>
      </c>
      <c r="U74" t="n">
        <v>0.73</v>
      </c>
      <c r="V74" t="n">
        <v>0.76</v>
      </c>
      <c r="W74" t="n">
        <v>0.65</v>
      </c>
      <c r="X74" t="n">
        <v>0.05</v>
      </c>
      <c r="Y74" t="n">
        <v>1</v>
      </c>
      <c r="Z74" t="n">
        <v>10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12.8852</v>
      </c>
      <c r="E75" t="n">
        <v>7.76</v>
      </c>
      <c r="F75" t="n">
        <v>5.09</v>
      </c>
      <c r="G75" t="n">
        <v>76.33</v>
      </c>
      <c r="H75" t="n">
        <v>1.53</v>
      </c>
      <c r="I75" t="n">
        <v>4</v>
      </c>
      <c r="J75" t="n">
        <v>224.07</v>
      </c>
      <c r="K75" t="n">
        <v>54.38</v>
      </c>
      <c r="L75" t="n">
        <v>19.25</v>
      </c>
      <c r="M75" t="n">
        <v>1</v>
      </c>
      <c r="N75" t="n">
        <v>50.44</v>
      </c>
      <c r="O75" t="n">
        <v>27869.24</v>
      </c>
      <c r="P75" t="n">
        <v>56.75</v>
      </c>
      <c r="Q75" t="n">
        <v>202.82</v>
      </c>
      <c r="R75" t="n">
        <v>19.06</v>
      </c>
      <c r="S75" t="n">
        <v>13.89</v>
      </c>
      <c r="T75" t="n">
        <v>910.87</v>
      </c>
      <c r="U75" t="n">
        <v>0.73</v>
      </c>
      <c r="V75" t="n">
        <v>0.76</v>
      </c>
      <c r="W75" t="n">
        <v>0.65</v>
      </c>
      <c r="X75" t="n">
        <v>0.05</v>
      </c>
      <c r="Y75" t="n">
        <v>1</v>
      </c>
      <c r="Z75" t="n">
        <v>10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12.8843</v>
      </c>
      <c r="E76" t="n">
        <v>7.76</v>
      </c>
      <c r="F76" t="n">
        <v>5.09</v>
      </c>
      <c r="G76" t="n">
        <v>76.34</v>
      </c>
      <c r="H76" t="n">
        <v>1.54</v>
      </c>
      <c r="I76" t="n">
        <v>4</v>
      </c>
      <c r="J76" t="n">
        <v>224.49</v>
      </c>
      <c r="K76" t="n">
        <v>54.38</v>
      </c>
      <c r="L76" t="n">
        <v>19.5</v>
      </c>
      <c r="M76" t="n">
        <v>1</v>
      </c>
      <c r="N76" t="n">
        <v>50.61</v>
      </c>
      <c r="O76" t="n">
        <v>27920.73</v>
      </c>
      <c r="P76" t="n">
        <v>56.54</v>
      </c>
      <c r="Q76" t="n">
        <v>202.82</v>
      </c>
      <c r="R76" t="n">
        <v>19.12</v>
      </c>
      <c r="S76" t="n">
        <v>13.89</v>
      </c>
      <c r="T76" t="n">
        <v>940.54</v>
      </c>
      <c r="U76" t="n">
        <v>0.73</v>
      </c>
      <c r="V76" t="n">
        <v>0.76</v>
      </c>
      <c r="W76" t="n">
        <v>0.65</v>
      </c>
      <c r="X76" t="n">
        <v>0.05</v>
      </c>
      <c r="Y76" t="n">
        <v>1</v>
      </c>
      <c r="Z76" t="n">
        <v>10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12.8792</v>
      </c>
      <c r="E77" t="n">
        <v>7.76</v>
      </c>
      <c r="F77" t="n">
        <v>5.09</v>
      </c>
      <c r="G77" t="n">
        <v>76.38</v>
      </c>
      <c r="H77" t="n">
        <v>1.56</v>
      </c>
      <c r="I77" t="n">
        <v>4</v>
      </c>
      <c r="J77" t="n">
        <v>224.9</v>
      </c>
      <c r="K77" t="n">
        <v>54.38</v>
      </c>
      <c r="L77" t="n">
        <v>19.75</v>
      </c>
      <c r="M77" t="n">
        <v>1</v>
      </c>
      <c r="N77" t="n">
        <v>50.78</v>
      </c>
      <c r="O77" t="n">
        <v>27972.28</v>
      </c>
      <c r="P77" t="n">
        <v>56.35</v>
      </c>
      <c r="Q77" t="n">
        <v>202.82</v>
      </c>
      <c r="R77" t="n">
        <v>19.18</v>
      </c>
      <c r="S77" t="n">
        <v>13.89</v>
      </c>
      <c r="T77" t="n">
        <v>971.35</v>
      </c>
      <c r="U77" t="n">
        <v>0.72</v>
      </c>
      <c r="V77" t="n">
        <v>0.76</v>
      </c>
      <c r="W77" t="n">
        <v>0.65</v>
      </c>
      <c r="X77" t="n">
        <v>0.05</v>
      </c>
      <c r="Y77" t="n">
        <v>1</v>
      </c>
      <c r="Z77" t="n">
        <v>10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12.8788</v>
      </c>
      <c r="E78" t="n">
        <v>7.76</v>
      </c>
      <c r="F78" t="n">
        <v>5.09</v>
      </c>
      <c r="G78" t="n">
        <v>76.39</v>
      </c>
      <c r="H78" t="n">
        <v>1.58</v>
      </c>
      <c r="I78" t="n">
        <v>4</v>
      </c>
      <c r="J78" t="n">
        <v>225.32</v>
      </c>
      <c r="K78" t="n">
        <v>54.38</v>
      </c>
      <c r="L78" t="n">
        <v>20</v>
      </c>
      <c r="M78" t="n">
        <v>1</v>
      </c>
      <c r="N78" t="n">
        <v>50.95</v>
      </c>
      <c r="O78" t="n">
        <v>28023.89</v>
      </c>
      <c r="P78" t="n">
        <v>56.12</v>
      </c>
      <c r="Q78" t="n">
        <v>202.82</v>
      </c>
      <c r="R78" t="n">
        <v>19.22</v>
      </c>
      <c r="S78" t="n">
        <v>13.89</v>
      </c>
      <c r="T78" t="n">
        <v>989.9400000000001</v>
      </c>
      <c r="U78" t="n">
        <v>0.72</v>
      </c>
      <c r="V78" t="n">
        <v>0.76</v>
      </c>
      <c r="W78" t="n">
        <v>0.65</v>
      </c>
      <c r="X78" t="n">
        <v>0.05</v>
      </c>
      <c r="Y78" t="n">
        <v>1</v>
      </c>
      <c r="Z78" t="n">
        <v>10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12.8806</v>
      </c>
      <c r="E79" t="n">
        <v>7.76</v>
      </c>
      <c r="F79" t="n">
        <v>5.09</v>
      </c>
      <c r="G79" t="n">
        <v>76.37</v>
      </c>
      <c r="H79" t="n">
        <v>1.59</v>
      </c>
      <c r="I79" t="n">
        <v>4</v>
      </c>
      <c r="J79" t="n">
        <v>225.74</v>
      </c>
      <c r="K79" t="n">
        <v>54.38</v>
      </c>
      <c r="L79" t="n">
        <v>20.25</v>
      </c>
      <c r="M79" t="n">
        <v>0</v>
      </c>
      <c r="N79" t="n">
        <v>51.11</v>
      </c>
      <c r="O79" t="n">
        <v>28075.56</v>
      </c>
      <c r="P79" t="n">
        <v>56.1</v>
      </c>
      <c r="Q79" t="n">
        <v>202.82</v>
      </c>
      <c r="R79" t="n">
        <v>19.17</v>
      </c>
      <c r="S79" t="n">
        <v>13.89</v>
      </c>
      <c r="T79" t="n">
        <v>964.1</v>
      </c>
      <c r="U79" t="n">
        <v>0.72</v>
      </c>
      <c r="V79" t="n">
        <v>0.76</v>
      </c>
      <c r="W79" t="n">
        <v>0.65</v>
      </c>
      <c r="X79" t="n">
        <v>0.05</v>
      </c>
      <c r="Y79" t="n">
        <v>1</v>
      </c>
      <c r="Z79" t="n">
        <v>10</v>
      </c>
    </row>
    <row r="80">
      <c r="A80" t="n">
        <v>0</v>
      </c>
      <c r="B80" t="n">
        <v>140</v>
      </c>
      <c r="C80" t="inlineStr">
        <is>
          <t xml:space="preserve">CONCLUIDO	</t>
        </is>
      </c>
      <c r="D80" t="n">
        <v>7.0418</v>
      </c>
      <c r="E80" t="n">
        <v>14.2</v>
      </c>
      <c r="F80" t="n">
        <v>6.81</v>
      </c>
      <c r="G80" t="n">
        <v>4.75</v>
      </c>
      <c r="H80" t="n">
        <v>0.06</v>
      </c>
      <c r="I80" t="n">
        <v>86</v>
      </c>
      <c r="J80" t="n">
        <v>274.09</v>
      </c>
      <c r="K80" t="n">
        <v>60.56</v>
      </c>
      <c r="L80" t="n">
        <v>1</v>
      </c>
      <c r="M80" t="n">
        <v>84</v>
      </c>
      <c r="N80" t="n">
        <v>72.53</v>
      </c>
      <c r="O80" t="n">
        <v>34038.11</v>
      </c>
      <c r="P80" t="n">
        <v>117.85</v>
      </c>
      <c r="Q80" t="n">
        <v>202.93</v>
      </c>
      <c r="R80" t="n">
        <v>72.56</v>
      </c>
      <c r="S80" t="n">
        <v>13.89</v>
      </c>
      <c r="T80" t="n">
        <v>27249.51</v>
      </c>
      <c r="U80" t="n">
        <v>0.19</v>
      </c>
      <c r="V80" t="n">
        <v>0.57</v>
      </c>
      <c r="W80" t="n">
        <v>0.79</v>
      </c>
      <c r="X80" t="n">
        <v>1.77</v>
      </c>
      <c r="Y80" t="n">
        <v>1</v>
      </c>
      <c r="Z80" t="n">
        <v>10</v>
      </c>
    </row>
    <row r="81">
      <c r="A81" t="n">
        <v>1</v>
      </c>
      <c r="B81" t="n">
        <v>140</v>
      </c>
      <c r="C81" t="inlineStr">
        <is>
          <t xml:space="preserve">CONCLUIDO	</t>
        </is>
      </c>
      <c r="D81" t="n">
        <v>7.9419</v>
      </c>
      <c r="E81" t="n">
        <v>12.59</v>
      </c>
      <c r="F81" t="n">
        <v>6.35</v>
      </c>
      <c r="G81" t="n">
        <v>5.95</v>
      </c>
      <c r="H81" t="n">
        <v>0.08</v>
      </c>
      <c r="I81" t="n">
        <v>64</v>
      </c>
      <c r="J81" t="n">
        <v>274.57</v>
      </c>
      <c r="K81" t="n">
        <v>60.56</v>
      </c>
      <c r="L81" t="n">
        <v>1.25</v>
      </c>
      <c r="M81" t="n">
        <v>62</v>
      </c>
      <c r="N81" t="n">
        <v>72.76000000000001</v>
      </c>
      <c r="O81" t="n">
        <v>34097.72</v>
      </c>
      <c r="P81" t="n">
        <v>109.73</v>
      </c>
      <c r="Q81" t="n">
        <v>202.86</v>
      </c>
      <c r="R81" t="n">
        <v>58.12</v>
      </c>
      <c r="S81" t="n">
        <v>13.89</v>
      </c>
      <c r="T81" t="n">
        <v>20138.48</v>
      </c>
      <c r="U81" t="n">
        <v>0.24</v>
      </c>
      <c r="V81" t="n">
        <v>0.61</v>
      </c>
      <c r="W81" t="n">
        <v>0.75</v>
      </c>
      <c r="X81" t="n">
        <v>1.31</v>
      </c>
      <c r="Y81" t="n">
        <v>1</v>
      </c>
      <c r="Z81" t="n">
        <v>10</v>
      </c>
    </row>
    <row r="82">
      <c r="A82" t="n">
        <v>2</v>
      </c>
      <c r="B82" t="n">
        <v>140</v>
      </c>
      <c r="C82" t="inlineStr">
        <is>
          <t xml:space="preserve">CONCLUIDO	</t>
        </is>
      </c>
      <c r="D82" t="n">
        <v>8.5997</v>
      </c>
      <c r="E82" t="n">
        <v>11.63</v>
      </c>
      <c r="F82" t="n">
        <v>6.06</v>
      </c>
      <c r="G82" t="n">
        <v>7.13</v>
      </c>
      <c r="H82" t="n">
        <v>0.1</v>
      </c>
      <c r="I82" t="n">
        <v>51</v>
      </c>
      <c r="J82" t="n">
        <v>275.05</v>
      </c>
      <c r="K82" t="n">
        <v>60.56</v>
      </c>
      <c r="L82" t="n">
        <v>1.5</v>
      </c>
      <c r="M82" t="n">
        <v>49</v>
      </c>
      <c r="N82" t="n">
        <v>73</v>
      </c>
      <c r="O82" t="n">
        <v>34157.42</v>
      </c>
      <c r="P82" t="n">
        <v>104.71</v>
      </c>
      <c r="Q82" t="n">
        <v>202.84</v>
      </c>
      <c r="R82" t="n">
        <v>49.53</v>
      </c>
      <c r="S82" t="n">
        <v>13.89</v>
      </c>
      <c r="T82" t="n">
        <v>15911.87</v>
      </c>
      <c r="U82" t="n">
        <v>0.28</v>
      </c>
      <c r="V82" t="n">
        <v>0.64</v>
      </c>
      <c r="W82" t="n">
        <v>0.72</v>
      </c>
      <c r="X82" t="n">
        <v>1.02</v>
      </c>
      <c r="Y82" t="n">
        <v>1</v>
      </c>
      <c r="Z82" t="n">
        <v>10</v>
      </c>
    </row>
    <row r="83">
      <c r="A83" t="n">
        <v>3</v>
      </c>
      <c r="B83" t="n">
        <v>140</v>
      </c>
      <c r="C83" t="inlineStr">
        <is>
          <t xml:space="preserve">CONCLUIDO	</t>
        </is>
      </c>
      <c r="D83" t="n">
        <v>9.0634</v>
      </c>
      <c r="E83" t="n">
        <v>11.03</v>
      </c>
      <c r="F83" t="n">
        <v>5.89</v>
      </c>
      <c r="G83" t="n">
        <v>8.210000000000001</v>
      </c>
      <c r="H83" t="n">
        <v>0.11</v>
      </c>
      <c r="I83" t="n">
        <v>43</v>
      </c>
      <c r="J83" t="n">
        <v>275.54</v>
      </c>
      <c r="K83" t="n">
        <v>60.56</v>
      </c>
      <c r="L83" t="n">
        <v>1.75</v>
      </c>
      <c r="M83" t="n">
        <v>41</v>
      </c>
      <c r="N83" t="n">
        <v>73.23</v>
      </c>
      <c r="O83" t="n">
        <v>34217.22</v>
      </c>
      <c r="P83" t="n">
        <v>101.58</v>
      </c>
      <c r="Q83" t="n">
        <v>202.85</v>
      </c>
      <c r="R83" t="n">
        <v>44.09</v>
      </c>
      <c r="S83" t="n">
        <v>13.89</v>
      </c>
      <c r="T83" t="n">
        <v>13231.82</v>
      </c>
      <c r="U83" t="n">
        <v>0.32</v>
      </c>
      <c r="V83" t="n">
        <v>0.66</v>
      </c>
      <c r="W83" t="n">
        <v>0.7</v>
      </c>
      <c r="X83" t="n">
        <v>0.85</v>
      </c>
      <c r="Y83" t="n">
        <v>1</v>
      </c>
      <c r="Z83" t="n">
        <v>10</v>
      </c>
    </row>
    <row r="84">
      <c r="A84" t="n">
        <v>4</v>
      </c>
      <c r="B84" t="n">
        <v>140</v>
      </c>
      <c r="C84" t="inlineStr">
        <is>
          <t xml:space="preserve">CONCLUIDO	</t>
        </is>
      </c>
      <c r="D84" t="n">
        <v>9.4359</v>
      </c>
      <c r="E84" t="n">
        <v>10.6</v>
      </c>
      <c r="F84" t="n">
        <v>5.76</v>
      </c>
      <c r="G84" t="n">
        <v>9.35</v>
      </c>
      <c r="H84" t="n">
        <v>0.13</v>
      </c>
      <c r="I84" t="n">
        <v>37</v>
      </c>
      <c r="J84" t="n">
        <v>276.02</v>
      </c>
      <c r="K84" t="n">
        <v>60.56</v>
      </c>
      <c r="L84" t="n">
        <v>2</v>
      </c>
      <c r="M84" t="n">
        <v>35</v>
      </c>
      <c r="N84" t="n">
        <v>73.47</v>
      </c>
      <c r="O84" t="n">
        <v>34277.1</v>
      </c>
      <c r="P84" t="n">
        <v>99.37</v>
      </c>
      <c r="Q84" t="n">
        <v>202.85</v>
      </c>
      <c r="R84" t="n">
        <v>39.94</v>
      </c>
      <c r="S84" t="n">
        <v>13.89</v>
      </c>
      <c r="T84" t="n">
        <v>11186.55</v>
      </c>
      <c r="U84" t="n">
        <v>0.35</v>
      </c>
      <c r="V84" t="n">
        <v>0.67</v>
      </c>
      <c r="W84" t="n">
        <v>0.7</v>
      </c>
      <c r="X84" t="n">
        <v>0.72</v>
      </c>
      <c r="Y84" t="n">
        <v>1</v>
      </c>
      <c r="Z84" t="n">
        <v>10</v>
      </c>
    </row>
    <row r="85">
      <c r="A85" t="n">
        <v>5</v>
      </c>
      <c r="B85" t="n">
        <v>140</v>
      </c>
      <c r="C85" t="inlineStr">
        <is>
          <t xml:space="preserve">CONCLUIDO	</t>
        </is>
      </c>
      <c r="D85" t="n">
        <v>9.7768</v>
      </c>
      <c r="E85" t="n">
        <v>10.23</v>
      </c>
      <c r="F85" t="n">
        <v>5.66</v>
      </c>
      <c r="G85" t="n">
        <v>10.61</v>
      </c>
      <c r="H85" t="n">
        <v>0.14</v>
      </c>
      <c r="I85" t="n">
        <v>32</v>
      </c>
      <c r="J85" t="n">
        <v>276.51</v>
      </c>
      <c r="K85" t="n">
        <v>60.56</v>
      </c>
      <c r="L85" t="n">
        <v>2.25</v>
      </c>
      <c r="M85" t="n">
        <v>30</v>
      </c>
      <c r="N85" t="n">
        <v>73.70999999999999</v>
      </c>
      <c r="O85" t="n">
        <v>34337.08</v>
      </c>
      <c r="P85" t="n">
        <v>97.36</v>
      </c>
      <c r="Q85" t="n">
        <v>202.84</v>
      </c>
      <c r="R85" t="n">
        <v>36.98</v>
      </c>
      <c r="S85" t="n">
        <v>13.89</v>
      </c>
      <c r="T85" t="n">
        <v>9729.73</v>
      </c>
      <c r="U85" t="n">
        <v>0.38</v>
      </c>
      <c r="V85" t="n">
        <v>0.68</v>
      </c>
      <c r="W85" t="n">
        <v>0.68</v>
      </c>
      <c r="X85" t="n">
        <v>0.62</v>
      </c>
      <c r="Y85" t="n">
        <v>1</v>
      </c>
      <c r="Z85" t="n">
        <v>10</v>
      </c>
    </row>
    <row r="86">
      <c r="A86" t="n">
        <v>6</v>
      </c>
      <c r="B86" t="n">
        <v>140</v>
      </c>
      <c r="C86" t="inlineStr">
        <is>
          <t xml:space="preserve">CONCLUIDO	</t>
        </is>
      </c>
      <c r="D86" t="n">
        <v>9.9671</v>
      </c>
      <c r="E86" t="n">
        <v>10.03</v>
      </c>
      <c r="F86" t="n">
        <v>5.62</v>
      </c>
      <c r="G86" t="n">
        <v>11.62</v>
      </c>
      <c r="H86" t="n">
        <v>0.16</v>
      </c>
      <c r="I86" t="n">
        <v>29</v>
      </c>
      <c r="J86" t="n">
        <v>277</v>
      </c>
      <c r="K86" t="n">
        <v>60.56</v>
      </c>
      <c r="L86" t="n">
        <v>2.5</v>
      </c>
      <c r="M86" t="n">
        <v>27</v>
      </c>
      <c r="N86" t="n">
        <v>73.94</v>
      </c>
      <c r="O86" t="n">
        <v>34397.15</v>
      </c>
      <c r="P86" t="n">
        <v>96.65000000000001</v>
      </c>
      <c r="Q86" t="n">
        <v>202.83</v>
      </c>
      <c r="R86" t="n">
        <v>35.45</v>
      </c>
      <c r="S86" t="n">
        <v>13.89</v>
      </c>
      <c r="T86" t="n">
        <v>8981.48</v>
      </c>
      <c r="U86" t="n">
        <v>0.39</v>
      </c>
      <c r="V86" t="n">
        <v>0.6899999999999999</v>
      </c>
      <c r="W86" t="n">
        <v>0.6899999999999999</v>
      </c>
      <c r="X86" t="n">
        <v>0.58</v>
      </c>
      <c r="Y86" t="n">
        <v>1</v>
      </c>
      <c r="Z86" t="n">
        <v>10</v>
      </c>
    </row>
    <row r="87">
      <c r="A87" t="n">
        <v>7</v>
      </c>
      <c r="B87" t="n">
        <v>140</v>
      </c>
      <c r="C87" t="inlineStr">
        <is>
          <t xml:space="preserve">CONCLUIDO	</t>
        </is>
      </c>
      <c r="D87" t="n">
        <v>10.2055</v>
      </c>
      <c r="E87" t="n">
        <v>9.800000000000001</v>
      </c>
      <c r="F87" t="n">
        <v>5.54</v>
      </c>
      <c r="G87" t="n">
        <v>12.78</v>
      </c>
      <c r="H87" t="n">
        <v>0.18</v>
      </c>
      <c r="I87" t="n">
        <v>26</v>
      </c>
      <c r="J87" t="n">
        <v>277.48</v>
      </c>
      <c r="K87" t="n">
        <v>60.56</v>
      </c>
      <c r="L87" t="n">
        <v>2.75</v>
      </c>
      <c r="M87" t="n">
        <v>24</v>
      </c>
      <c r="N87" t="n">
        <v>74.18000000000001</v>
      </c>
      <c r="O87" t="n">
        <v>34457.31</v>
      </c>
      <c r="P87" t="n">
        <v>95.17</v>
      </c>
      <c r="Q87" t="n">
        <v>202.83</v>
      </c>
      <c r="R87" t="n">
        <v>33.3</v>
      </c>
      <c r="S87" t="n">
        <v>13.89</v>
      </c>
      <c r="T87" t="n">
        <v>7920.91</v>
      </c>
      <c r="U87" t="n">
        <v>0.42</v>
      </c>
      <c r="V87" t="n">
        <v>0.7</v>
      </c>
      <c r="W87" t="n">
        <v>0.68</v>
      </c>
      <c r="X87" t="n">
        <v>0.5</v>
      </c>
      <c r="Y87" t="n">
        <v>1</v>
      </c>
      <c r="Z87" t="n">
        <v>10</v>
      </c>
    </row>
    <row r="88">
      <c r="A88" t="n">
        <v>8</v>
      </c>
      <c r="B88" t="n">
        <v>140</v>
      </c>
      <c r="C88" t="inlineStr">
        <is>
          <t xml:space="preserve">CONCLUIDO	</t>
        </is>
      </c>
      <c r="D88" t="n">
        <v>10.3582</v>
      </c>
      <c r="E88" t="n">
        <v>9.65</v>
      </c>
      <c r="F88" t="n">
        <v>5.5</v>
      </c>
      <c r="G88" t="n">
        <v>13.75</v>
      </c>
      <c r="H88" t="n">
        <v>0.19</v>
      </c>
      <c r="I88" t="n">
        <v>24</v>
      </c>
      <c r="J88" t="n">
        <v>277.97</v>
      </c>
      <c r="K88" t="n">
        <v>60.56</v>
      </c>
      <c r="L88" t="n">
        <v>3</v>
      </c>
      <c r="M88" t="n">
        <v>22</v>
      </c>
      <c r="N88" t="n">
        <v>74.42</v>
      </c>
      <c r="O88" t="n">
        <v>34517.57</v>
      </c>
      <c r="P88" t="n">
        <v>94.34</v>
      </c>
      <c r="Q88" t="n">
        <v>202.84</v>
      </c>
      <c r="R88" t="n">
        <v>32.05</v>
      </c>
      <c r="S88" t="n">
        <v>13.89</v>
      </c>
      <c r="T88" t="n">
        <v>7306.35</v>
      </c>
      <c r="U88" t="n">
        <v>0.43</v>
      </c>
      <c r="V88" t="n">
        <v>0.7</v>
      </c>
      <c r="W88" t="n">
        <v>0.67</v>
      </c>
      <c r="X88" t="n">
        <v>0.46</v>
      </c>
      <c r="Y88" t="n">
        <v>1</v>
      </c>
      <c r="Z88" t="n">
        <v>10</v>
      </c>
    </row>
    <row r="89">
      <c r="A89" t="n">
        <v>9</v>
      </c>
      <c r="B89" t="n">
        <v>140</v>
      </c>
      <c r="C89" t="inlineStr">
        <is>
          <t xml:space="preserve">CONCLUIDO	</t>
        </is>
      </c>
      <c r="D89" t="n">
        <v>10.5119</v>
      </c>
      <c r="E89" t="n">
        <v>9.51</v>
      </c>
      <c r="F89" t="n">
        <v>5.46</v>
      </c>
      <c r="G89" t="n">
        <v>14.9</v>
      </c>
      <c r="H89" t="n">
        <v>0.21</v>
      </c>
      <c r="I89" t="n">
        <v>22</v>
      </c>
      <c r="J89" t="n">
        <v>278.46</v>
      </c>
      <c r="K89" t="n">
        <v>60.56</v>
      </c>
      <c r="L89" t="n">
        <v>3.25</v>
      </c>
      <c r="M89" t="n">
        <v>20</v>
      </c>
      <c r="N89" t="n">
        <v>74.66</v>
      </c>
      <c r="O89" t="n">
        <v>34577.92</v>
      </c>
      <c r="P89" t="n">
        <v>93.63</v>
      </c>
      <c r="Q89" t="n">
        <v>202.87</v>
      </c>
      <c r="R89" t="n">
        <v>30.88</v>
      </c>
      <c r="S89" t="n">
        <v>13.89</v>
      </c>
      <c r="T89" t="n">
        <v>6727.77</v>
      </c>
      <c r="U89" t="n">
        <v>0.45</v>
      </c>
      <c r="V89" t="n">
        <v>0.71</v>
      </c>
      <c r="W89" t="n">
        <v>0.67</v>
      </c>
      <c r="X89" t="n">
        <v>0.42</v>
      </c>
      <c r="Y89" t="n">
        <v>1</v>
      </c>
      <c r="Z89" t="n">
        <v>10</v>
      </c>
    </row>
    <row r="90">
      <c r="A90" t="n">
        <v>10</v>
      </c>
      <c r="B90" t="n">
        <v>140</v>
      </c>
      <c r="C90" t="inlineStr">
        <is>
          <t xml:space="preserve">CONCLUIDO	</t>
        </is>
      </c>
      <c r="D90" t="n">
        <v>10.6749</v>
      </c>
      <c r="E90" t="n">
        <v>9.369999999999999</v>
      </c>
      <c r="F90" t="n">
        <v>5.42</v>
      </c>
      <c r="G90" t="n">
        <v>16.27</v>
      </c>
      <c r="H90" t="n">
        <v>0.22</v>
      </c>
      <c r="I90" t="n">
        <v>20</v>
      </c>
      <c r="J90" t="n">
        <v>278.95</v>
      </c>
      <c r="K90" t="n">
        <v>60.56</v>
      </c>
      <c r="L90" t="n">
        <v>3.5</v>
      </c>
      <c r="M90" t="n">
        <v>18</v>
      </c>
      <c r="N90" t="n">
        <v>74.90000000000001</v>
      </c>
      <c r="O90" t="n">
        <v>34638.36</v>
      </c>
      <c r="P90" t="n">
        <v>92.84</v>
      </c>
      <c r="Q90" t="n">
        <v>202.83</v>
      </c>
      <c r="R90" t="n">
        <v>29.56</v>
      </c>
      <c r="S90" t="n">
        <v>13.89</v>
      </c>
      <c r="T90" t="n">
        <v>6077.92</v>
      </c>
      <c r="U90" t="n">
        <v>0.47</v>
      </c>
      <c r="V90" t="n">
        <v>0.71</v>
      </c>
      <c r="W90" t="n">
        <v>0.67</v>
      </c>
      <c r="X90" t="n">
        <v>0.38</v>
      </c>
      <c r="Y90" t="n">
        <v>1</v>
      </c>
      <c r="Z90" t="n">
        <v>10</v>
      </c>
    </row>
    <row r="91">
      <c r="A91" t="n">
        <v>11</v>
      </c>
      <c r="B91" t="n">
        <v>140</v>
      </c>
      <c r="C91" t="inlineStr">
        <is>
          <t xml:space="preserve">CONCLUIDO	</t>
        </is>
      </c>
      <c r="D91" t="n">
        <v>10.7495</v>
      </c>
      <c r="E91" t="n">
        <v>9.300000000000001</v>
      </c>
      <c r="F91" t="n">
        <v>5.41</v>
      </c>
      <c r="G91" t="n">
        <v>17.08</v>
      </c>
      <c r="H91" t="n">
        <v>0.24</v>
      </c>
      <c r="I91" t="n">
        <v>19</v>
      </c>
      <c r="J91" t="n">
        <v>279.44</v>
      </c>
      <c r="K91" t="n">
        <v>60.56</v>
      </c>
      <c r="L91" t="n">
        <v>3.75</v>
      </c>
      <c r="M91" t="n">
        <v>17</v>
      </c>
      <c r="N91" t="n">
        <v>75.14</v>
      </c>
      <c r="O91" t="n">
        <v>34698.9</v>
      </c>
      <c r="P91" t="n">
        <v>92.62</v>
      </c>
      <c r="Q91" t="n">
        <v>202.89</v>
      </c>
      <c r="R91" t="n">
        <v>29.06</v>
      </c>
      <c r="S91" t="n">
        <v>13.89</v>
      </c>
      <c r="T91" t="n">
        <v>5836.76</v>
      </c>
      <c r="U91" t="n">
        <v>0.48</v>
      </c>
      <c r="V91" t="n">
        <v>0.72</v>
      </c>
      <c r="W91" t="n">
        <v>0.67</v>
      </c>
      <c r="X91" t="n">
        <v>0.37</v>
      </c>
      <c r="Y91" t="n">
        <v>1</v>
      </c>
      <c r="Z91" t="n">
        <v>10</v>
      </c>
    </row>
    <row r="92">
      <c r="A92" t="n">
        <v>12</v>
      </c>
      <c r="B92" t="n">
        <v>140</v>
      </c>
      <c r="C92" t="inlineStr">
        <is>
          <t xml:space="preserve">CONCLUIDO	</t>
        </is>
      </c>
      <c r="D92" t="n">
        <v>10.8401</v>
      </c>
      <c r="E92" t="n">
        <v>9.220000000000001</v>
      </c>
      <c r="F92" t="n">
        <v>5.38</v>
      </c>
      <c r="G92" t="n">
        <v>17.95</v>
      </c>
      <c r="H92" t="n">
        <v>0.25</v>
      </c>
      <c r="I92" t="n">
        <v>18</v>
      </c>
      <c r="J92" t="n">
        <v>279.94</v>
      </c>
      <c r="K92" t="n">
        <v>60.56</v>
      </c>
      <c r="L92" t="n">
        <v>4</v>
      </c>
      <c r="M92" t="n">
        <v>16</v>
      </c>
      <c r="N92" t="n">
        <v>75.38</v>
      </c>
      <c r="O92" t="n">
        <v>34759.54</v>
      </c>
      <c r="P92" t="n">
        <v>92.09999999999999</v>
      </c>
      <c r="Q92" t="n">
        <v>202.88</v>
      </c>
      <c r="R92" t="n">
        <v>28.24</v>
      </c>
      <c r="S92" t="n">
        <v>13.89</v>
      </c>
      <c r="T92" t="n">
        <v>5431.52</v>
      </c>
      <c r="U92" t="n">
        <v>0.49</v>
      </c>
      <c r="V92" t="n">
        <v>0.72</v>
      </c>
      <c r="W92" t="n">
        <v>0.67</v>
      </c>
      <c r="X92" t="n">
        <v>0.35</v>
      </c>
      <c r="Y92" t="n">
        <v>1</v>
      </c>
      <c r="Z92" t="n">
        <v>10</v>
      </c>
    </row>
    <row r="93">
      <c r="A93" t="n">
        <v>13</v>
      </c>
      <c r="B93" t="n">
        <v>140</v>
      </c>
      <c r="C93" t="inlineStr">
        <is>
          <t xml:space="preserve">CONCLUIDO	</t>
        </is>
      </c>
      <c r="D93" t="n">
        <v>10.9167</v>
      </c>
      <c r="E93" t="n">
        <v>9.16</v>
      </c>
      <c r="F93" t="n">
        <v>5.37</v>
      </c>
      <c r="G93" t="n">
        <v>18.96</v>
      </c>
      <c r="H93" t="n">
        <v>0.27</v>
      </c>
      <c r="I93" t="n">
        <v>17</v>
      </c>
      <c r="J93" t="n">
        <v>280.43</v>
      </c>
      <c r="K93" t="n">
        <v>60.56</v>
      </c>
      <c r="L93" t="n">
        <v>4.25</v>
      </c>
      <c r="M93" t="n">
        <v>15</v>
      </c>
      <c r="N93" t="n">
        <v>75.62</v>
      </c>
      <c r="O93" t="n">
        <v>34820.27</v>
      </c>
      <c r="P93" t="n">
        <v>91.73</v>
      </c>
      <c r="Q93" t="n">
        <v>202.83</v>
      </c>
      <c r="R93" t="n">
        <v>28.01</v>
      </c>
      <c r="S93" t="n">
        <v>13.89</v>
      </c>
      <c r="T93" t="n">
        <v>5318.09</v>
      </c>
      <c r="U93" t="n">
        <v>0.5</v>
      </c>
      <c r="V93" t="n">
        <v>0.72</v>
      </c>
      <c r="W93" t="n">
        <v>0.66</v>
      </c>
      <c r="X93" t="n">
        <v>0.33</v>
      </c>
      <c r="Y93" t="n">
        <v>1</v>
      </c>
      <c r="Z93" t="n">
        <v>10</v>
      </c>
    </row>
    <row r="94">
      <c r="A94" t="n">
        <v>14</v>
      </c>
      <c r="B94" t="n">
        <v>140</v>
      </c>
      <c r="C94" t="inlineStr">
        <is>
          <t xml:space="preserve">CONCLUIDO	</t>
        </is>
      </c>
      <c r="D94" t="n">
        <v>11.0152</v>
      </c>
      <c r="E94" t="n">
        <v>9.08</v>
      </c>
      <c r="F94" t="n">
        <v>5.34</v>
      </c>
      <c r="G94" t="n">
        <v>20.03</v>
      </c>
      <c r="H94" t="n">
        <v>0.29</v>
      </c>
      <c r="I94" t="n">
        <v>16</v>
      </c>
      <c r="J94" t="n">
        <v>280.92</v>
      </c>
      <c r="K94" t="n">
        <v>60.56</v>
      </c>
      <c r="L94" t="n">
        <v>4.5</v>
      </c>
      <c r="M94" t="n">
        <v>14</v>
      </c>
      <c r="N94" t="n">
        <v>75.87</v>
      </c>
      <c r="O94" t="n">
        <v>34881.09</v>
      </c>
      <c r="P94" t="n">
        <v>91.09999999999999</v>
      </c>
      <c r="Q94" t="n">
        <v>202.85</v>
      </c>
      <c r="R94" t="n">
        <v>27.18</v>
      </c>
      <c r="S94" t="n">
        <v>13.89</v>
      </c>
      <c r="T94" t="n">
        <v>4907.48</v>
      </c>
      <c r="U94" t="n">
        <v>0.51</v>
      </c>
      <c r="V94" t="n">
        <v>0.72</v>
      </c>
      <c r="W94" t="n">
        <v>0.66</v>
      </c>
      <c r="X94" t="n">
        <v>0.3</v>
      </c>
      <c r="Y94" t="n">
        <v>1</v>
      </c>
      <c r="Z94" t="n">
        <v>10</v>
      </c>
    </row>
    <row r="95">
      <c r="A95" t="n">
        <v>15</v>
      </c>
      <c r="B95" t="n">
        <v>140</v>
      </c>
      <c r="C95" t="inlineStr">
        <is>
          <t xml:space="preserve">CONCLUIDO	</t>
        </is>
      </c>
      <c r="D95" t="n">
        <v>11.093</v>
      </c>
      <c r="E95" t="n">
        <v>9.01</v>
      </c>
      <c r="F95" t="n">
        <v>5.33</v>
      </c>
      <c r="G95" t="n">
        <v>21.32</v>
      </c>
      <c r="H95" t="n">
        <v>0.3</v>
      </c>
      <c r="I95" t="n">
        <v>15</v>
      </c>
      <c r="J95" t="n">
        <v>281.41</v>
      </c>
      <c r="K95" t="n">
        <v>60.56</v>
      </c>
      <c r="L95" t="n">
        <v>4.75</v>
      </c>
      <c r="M95" t="n">
        <v>13</v>
      </c>
      <c r="N95" t="n">
        <v>76.11</v>
      </c>
      <c r="O95" t="n">
        <v>34942.02</v>
      </c>
      <c r="P95" t="n">
        <v>90.83</v>
      </c>
      <c r="Q95" t="n">
        <v>202.83</v>
      </c>
      <c r="R95" t="n">
        <v>26.86</v>
      </c>
      <c r="S95" t="n">
        <v>13.89</v>
      </c>
      <c r="T95" t="n">
        <v>4754.35</v>
      </c>
      <c r="U95" t="n">
        <v>0.52</v>
      </c>
      <c r="V95" t="n">
        <v>0.73</v>
      </c>
      <c r="W95" t="n">
        <v>0.66</v>
      </c>
      <c r="X95" t="n">
        <v>0.29</v>
      </c>
      <c r="Y95" t="n">
        <v>1</v>
      </c>
      <c r="Z95" t="n">
        <v>10</v>
      </c>
    </row>
    <row r="96">
      <c r="A96" t="n">
        <v>16</v>
      </c>
      <c r="B96" t="n">
        <v>140</v>
      </c>
      <c r="C96" t="inlineStr">
        <is>
          <t xml:space="preserve">CONCLUIDO	</t>
        </is>
      </c>
      <c r="D96" t="n">
        <v>11.1933</v>
      </c>
      <c r="E96" t="n">
        <v>8.93</v>
      </c>
      <c r="F96" t="n">
        <v>5.3</v>
      </c>
      <c r="G96" t="n">
        <v>22.72</v>
      </c>
      <c r="H96" t="n">
        <v>0.32</v>
      </c>
      <c r="I96" t="n">
        <v>14</v>
      </c>
      <c r="J96" t="n">
        <v>281.91</v>
      </c>
      <c r="K96" t="n">
        <v>60.56</v>
      </c>
      <c r="L96" t="n">
        <v>5</v>
      </c>
      <c r="M96" t="n">
        <v>12</v>
      </c>
      <c r="N96" t="n">
        <v>76.34999999999999</v>
      </c>
      <c r="O96" t="n">
        <v>35003.04</v>
      </c>
      <c r="P96" t="n">
        <v>90.22</v>
      </c>
      <c r="Q96" t="n">
        <v>202.84</v>
      </c>
      <c r="R96" t="n">
        <v>25.87</v>
      </c>
      <c r="S96" t="n">
        <v>13.89</v>
      </c>
      <c r="T96" t="n">
        <v>4266.92</v>
      </c>
      <c r="U96" t="n">
        <v>0.54</v>
      </c>
      <c r="V96" t="n">
        <v>0.73</v>
      </c>
      <c r="W96" t="n">
        <v>0.66</v>
      </c>
      <c r="X96" t="n">
        <v>0.26</v>
      </c>
      <c r="Y96" t="n">
        <v>1</v>
      </c>
      <c r="Z96" t="n">
        <v>10</v>
      </c>
    </row>
    <row r="97">
      <c r="A97" t="n">
        <v>17</v>
      </c>
      <c r="B97" t="n">
        <v>140</v>
      </c>
      <c r="C97" t="inlineStr">
        <is>
          <t xml:space="preserve">CONCLUIDO	</t>
        </is>
      </c>
      <c r="D97" t="n">
        <v>11.202</v>
      </c>
      <c r="E97" t="n">
        <v>8.93</v>
      </c>
      <c r="F97" t="n">
        <v>5.29</v>
      </c>
      <c r="G97" t="n">
        <v>22.69</v>
      </c>
      <c r="H97" t="n">
        <v>0.33</v>
      </c>
      <c r="I97" t="n">
        <v>14</v>
      </c>
      <c r="J97" t="n">
        <v>282.4</v>
      </c>
      <c r="K97" t="n">
        <v>60.56</v>
      </c>
      <c r="L97" t="n">
        <v>5.25</v>
      </c>
      <c r="M97" t="n">
        <v>12</v>
      </c>
      <c r="N97" t="n">
        <v>76.59999999999999</v>
      </c>
      <c r="O97" t="n">
        <v>35064.15</v>
      </c>
      <c r="P97" t="n">
        <v>90.09</v>
      </c>
      <c r="Q97" t="n">
        <v>202.85</v>
      </c>
      <c r="R97" t="n">
        <v>25.8</v>
      </c>
      <c r="S97" t="n">
        <v>13.89</v>
      </c>
      <c r="T97" t="n">
        <v>4228.19</v>
      </c>
      <c r="U97" t="n">
        <v>0.54</v>
      </c>
      <c r="V97" t="n">
        <v>0.73</v>
      </c>
      <c r="W97" t="n">
        <v>0.65</v>
      </c>
      <c r="X97" t="n">
        <v>0.26</v>
      </c>
      <c r="Y97" t="n">
        <v>1</v>
      </c>
      <c r="Z97" t="n">
        <v>10</v>
      </c>
    </row>
    <row r="98">
      <c r="A98" t="n">
        <v>18</v>
      </c>
      <c r="B98" t="n">
        <v>140</v>
      </c>
      <c r="C98" t="inlineStr">
        <is>
          <t xml:space="preserve">CONCLUIDO	</t>
        </is>
      </c>
      <c r="D98" t="n">
        <v>11.2839</v>
      </c>
      <c r="E98" t="n">
        <v>8.859999999999999</v>
      </c>
      <c r="F98" t="n">
        <v>5.28</v>
      </c>
      <c r="G98" t="n">
        <v>24.38</v>
      </c>
      <c r="H98" t="n">
        <v>0.35</v>
      </c>
      <c r="I98" t="n">
        <v>13</v>
      </c>
      <c r="J98" t="n">
        <v>282.9</v>
      </c>
      <c r="K98" t="n">
        <v>60.56</v>
      </c>
      <c r="L98" t="n">
        <v>5.5</v>
      </c>
      <c r="M98" t="n">
        <v>11</v>
      </c>
      <c r="N98" t="n">
        <v>76.84999999999999</v>
      </c>
      <c r="O98" t="n">
        <v>35125.37</v>
      </c>
      <c r="P98" t="n">
        <v>89.78</v>
      </c>
      <c r="Q98" t="n">
        <v>202.82</v>
      </c>
      <c r="R98" t="n">
        <v>25.14</v>
      </c>
      <c r="S98" t="n">
        <v>13.89</v>
      </c>
      <c r="T98" t="n">
        <v>3905.88</v>
      </c>
      <c r="U98" t="n">
        <v>0.55</v>
      </c>
      <c r="V98" t="n">
        <v>0.73</v>
      </c>
      <c r="W98" t="n">
        <v>0.66</v>
      </c>
      <c r="X98" t="n">
        <v>0.24</v>
      </c>
      <c r="Y98" t="n">
        <v>1</v>
      </c>
      <c r="Z98" t="n">
        <v>10</v>
      </c>
    </row>
    <row r="99">
      <c r="A99" t="n">
        <v>19</v>
      </c>
      <c r="B99" t="n">
        <v>140</v>
      </c>
      <c r="C99" t="inlineStr">
        <is>
          <t xml:space="preserve">CONCLUIDO	</t>
        </is>
      </c>
      <c r="D99" t="n">
        <v>11.287</v>
      </c>
      <c r="E99" t="n">
        <v>8.859999999999999</v>
      </c>
      <c r="F99" t="n">
        <v>5.28</v>
      </c>
      <c r="G99" t="n">
        <v>24.37</v>
      </c>
      <c r="H99" t="n">
        <v>0.36</v>
      </c>
      <c r="I99" t="n">
        <v>13</v>
      </c>
      <c r="J99" t="n">
        <v>283.4</v>
      </c>
      <c r="K99" t="n">
        <v>60.56</v>
      </c>
      <c r="L99" t="n">
        <v>5.75</v>
      </c>
      <c r="M99" t="n">
        <v>11</v>
      </c>
      <c r="N99" t="n">
        <v>77.09</v>
      </c>
      <c r="O99" t="n">
        <v>35186.68</v>
      </c>
      <c r="P99" t="n">
        <v>89.63</v>
      </c>
      <c r="Q99" t="n">
        <v>202.83</v>
      </c>
      <c r="R99" t="n">
        <v>25.16</v>
      </c>
      <c r="S99" t="n">
        <v>13.89</v>
      </c>
      <c r="T99" t="n">
        <v>3914.44</v>
      </c>
      <c r="U99" t="n">
        <v>0.55</v>
      </c>
      <c r="V99" t="n">
        <v>0.73</v>
      </c>
      <c r="W99" t="n">
        <v>0.66</v>
      </c>
      <c r="X99" t="n">
        <v>0.24</v>
      </c>
      <c r="Y99" t="n">
        <v>1</v>
      </c>
      <c r="Z99" t="n">
        <v>10</v>
      </c>
    </row>
    <row r="100">
      <c r="A100" t="n">
        <v>20</v>
      </c>
      <c r="B100" t="n">
        <v>140</v>
      </c>
      <c r="C100" t="inlineStr">
        <is>
          <t xml:space="preserve">CONCLUIDO	</t>
        </is>
      </c>
      <c r="D100" t="n">
        <v>11.3794</v>
      </c>
      <c r="E100" t="n">
        <v>8.789999999999999</v>
      </c>
      <c r="F100" t="n">
        <v>5.26</v>
      </c>
      <c r="G100" t="n">
        <v>26.3</v>
      </c>
      <c r="H100" t="n">
        <v>0.38</v>
      </c>
      <c r="I100" t="n">
        <v>12</v>
      </c>
      <c r="J100" t="n">
        <v>283.9</v>
      </c>
      <c r="K100" t="n">
        <v>60.56</v>
      </c>
      <c r="L100" t="n">
        <v>6</v>
      </c>
      <c r="M100" t="n">
        <v>10</v>
      </c>
      <c r="N100" t="n">
        <v>77.34</v>
      </c>
      <c r="O100" t="n">
        <v>35248.1</v>
      </c>
      <c r="P100" t="n">
        <v>89.37</v>
      </c>
      <c r="Q100" t="n">
        <v>202.81</v>
      </c>
      <c r="R100" t="n">
        <v>24.55</v>
      </c>
      <c r="S100" t="n">
        <v>13.89</v>
      </c>
      <c r="T100" t="n">
        <v>3616.62</v>
      </c>
      <c r="U100" t="n">
        <v>0.57</v>
      </c>
      <c r="V100" t="n">
        <v>0.74</v>
      </c>
      <c r="W100" t="n">
        <v>0.66</v>
      </c>
      <c r="X100" t="n">
        <v>0.22</v>
      </c>
      <c r="Y100" t="n">
        <v>1</v>
      </c>
      <c r="Z100" t="n">
        <v>10</v>
      </c>
    </row>
    <row r="101">
      <c r="A101" t="n">
        <v>21</v>
      </c>
      <c r="B101" t="n">
        <v>140</v>
      </c>
      <c r="C101" t="inlineStr">
        <is>
          <t xml:space="preserve">CONCLUIDO	</t>
        </is>
      </c>
      <c r="D101" t="n">
        <v>11.3751</v>
      </c>
      <c r="E101" t="n">
        <v>8.789999999999999</v>
      </c>
      <c r="F101" t="n">
        <v>5.26</v>
      </c>
      <c r="G101" t="n">
        <v>26.32</v>
      </c>
      <c r="H101" t="n">
        <v>0.39</v>
      </c>
      <c r="I101" t="n">
        <v>12</v>
      </c>
      <c r="J101" t="n">
        <v>284.4</v>
      </c>
      <c r="K101" t="n">
        <v>60.56</v>
      </c>
      <c r="L101" t="n">
        <v>6.25</v>
      </c>
      <c r="M101" t="n">
        <v>10</v>
      </c>
      <c r="N101" t="n">
        <v>77.59</v>
      </c>
      <c r="O101" t="n">
        <v>35309.61</v>
      </c>
      <c r="P101" t="n">
        <v>89.22</v>
      </c>
      <c r="Q101" t="n">
        <v>202.81</v>
      </c>
      <c r="R101" t="n">
        <v>24.72</v>
      </c>
      <c r="S101" t="n">
        <v>13.89</v>
      </c>
      <c r="T101" t="n">
        <v>3701.47</v>
      </c>
      <c r="U101" t="n">
        <v>0.5600000000000001</v>
      </c>
      <c r="V101" t="n">
        <v>0.73</v>
      </c>
      <c r="W101" t="n">
        <v>0.65</v>
      </c>
      <c r="X101" t="n">
        <v>0.23</v>
      </c>
      <c r="Y101" t="n">
        <v>1</v>
      </c>
      <c r="Z101" t="n">
        <v>10</v>
      </c>
    </row>
    <row r="102">
      <c r="A102" t="n">
        <v>22</v>
      </c>
      <c r="B102" t="n">
        <v>140</v>
      </c>
      <c r="C102" t="inlineStr">
        <is>
          <t xml:space="preserve">CONCLUIDO	</t>
        </is>
      </c>
      <c r="D102" t="n">
        <v>11.4734</v>
      </c>
      <c r="E102" t="n">
        <v>8.720000000000001</v>
      </c>
      <c r="F102" t="n">
        <v>5.24</v>
      </c>
      <c r="G102" t="n">
        <v>28.58</v>
      </c>
      <c r="H102" t="n">
        <v>0.41</v>
      </c>
      <c r="I102" t="n">
        <v>11</v>
      </c>
      <c r="J102" t="n">
        <v>284.89</v>
      </c>
      <c r="K102" t="n">
        <v>60.56</v>
      </c>
      <c r="L102" t="n">
        <v>6.5</v>
      </c>
      <c r="M102" t="n">
        <v>9</v>
      </c>
      <c r="N102" t="n">
        <v>77.84</v>
      </c>
      <c r="O102" t="n">
        <v>35371.22</v>
      </c>
      <c r="P102" t="n">
        <v>88.7</v>
      </c>
      <c r="Q102" t="n">
        <v>202.82</v>
      </c>
      <c r="R102" t="n">
        <v>23.89</v>
      </c>
      <c r="S102" t="n">
        <v>13.89</v>
      </c>
      <c r="T102" t="n">
        <v>3289.97</v>
      </c>
      <c r="U102" t="n">
        <v>0.58</v>
      </c>
      <c r="V102" t="n">
        <v>0.74</v>
      </c>
      <c r="W102" t="n">
        <v>0.66</v>
      </c>
      <c r="X102" t="n">
        <v>0.2</v>
      </c>
      <c r="Y102" t="n">
        <v>1</v>
      </c>
      <c r="Z102" t="n">
        <v>10</v>
      </c>
    </row>
    <row r="103">
      <c r="A103" t="n">
        <v>23</v>
      </c>
      <c r="B103" t="n">
        <v>140</v>
      </c>
      <c r="C103" t="inlineStr">
        <is>
          <t xml:space="preserve">CONCLUIDO	</t>
        </is>
      </c>
      <c r="D103" t="n">
        <v>11.4661</v>
      </c>
      <c r="E103" t="n">
        <v>8.720000000000001</v>
      </c>
      <c r="F103" t="n">
        <v>5.25</v>
      </c>
      <c r="G103" t="n">
        <v>28.61</v>
      </c>
      <c r="H103" t="n">
        <v>0.42</v>
      </c>
      <c r="I103" t="n">
        <v>11</v>
      </c>
      <c r="J103" t="n">
        <v>285.39</v>
      </c>
      <c r="K103" t="n">
        <v>60.56</v>
      </c>
      <c r="L103" t="n">
        <v>6.75</v>
      </c>
      <c r="M103" t="n">
        <v>9</v>
      </c>
      <c r="N103" t="n">
        <v>78.09</v>
      </c>
      <c r="O103" t="n">
        <v>35432.93</v>
      </c>
      <c r="P103" t="n">
        <v>88.76000000000001</v>
      </c>
      <c r="Q103" t="n">
        <v>202.82</v>
      </c>
      <c r="R103" t="n">
        <v>24.02</v>
      </c>
      <c r="S103" t="n">
        <v>13.89</v>
      </c>
      <c r="T103" t="n">
        <v>3356.44</v>
      </c>
      <c r="U103" t="n">
        <v>0.58</v>
      </c>
      <c r="V103" t="n">
        <v>0.74</v>
      </c>
      <c r="W103" t="n">
        <v>0.66</v>
      </c>
      <c r="X103" t="n">
        <v>0.21</v>
      </c>
      <c r="Y103" t="n">
        <v>1</v>
      </c>
      <c r="Z103" t="n">
        <v>10</v>
      </c>
    </row>
    <row r="104">
      <c r="A104" t="n">
        <v>24</v>
      </c>
      <c r="B104" t="n">
        <v>140</v>
      </c>
      <c r="C104" t="inlineStr">
        <is>
          <t xml:space="preserve">CONCLUIDO	</t>
        </is>
      </c>
      <c r="D104" t="n">
        <v>11.5722</v>
      </c>
      <c r="E104" t="n">
        <v>8.640000000000001</v>
      </c>
      <c r="F104" t="n">
        <v>5.22</v>
      </c>
      <c r="G104" t="n">
        <v>31.31</v>
      </c>
      <c r="H104" t="n">
        <v>0.44</v>
      </c>
      <c r="I104" t="n">
        <v>10</v>
      </c>
      <c r="J104" t="n">
        <v>285.9</v>
      </c>
      <c r="K104" t="n">
        <v>60.56</v>
      </c>
      <c r="L104" t="n">
        <v>7</v>
      </c>
      <c r="M104" t="n">
        <v>8</v>
      </c>
      <c r="N104" t="n">
        <v>78.34</v>
      </c>
      <c r="O104" t="n">
        <v>35494.74</v>
      </c>
      <c r="P104" t="n">
        <v>88.08</v>
      </c>
      <c r="Q104" t="n">
        <v>202.82</v>
      </c>
      <c r="R104" t="n">
        <v>23.08</v>
      </c>
      <c r="S104" t="n">
        <v>13.89</v>
      </c>
      <c r="T104" t="n">
        <v>2889.2</v>
      </c>
      <c r="U104" t="n">
        <v>0.6</v>
      </c>
      <c r="V104" t="n">
        <v>0.74</v>
      </c>
      <c r="W104" t="n">
        <v>0.66</v>
      </c>
      <c r="X104" t="n">
        <v>0.18</v>
      </c>
      <c r="Y104" t="n">
        <v>1</v>
      </c>
      <c r="Z104" t="n">
        <v>10</v>
      </c>
    </row>
    <row r="105">
      <c r="A105" t="n">
        <v>25</v>
      </c>
      <c r="B105" t="n">
        <v>140</v>
      </c>
      <c r="C105" t="inlineStr">
        <is>
          <t xml:space="preserve">CONCLUIDO	</t>
        </is>
      </c>
      <c r="D105" t="n">
        <v>11.5741</v>
      </c>
      <c r="E105" t="n">
        <v>8.640000000000001</v>
      </c>
      <c r="F105" t="n">
        <v>5.22</v>
      </c>
      <c r="G105" t="n">
        <v>31.3</v>
      </c>
      <c r="H105" t="n">
        <v>0.45</v>
      </c>
      <c r="I105" t="n">
        <v>10</v>
      </c>
      <c r="J105" t="n">
        <v>286.4</v>
      </c>
      <c r="K105" t="n">
        <v>60.56</v>
      </c>
      <c r="L105" t="n">
        <v>7.25</v>
      </c>
      <c r="M105" t="n">
        <v>8</v>
      </c>
      <c r="N105" t="n">
        <v>78.59</v>
      </c>
      <c r="O105" t="n">
        <v>35556.78</v>
      </c>
      <c r="P105" t="n">
        <v>88.01000000000001</v>
      </c>
      <c r="Q105" t="n">
        <v>202.81</v>
      </c>
      <c r="R105" t="n">
        <v>23.28</v>
      </c>
      <c r="S105" t="n">
        <v>13.89</v>
      </c>
      <c r="T105" t="n">
        <v>2989.02</v>
      </c>
      <c r="U105" t="n">
        <v>0.6</v>
      </c>
      <c r="V105" t="n">
        <v>0.74</v>
      </c>
      <c r="W105" t="n">
        <v>0.65</v>
      </c>
      <c r="X105" t="n">
        <v>0.18</v>
      </c>
      <c r="Y105" t="n">
        <v>1</v>
      </c>
      <c r="Z105" t="n">
        <v>10</v>
      </c>
    </row>
    <row r="106">
      <c r="A106" t="n">
        <v>26</v>
      </c>
      <c r="B106" t="n">
        <v>140</v>
      </c>
      <c r="C106" t="inlineStr">
        <is>
          <t xml:space="preserve">CONCLUIDO	</t>
        </is>
      </c>
      <c r="D106" t="n">
        <v>11.5845</v>
      </c>
      <c r="E106" t="n">
        <v>8.630000000000001</v>
      </c>
      <c r="F106" t="n">
        <v>5.21</v>
      </c>
      <c r="G106" t="n">
        <v>31.25</v>
      </c>
      <c r="H106" t="n">
        <v>0.47</v>
      </c>
      <c r="I106" t="n">
        <v>10</v>
      </c>
      <c r="J106" t="n">
        <v>286.9</v>
      </c>
      <c r="K106" t="n">
        <v>60.56</v>
      </c>
      <c r="L106" t="n">
        <v>7.5</v>
      </c>
      <c r="M106" t="n">
        <v>8</v>
      </c>
      <c r="N106" t="n">
        <v>78.84999999999999</v>
      </c>
      <c r="O106" t="n">
        <v>35618.8</v>
      </c>
      <c r="P106" t="n">
        <v>87.95999999999999</v>
      </c>
      <c r="Q106" t="n">
        <v>202.81</v>
      </c>
      <c r="R106" t="n">
        <v>22.88</v>
      </c>
      <c r="S106" t="n">
        <v>13.89</v>
      </c>
      <c r="T106" t="n">
        <v>2789.59</v>
      </c>
      <c r="U106" t="n">
        <v>0.61</v>
      </c>
      <c r="V106" t="n">
        <v>0.74</v>
      </c>
      <c r="W106" t="n">
        <v>0.65</v>
      </c>
      <c r="X106" t="n">
        <v>0.17</v>
      </c>
      <c r="Y106" t="n">
        <v>1</v>
      </c>
      <c r="Z106" t="n">
        <v>10</v>
      </c>
    </row>
    <row r="107">
      <c r="A107" t="n">
        <v>27</v>
      </c>
      <c r="B107" t="n">
        <v>140</v>
      </c>
      <c r="C107" t="inlineStr">
        <is>
          <t xml:space="preserve">CONCLUIDO	</t>
        </is>
      </c>
      <c r="D107" t="n">
        <v>11.5759</v>
      </c>
      <c r="E107" t="n">
        <v>8.640000000000001</v>
      </c>
      <c r="F107" t="n">
        <v>5.22</v>
      </c>
      <c r="G107" t="n">
        <v>31.29</v>
      </c>
      <c r="H107" t="n">
        <v>0.48</v>
      </c>
      <c r="I107" t="n">
        <v>10</v>
      </c>
      <c r="J107" t="n">
        <v>287.41</v>
      </c>
      <c r="K107" t="n">
        <v>60.56</v>
      </c>
      <c r="L107" t="n">
        <v>7.75</v>
      </c>
      <c r="M107" t="n">
        <v>8</v>
      </c>
      <c r="N107" t="n">
        <v>79.09999999999999</v>
      </c>
      <c r="O107" t="n">
        <v>35680.92</v>
      </c>
      <c r="P107" t="n">
        <v>87.89</v>
      </c>
      <c r="Q107" t="n">
        <v>202.84</v>
      </c>
      <c r="R107" t="n">
        <v>23.2</v>
      </c>
      <c r="S107" t="n">
        <v>13.89</v>
      </c>
      <c r="T107" t="n">
        <v>2950.89</v>
      </c>
      <c r="U107" t="n">
        <v>0.6</v>
      </c>
      <c r="V107" t="n">
        <v>0.74</v>
      </c>
      <c r="W107" t="n">
        <v>0.65</v>
      </c>
      <c r="X107" t="n">
        <v>0.18</v>
      </c>
      <c r="Y107" t="n">
        <v>1</v>
      </c>
      <c r="Z107" t="n">
        <v>10</v>
      </c>
    </row>
    <row r="108">
      <c r="A108" t="n">
        <v>28</v>
      </c>
      <c r="B108" t="n">
        <v>140</v>
      </c>
      <c r="C108" t="inlineStr">
        <is>
          <t xml:space="preserve">CONCLUIDO	</t>
        </is>
      </c>
      <c r="D108" t="n">
        <v>11.6697</v>
      </c>
      <c r="E108" t="n">
        <v>8.57</v>
      </c>
      <c r="F108" t="n">
        <v>5.2</v>
      </c>
      <c r="G108" t="n">
        <v>34.65</v>
      </c>
      <c r="H108" t="n">
        <v>0.49</v>
      </c>
      <c r="I108" t="n">
        <v>9</v>
      </c>
      <c r="J108" t="n">
        <v>287.91</v>
      </c>
      <c r="K108" t="n">
        <v>60.56</v>
      </c>
      <c r="L108" t="n">
        <v>8</v>
      </c>
      <c r="M108" t="n">
        <v>7</v>
      </c>
      <c r="N108" t="n">
        <v>79.36</v>
      </c>
      <c r="O108" t="n">
        <v>35743.15</v>
      </c>
      <c r="P108" t="n">
        <v>87.45</v>
      </c>
      <c r="Q108" t="n">
        <v>202.81</v>
      </c>
      <c r="R108" t="n">
        <v>22.67</v>
      </c>
      <c r="S108" t="n">
        <v>13.89</v>
      </c>
      <c r="T108" t="n">
        <v>2691.01</v>
      </c>
      <c r="U108" t="n">
        <v>0.61</v>
      </c>
      <c r="V108" t="n">
        <v>0.74</v>
      </c>
      <c r="W108" t="n">
        <v>0.65</v>
      </c>
      <c r="X108" t="n">
        <v>0.16</v>
      </c>
      <c r="Y108" t="n">
        <v>1</v>
      </c>
      <c r="Z108" t="n">
        <v>10</v>
      </c>
    </row>
    <row r="109">
      <c r="A109" t="n">
        <v>29</v>
      </c>
      <c r="B109" t="n">
        <v>140</v>
      </c>
      <c r="C109" t="inlineStr">
        <is>
          <t xml:space="preserve">CONCLUIDO	</t>
        </is>
      </c>
      <c r="D109" t="n">
        <v>11.6728</v>
      </c>
      <c r="E109" t="n">
        <v>8.57</v>
      </c>
      <c r="F109" t="n">
        <v>5.2</v>
      </c>
      <c r="G109" t="n">
        <v>34.64</v>
      </c>
      <c r="H109" t="n">
        <v>0.51</v>
      </c>
      <c r="I109" t="n">
        <v>9</v>
      </c>
      <c r="J109" t="n">
        <v>288.42</v>
      </c>
      <c r="K109" t="n">
        <v>60.56</v>
      </c>
      <c r="L109" t="n">
        <v>8.25</v>
      </c>
      <c r="M109" t="n">
        <v>7</v>
      </c>
      <c r="N109" t="n">
        <v>79.61</v>
      </c>
      <c r="O109" t="n">
        <v>35805.48</v>
      </c>
      <c r="P109" t="n">
        <v>87.28</v>
      </c>
      <c r="Q109" t="n">
        <v>202.81</v>
      </c>
      <c r="R109" t="n">
        <v>22.55</v>
      </c>
      <c r="S109" t="n">
        <v>13.89</v>
      </c>
      <c r="T109" t="n">
        <v>2627.54</v>
      </c>
      <c r="U109" t="n">
        <v>0.62</v>
      </c>
      <c r="V109" t="n">
        <v>0.74</v>
      </c>
      <c r="W109" t="n">
        <v>0.65</v>
      </c>
      <c r="X109" t="n">
        <v>0.16</v>
      </c>
      <c r="Y109" t="n">
        <v>1</v>
      </c>
      <c r="Z109" t="n">
        <v>10</v>
      </c>
    </row>
    <row r="110">
      <c r="A110" t="n">
        <v>30</v>
      </c>
      <c r="B110" t="n">
        <v>140</v>
      </c>
      <c r="C110" t="inlineStr">
        <is>
          <t xml:space="preserve">CONCLUIDO	</t>
        </is>
      </c>
      <c r="D110" t="n">
        <v>11.6637</v>
      </c>
      <c r="E110" t="n">
        <v>8.57</v>
      </c>
      <c r="F110" t="n">
        <v>5.2</v>
      </c>
      <c r="G110" t="n">
        <v>34.68</v>
      </c>
      <c r="H110" t="n">
        <v>0.52</v>
      </c>
      <c r="I110" t="n">
        <v>9</v>
      </c>
      <c r="J110" t="n">
        <v>288.92</v>
      </c>
      <c r="K110" t="n">
        <v>60.56</v>
      </c>
      <c r="L110" t="n">
        <v>8.5</v>
      </c>
      <c r="M110" t="n">
        <v>7</v>
      </c>
      <c r="N110" t="n">
        <v>79.87</v>
      </c>
      <c r="O110" t="n">
        <v>35867.91</v>
      </c>
      <c r="P110" t="n">
        <v>87.3</v>
      </c>
      <c r="Q110" t="n">
        <v>202.81</v>
      </c>
      <c r="R110" t="n">
        <v>22.64</v>
      </c>
      <c r="S110" t="n">
        <v>13.89</v>
      </c>
      <c r="T110" t="n">
        <v>2676.59</v>
      </c>
      <c r="U110" t="n">
        <v>0.61</v>
      </c>
      <c r="V110" t="n">
        <v>0.74</v>
      </c>
      <c r="W110" t="n">
        <v>0.65</v>
      </c>
      <c r="X110" t="n">
        <v>0.16</v>
      </c>
      <c r="Y110" t="n">
        <v>1</v>
      </c>
      <c r="Z110" t="n">
        <v>10</v>
      </c>
    </row>
    <row r="111">
      <c r="A111" t="n">
        <v>31</v>
      </c>
      <c r="B111" t="n">
        <v>140</v>
      </c>
      <c r="C111" t="inlineStr">
        <is>
          <t xml:space="preserve">CONCLUIDO	</t>
        </is>
      </c>
      <c r="D111" t="n">
        <v>11.6645</v>
      </c>
      <c r="E111" t="n">
        <v>8.57</v>
      </c>
      <c r="F111" t="n">
        <v>5.2</v>
      </c>
      <c r="G111" t="n">
        <v>34.68</v>
      </c>
      <c r="H111" t="n">
        <v>0.54</v>
      </c>
      <c r="I111" t="n">
        <v>9</v>
      </c>
      <c r="J111" t="n">
        <v>289.43</v>
      </c>
      <c r="K111" t="n">
        <v>60.56</v>
      </c>
      <c r="L111" t="n">
        <v>8.75</v>
      </c>
      <c r="M111" t="n">
        <v>7</v>
      </c>
      <c r="N111" t="n">
        <v>80.12</v>
      </c>
      <c r="O111" t="n">
        <v>35930.44</v>
      </c>
      <c r="P111" t="n">
        <v>87.2</v>
      </c>
      <c r="Q111" t="n">
        <v>202.81</v>
      </c>
      <c r="R111" t="n">
        <v>22.73</v>
      </c>
      <c r="S111" t="n">
        <v>13.89</v>
      </c>
      <c r="T111" t="n">
        <v>2717.49</v>
      </c>
      <c r="U111" t="n">
        <v>0.61</v>
      </c>
      <c r="V111" t="n">
        <v>0.74</v>
      </c>
      <c r="W111" t="n">
        <v>0.65</v>
      </c>
      <c r="X111" t="n">
        <v>0.16</v>
      </c>
      <c r="Y111" t="n">
        <v>1</v>
      </c>
      <c r="Z111" t="n">
        <v>10</v>
      </c>
    </row>
    <row r="112">
      <c r="A112" t="n">
        <v>32</v>
      </c>
      <c r="B112" t="n">
        <v>140</v>
      </c>
      <c r="C112" t="inlineStr">
        <is>
          <t xml:space="preserve">CONCLUIDO	</t>
        </is>
      </c>
      <c r="D112" t="n">
        <v>11.762</v>
      </c>
      <c r="E112" t="n">
        <v>8.5</v>
      </c>
      <c r="F112" t="n">
        <v>5.18</v>
      </c>
      <c r="G112" t="n">
        <v>38.87</v>
      </c>
      <c r="H112" t="n">
        <v>0.55</v>
      </c>
      <c r="I112" t="n">
        <v>8</v>
      </c>
      <c r="J112" t="n">
        <v>289.94</v>
      </c>
      <c r="K112" t="n">
        <v>60.56</v>
      </c>
      <c r="L112" t="n">
        <v>9</v>
      </c>
      <c r="M112" t="n">
        <v>6</v>
      </c>
      <c r="N112" t="n">
        <v>80.38</v>
      </c>
      <c r="O112" t="n">
        <v>35993.08</v>
      </c>
      <c r="P112" t="n">
        <v>86.83</v>
      </c>
      <c r="Q112" t="n">
        <v>202.84</v>
      </c>
      <c r="R112" t="n">
        <v>22.22</v>
      </c>
      <c r="S112" t="n">
        <v>13.89</v>
      </c>
      <c r="T112" t="n">
        <v>2469.8</v>
      </c>
      <c r="U112" t="n">
        <v>0.63</v>
      </c>
      <c r="V112" t="n">
        <v>0.75</v>
      </c>
      <c r="W112" t="n">
        <v>0.65</v>
      </c>
      <c r="X112" t="n">
        <v>0.14</v>
      </c>
      <c r="Y112" t="n">
        <v>1</v>
      </c>
      <c r="Z112" t="n">
        <v>10</v>
      </c>
    </row>
    <row r="113">
      <c r="A113" t="n">
        <v>33</v>
      </c>
      <c r="B113" t="n">
        <v>140</v>
      </c>
      <c r="C113" t="inlineStr">
        <is>
          <t xml:space="preserve">CONCLUIDO	</t>
        </is>
      </c>
      <c r="D113" t="n">
        <v>11.7586</v>
      </c>
      <c r="E113" t="n">
        <v>8.5</v>
      </c>
      <c r="F113" t="n">
        <v>5.19</v>
      </c>
      <c r="G113" t="n">
        <v>38.89</v>
      </c>
      <c r="H113" t="n">
        <v>0.57</v>
      </c>
      <c r="I113" t="n">
        <v>8</v>
      </c>
      <c r="J113" t="n">
        <v>290.45</v>
      </c>
      <c r="K113" t="n">
        <v>60.56</v>
      </c>
      <c r="L113" t="n">
        <v>9.25</v>
      </c>
      <c r="M113" t="n">
        <v>6</v>
      </c>
      <c r="N113" t="n">
        <v>80.64</v>
      </c>
      <c r="O113" t="n">
        <v>36055.83</v>
      </c>
      <c r="P113" t="n">
        <v>86.92</v>
      </c>
      <c r="Q113" t="n">
        <v>202.82</v>
      </c>
      <c r="R113" t="n">
        <v>22.19</v>
      </c>
      <c r="S113" t="n">
        <v>13.89</v>
      </c>
      <c r="T113" t="n">
        <v>2453.74</v>
      </c>
      <c r="U113" t="n">
        <v>0.63</v>
      </c>
      <c r="V113" t="n">
        <v>0.75</v>
      </c>
      <c r="W113" t="n">
        <v>0.65</v>
      </c>
      <c r="X113" t="n">
        <v>0.15</v>
      </c>
      <c r="Y113" t="n">
        <v>1</v>
      </c>
      <c r="Z113" t="n">
        <v>10</v>
      </c>
    </row>
    <row r="114">
      <c r="A114" t="n">
        <v>34</v>
      </c>
      <c r="B114" t="n">
        <v>140</v>
      </c>
      <c r="C114" t="inlineStr">
        <is>
          <t xml:space="preserve">CONCLUIDO	</t>
        </is>
      </c>
      <c r="D114" t="n">
        <v>11.7743</v>
      </c>
      <c r="E114" t="n">
        <v>8.49</v>
      </c>
      <c r="F114" t="n">
        <v>5.17</v>
      </c>
      <c r="G114" t="n">
        <v>38.81</v>
      </c>
      <c r="H114" t="n">
        <v>0.58</v>
      </c>
      <c r="I114" t="n">
        <v>8</v>
      </c>
      <c r="J114" t="n">
        <v>290.96</v>
      </c>
      <c r="K114" t="n">
        <v>60.56</v>
      </c>
      <c r="L114" t="n">
        <v>9.5</v>
      </c>
      <c r="M114" t="n">
        <v>6</v>
      </c>
      <c r="N114" t="n">
        <v>80.90000000000001</v>
      </c>
      <c r="O114" t="n">
        <v>36118.68</v>
      </c>
      <c r="P114" t="n">
        <v>86.59</v>
      </c>
      <c r="Q114" t="n">
        <v>202.81</v>
      </c>
      <c r="R114" t="n">
        <v>21.92</v>
      </c>
      <c r="S114" t="n">
        <v>13.89</v>
      </c>
      <c r="T114" t="n">
        <v>2318.17</v>
      </c>
      <c r="U114" t="n">
        <v>0.63</v>
      </c>
      <c r="V114" t="n">
        <v>0.75</v>
      </c>
      <c r="W114" t="n">
        <v>0.65</v>
      </c>
      <c r="X114" t="n">
        <v>0.14</v>
      </c>
      <c r="Y114" t="n">
        <v>1</v>
      </c>
      <c r="Z114" t="n">
        <v>10</v>
      </c>
    </row>
    <row r="115">
      <c r="A115" t="n">
        <v>35</v>
      </c>
      <c r="B115" t="n">
        <v>140</v>
      </c>
      <c r="C115" t="inlineStr">
        <is>
          <t xml:space="preserve">CONCLUIDO	</t>
        </is>
      </c>
      <c r="D115" t="n">
        <v>11.7709</v>
      </c>
      <c r="E115" t="n">
        <v>8.5</v>
      </c>
      <c r="F115" t="n">
        <v>5.18</v>
      </c>
      <c r="G115" t="n">
        <v>38.83</v>
      </c>
      <c r="H115" t="n">
        <v>0.6</v>
      </c>
      <c r="I115" t="n">
        <v>8</v>
      </c>
      <c r="J115" t="n">
        <v>291.47</v>
      </c>
      <c r="K115" t="n">
        <v>60.56</v>
      </c>
      <c r="L115" t="n">
        <v>9.75</v>
      </c>
      <c r="M115" t="n">
        <v>6</v>
      </c>
      <c r="N115" t="n">
        <v>81.16</v>
      </c>
      <c r="O115" t="n">
        <v>36181.64</v>
      </c>
      <c r="P115" t="n">
        <v>86.40000000000001</v>
      </c>
      <c r="Q115" t="n">
        <v>202.81</v>
      </c>
      <c r="R115" t="n">
        <v>21.92</v>
      </c>
      <c r="S115" t="n">
        <v>13.89</v>
      </c>
      <c r="T115" t="n">
        <v>2320.63</v>
      </c>
      <c r="U115" t="n">
        <v>0.63</v>
      </c>
      <c r="V115" t="n">
        <v>0.75</v>
      </c>
      <c r="W115" t="n">
        <v>0.65</v>
      </c>
      <c r="X115" t="n">
        <v>0.14</v>
      </c>
      <c r="Y115" t="n">
        <v>1</v>
      </c>
      <c r="Z115" t="n">
        <v>10</v>
      </c>
    </row>
    <row r="116">
      <c r="A116" t="n">
        <v>36</v>
      </c>
      <c r="B116" t="n">
        <v>140</v>
      </c>
      <c r="C116" t="inlineStr">
        <is>
          <t xml:space="preserve">CONCLUIDO	</t>
        </is>
      </c>
      <c r="D116" t="n">
        <v>11.7701</v>
      </c>
      <c r="E116" t="n">
        <v>8.5</v>
      </c>
      <c r="F116" t="n">
        <v>5.18</v>
      </c>
      <c r="G116" t="n">
        <v>38.83</v>
      </c>
      <c r="H116" t="n">
        <v>0.61</v>
      </c>
      <c r="I116" t="n">
        <v>8</v>
      </c>
      <c r="J116" t="n">
        <v>291.98</v>
      </c>
      <c r="K116" t="n">
        <v>60.56</v>
      </c>
      <c r="L116" t="n">
        <v>10</v>
      </c>
      <c r="M116" t="n">
        <v>6</v>
      </c>
      <c r="N116" t="n">
        <v>81.42</v>
      </c>
      <c r="O116" t="n">
        <v>36244.71</v>
      </c>
      <c r="P116" t="n">
        <v>86.38</v>
      </c>
      <c r="Q116" t="n">
        <v>202.81</v>
      </c>
      <c r="R116" t="n">
        <v>21.83</v>
      </c>
      <c r="S116" t="n">
        <v>13.89</v>
      </c>
      <c r="T116" t="n">
        <v>2276.91</v>
      </c>
      <c r="U116" t="n">
        <v>0.64</v>
      </c>
      <c r="V116" t="n">
        <v>0.75</v>
      </c>
      <c r="W116" t="n">
        <v>0.65</v>
      </c>
      <c r="X116" t="n">
        <v>0.14</v>
      </c>
      <c r="Y116" t="n">
        <v>1</v>
      </c>
      <c r="Z116" t="n">
        <v>10</v>
      </c>
    </row>
    <row r="117">
      <c r="A117" t="n">
        <v>37</v>
      </c>
      <c r="B117" t="n">
        <v>140</v>
      </c>
      <c r="C117" t="inlineStr">
        <is>
          <t xml:space="preserve">CONCLUIDO	</t>
        </is>
      </c>
      <c r="D117" t="n">
        <v>11.8769</v>
      </c>
      <c r="E117" t="n">
        <v>8.42</v>
      </c>
      <c r="F117" t="n">
        <v>5.15</v>
      </c>
      <c r="G117" t="n">
        <v>44.17</v>
      </c>
      <c r="H117" t="n">
        <v>0.62</v>
      </c>
      <c r="I117" t="n">
        <v>7</v>
      </c>
      <c r="J117" t="n">
        <v>292.49</v>
      </c>
      <c r="K117" t="n">
        <v>60.56</v>
      </c>
      <c r="L117" t="n">
        <v>10.25</v>
      </c>
      <c r="M117" t="n">
        <v>5</v>
      </c>
      <c r="N117" t="n">
        <v>81.68000000000001</v>
      </c>
      <c r="O117" t="n">
        <v>36307.88</v>
      </c>
      <c r="P117" t="n">
        <v>85.78</v>
      </c>
      <c r="Q117" t="n">
        <v>202.82</v>
      </c>
      <c r="R117" t="n">
        <v>21.13</v>
      </c>
      <c r="S117" t="n">
        <v>13.89</v>
      </c>
      <c r="T117" t="n">
        <v>1929.61</v>
      </c>
      <c r="U117" t="n">
        <v>0.66</v>
      </c>
      <c r="V117" t="n">
        <v>0.75</v>
      </c>
      <c r="W117" t="n">
        <v>0.65</v>
      </c>
      <c r="X117" t="n">
        <v>0.11</v>
      </c>
      <c r="Y117" t="n">
        <v>1</v>
      </c>
      <c r="Z117" t="n">
        <v>10</v>
      </c>
    </row>
    <row r="118">
      <c r="A118" t="n">
        <v>38</v>
      </c>
      <c r="B118" t="n">
        <v>140</v>
      </c>
      <c r="C118" t="inlineStr">
        <is>
          <t xml:space="preserve">CONCLUIDO	</t>
        </is>
      </c>
      <c r="D118" t="n">
        <v>11.869</v>
      </c>
      <c r="E118" t="n">
        <v>8.43</v>
      </c>
      <c r="F118" t="n">
        <v>5.16</v>
      </c>
      <c r="G118" t="n">
        <v>44.22</v>
      </c>
      <c r="H118" t="n">
        <v>0.64</v>
      </c>
      <c r="I118" t="n">
        <v>7</v>
      </c>
      <c r="J118" t="n">
        <v>293</v>
      </c>
      <c r="K118" t="n">
        <v>60.56</v>
      </c>
      <c r="L118" t="n">
        <v>10.5</v>
      </c>
      <c r="M118" t="n">
        <v>5</v>
      </c>
      <c r="N118" t="n">
        <v>81.95</v>
      </c>
      <c r="O118" t="n">
        <v>36371.17</v>
      </c>
      <c r="P118" t="n">
        <v>85.86</v>
      </c>
      <c r="Q118" t="n">
        <v>202.81</v>
      </c>
      <c r="R118" t="n">
        <v>21.44</v>
      </c>
      <c r="S118" t="n">
        <v>13.89</v>
      </c>
      <c r="T118" t="n">
        <v>2086.55</v>
      </c>
      <c r="U118" t="n">
        <v>0.65</v>
      </c>
      <c r="V118" t="n">
        <v>0.75</v>
      </c>
      <c r="W118" t="n">
        <v>0.65</v>
      </c>
      <c r="X118" t="n">
        <v>0.12</v>
      </c>
      <c r="Y118" t="n">
        <v>1</v>
      </c>
      <c r="Z118" t="n">
        <v>10</v>
      </c>
    </row>
    <row r="119">
      <c r="A119" t="n">
        <v>39</v>
      </c>
      <c r="B119" t="n">
        <v>140</v>
      </c>
      <c r="C119" t="inlineStr">
        <is>
          <t xml:space="preserve">CONCLUIDO	</t>
        </is>
      </c>
      <c r="D119" t="n">
        <v>11.8753</v>
      </c>
      <c r="E119" t="n">
        <v>8.42</v>
      </c>
      <c r="F119" t="n">
        <v>5.15</v>
      </c>
      <c r="G119" t="n">
        <v>44.18</v>
      </c>
      <c r="H119" t="n">
        <v>0.65</v>
      </c>
      <c r="I119" t="n">
        <v>7</v>
      </c>
      <c r="J119" t="n">
        <v>293.52</v>
      </c>
      <c r="K119" t="n">
        <v>60.56</v>
      </c>
      <c r="L119" t="n">
        <v>10.75</v>
      </c>
      <c r="M119" t="n">
        <v>5</v>
      </c>
      <c r="N119" t="n">
        <v>82.20999999999999</v>
      </c>
      <c r="O119" t="n">
        <v>36434.56</v>
      </c>
      <c r="P119" t="n">
        <v>85.95999999999999</v>
      </c>
      <c r="Q119" t="n">
        <v>202.81</v>
      </c>
      <c r="R119" t="n">
        <v>21.25</v>
      </c>
      <c r="S119" t="n">
        <v>13.89</v>
      </c>
      <c r="T119" t="n">
        <v>1991.29</v>
      </c>
      <c r="U119" t="n">
        <v>0.65</v>
      </c>
      <c r="V119" t="n">
        <v>0.75</v>
      </c>
      <c r="W119" t="n">
        <v>0.65</v>
      </c>
      <c r="X119" t="n">
        <v>0.12</v>
      </c>
      <c r="Y119" t="n">
        <v>1</v>
      </c>
      <c r="Z119" t="n">
        <v>10</v>
      </c>
    </row>
    <row r="120">
      <c r="A120" t="n">
        <v>40</v>
      </c>
      <c r="B120" t="n">
        <v>140</v>
      </c>
      <c r="C120" t="inlineStr">
        <is>
          <t xml:space="preserve">CONCLUIDO	</t>
        </is>
      </c>
      <c r="D120" t="n">
        <v>11.8702</v>
      </c>
      <c r="E120" t="n">
        <v>8.42</v>
      </c>
      <c r="F120" t="n">
        <v>5.16</v>
      </c>
      <c r="G120" t="n">
        <v>44.21</v>
      </c>
      <c r="H120" t="n">
        <v>0.67</v>
      </c>
      <c r="I120" t="n">
        <v>7</v>
      </c>
      <c r="J120" t="n">
        <v>294.03</v>
      </c>
      <c r="K120" t="n">
        <v>60.56</v>
      </c>
      <c r="L120" t="n">
        <v>11</v>
      </c>
      <c r="M120" t="n">
        <v>5</v>
      </c>
      <c r="N120" t="n">
        <v>82.48</v>
      </c>
      <c r="O120" t="n">
        <v>36498.06</v>
      </c>
      <c r="P120" t="n">
        <v>85.98</v>
      </c>
      <c r="Q120" t="n">
        <v>202.81</v>
      </c>
      <c r="R120" t="n">
        <v>21.38</v>
      </c>
      <c r="S120" t="n">
        <v>13.89</v>
      </c>
      <c r="T120" t="n">
        <v>2053.71</v>
      </c>
      <c r="U120" t="n">
        <v>0.65</v>
      </c>
      <c r="V120" t="n">
        <v>0.75</v>
      </c>
      <c r="W120" t="n">
        <v>0.65</v>
      </c>
      <c r="X120" t="n">
        <v>0.12</v>
      </c>
      <c r="Y120" t="n">
        <v>1</v>
      </c>
      <c r="Z120" t="n">
        <v>10</v>
      </c>
    </row>
    <row r="121">
      <c r="A121" t="n">
        <v>41</v>
      </c>
      <c r="B121" t="n">
        <v>140</v>
      </c>
      <c r="C121" t="inlineStr">
        <is>
          <t xml:space="preserve">CONCLUIDO	</t>
        </is>
      </c>
      <c r="D121" t="n">
        <v>11.8702</v>
      </c>
      <c r="E121" t="n">
        <v>8.42</v>
      </c>
      <c r="F121" t="n">
        <v>5.16</v>
      </c>
      <c r="G121" t="n">
        <v>44.21</v>
      </c>
      <c r="H121" t="n">
        <v>0.68</v>
      </c>
      <c r="I121" t="n">
        <v>7</v>
      </c>
      <c r="J121" t="n">
        <v>294.55</v>
      </c>
      <c r="K121" t="n">
        <v>60.56</v>
      </c>
      <c r="L121" t="n">
        <v>11.25</v>
      </c>
      <c r="M121" t="n">
        <v>5</v>
      </c>
      <c r="N121" t="n">
        <v>82.73999999999999</v>
      </c>
      <c r="O121" t="n">
        <v>36561.67</v>
      </c>
      <c r="P121" t="n">
        <v>86.06</v>
      </c>
      <c r="Q121" t="n">
        <v>202.81</v>
      </c>
      <c r="R121" t="n">
        <v>21.38</v>
      </c>
      <c r="S121" t="n">
        <v>13.89</v>
      </c>
      <c r="T121" t="n">
        <v>2052.88</v>
      </c>
      <c r="U121" t="n">
        <v>0.65</v>
      </c>
      <c r="V121" t="n">
        <v>0.75</v>
      </c>
      <c r="W121" t="n">
        <v>0.65</v>
      </c>
      <c r="X121" t="n">
        <v>0.12</v>
      </c>
      <c r="Y121" t="n">
        <v>1</v>
      </c>
      <c r="Z121" t="n">
        <v>10</v>
      </c>
    </row>
    <row r="122">
      <c r="A122" t="n">
        <v>42</v>
      </c>
      <c r="B122" t="n">
        <v>140</v>
      </c>
      <c r="C122" t="inlineStr">
        <is>
          <t xml:space="preserve">CONCLUIDO	</t>
        </is>
      </c>
      <c r="D122" t="n">
        <v>11.8604</v>
      </c>
      <c r="E122" t="n">
        <v>8.43</v>
      </c>
      <c r="F122" t="n">
        <v>5.16</v>
      </c>
      <c r="G122" t="n">
        <v>44.27</v>
      </c>
      <c r="H122" t="n">
        <v>0.6899999999999999</v>
      </c>
      <c r="I122" t="n">
        <v>7</v>
      </c>
      <c r="J122" t="n">
        <v>295.06</v>
      </c>
      <c r="K122" t="n">
        <v>60.56</v>
      </c>
      <c r="L122" t="n">
        <v>11.5</v>
      </c>
      <c r="M122" t="n">
        <v>5</v>
      </c>
      <c r="N122" t="n">
        <v>83.01000000000001</v>
      </c>
      <c r="O122" t="n">
        <v>36625.39</v>
      </c>
      <c r="P122" t="n">
        <v>85.91</v>
      </c>
      <c r="Q122" t="n">
        <v>202.81</v>
      </c>
      <c r="R122" t="n">
        <v>21.52</v>
      </c>
      <c r="S122" t="n">
        <v>13.89</v>
      </c>
      <c r="T122" t="n">
        <v>2125.07</v>
      </c>
      <c r="U122" t="n">
        <v>0.65</v>
      </c>
      <c r="V122" t="n">
        <v>0.75</v>
      </c>
      <c r="W122" t="n">
        <v>0.65</v>
      </c>
      <c r="X122" t="n">
        <v>0.13</v>
      </c>
      <c r="Y122" t="n">
        <v>1</v>
      </c>
      <c r="Z122" t="n">
        <v>10</v>
      </c>
    </row>
    <row r="123">
      <c r="A123" t="n">
        <v>43</v>
      </c>
      <c r="B123" t="n">
        <v>140</v>
      </c>
      <c r="C123" t="inlineStr">
        <is>
          <t xml:space="preserve">CONCLUIDO	</t>
        </is>
      </c>
      <c r="D123" t="n">
        <v>11.8647</v>
      </c>
      <c r="E123" t="n">
        <v>8.43</v>
      </c>
      <c r="F123" t="n">
        <v>5.16</v>
      </c>
      <c r="G123" t="n">
        <v>44.24</v>
      </c>
      <c r="H123" t="n">
        <v>0.71</v>
      </c>
      <c r="I123" t="n">
        <v>7</v>
      </c>
      <c r="J123" t="n">
        <v>295.58</v>
      </c>
      <c r="K123" t="n">
        <v>60.56</v>
      </c>
      <c r="L123" t="n">
        <v>11.75</v>
      </c>
      <c r="M123" t="n">
        <v>5</v>
      </c>
      <c r="N123" t="n">
        <v>83.28</v>
      </c>
      <c r="O123" t="n">
        <v>36689.22</v>
      </c>
      <c r="P123" t="n">
        <v>85.73999999999999</v>
      </c>
      <c r="Q123" t="n">
        <v>202.81</v>
      </c>
      <c r="R123" t="n">
        <v>21.42</v>
      </c>
      <c r="S123" t="n">
        <v>13.89</v>
      </c>
      <c r="T123" t="n">
        <v>2076.13</v>
      </c>
      <c r="U123" t="n">
        <v>0.65</v>
      </c>
      <c r="V123" t="n">
        <v>0.75</v>
      </c>
      <c r="W123" t="n">
        <v>0.65</v>
      </c>
      <c r="X123" t="n">
        <v>0.12</v>
      </c>
      <c r="Y123" t="n">
        <v>1</v>
      </c>
      <c r="Z123" t="n">
        <v>10</v>
      </c>
    </row>
    <row r="124">
      <c r="A124" t="n">
        <v>44</v>
      </c>
      <c r="B124" t="n">
        <v>140</v>
      </c>
      <c r="C124" t="inlineStr">
        <is>
          <t xml:space="preserve">CONCLUIDO	</t>
        </is>
      </c>
      <c r="D124" t="n">
        <v>11.8546</v>
      </c>
      <c r="E124" t="n">
        <v>8.44</v>
      </c>
      <c r="F124" t="n">
        <v>5.17</v>
      </c>
      <c r="G124" t="n">
        <v>44.3</v>
      </c>
      <c r="H124" t="n">
        <v>0.72</v>
      </c>
      <c r="I124" t="n">
        <v>7</v>
      </c>
      <c r="J124" t="n">
        <v>296.1</v>
      </c>
      <c r="K124" t="n">
        <v>60.56</v>
      </c>
      <c r="L124" t="n">
        <v>12</v>
      </c>
      <c r="M124" t="n">
        <v>5</v>
      </c>
      <c r="N124" t="n">
        <v>83.54000000000001</v>
      </c>
      <c r="O124" t="n">
        <v>36753.16</v>
      </c>
      <c r="P124" t="n">
        <v>85.59999999999999</v>
      </c>
      <c r="Q124" t="n">
        <v>202.83</v>
      </c>
      <c r="R124" t="n">
        <v>21.66</v>
      </c>
      <c r="S124" t="n">
        <v>13.89</v>
      </c>
      <c r="T124" t="n">
        <v>2196.8</v>
      </c>
      <c r="U124" t="n">
        <v>0.64</v>
      </c>
      <c r="V124" t="n">
        <v>0.75</v>
      </c>
      <c r="W124" t="n">
        <v>0.65</v>
      </c>
      <c r="X124" t="n">
        <v>0.13</v>
      </c>
      <c r="Y124" t="n">
        <v>1</v>
      </c>
      <c r="Z124" t="n">
        <v>10</v>
      </c>
    </row>
    <row r="125">
      <c r="A125" t="n">
        <v>45</v>
      </c>
      <c r="B125" t="n">
        <v>140</v>
      </c>
      <c r="C125" t="inlineStr">
        <is>
          <t xml:space="preserve">CONCLUIDO	</t>
        </is>
      </c>
      <c r="D125" t="n">
        <v>11.9776</v>
      </c>
      <c r="E125" t="n">
        <v>8.35</v>
      </c>
      <c r="F125" t="n">
        <v>5.13</v>
      </c>
      <c r="G125" t="n">
        <v>51.34</v>
      </c>
      <c r="H125" t="n">
        <v>0.74</v>
      </c>
      <c r="I125" t="n">
        <v>6</v>
      </c>
      <c r="J125" t="n">
        <v>296.62</v>
      </c>
      <c r="K125" t="n">
        <v>60.56</v>
      </c>
      <c r="L125" t="n">
        <v>12.25</v>
      </c>
      <c r="M125" t="n">
        <v>4</v>
      </c>
      <c r="N125" t="n">
        <v>83.81</v>
      </c>
      <c r="O125" t="n">
        <v>36817.22</v>
      </c>
      <c r="P125" t="n">
        <v>84.8</v>
      </c>
      <c r="Q125" t="n">
        <v>202.81</v>
      </c>
      <c r="R125" t="n">
        <v>20.68</v>
      </c>
      <c r="S125" t="n">
        <v>13.89</v>
      </c>
      <c r="T125" t="n">
        <v>1708.72</v>
      </c>
      <c r="U125" t="n">
        <v>0.67</v>
      </c>
      <c r="V125" t="n">
        <v>0.75</v>
      </c>
      <c r="W125" t="n">
        <v>0.64</v>
      </c>
      <c r="X125" t="n">
        <v>0.1</v>
      </c>
      <c r="Y125" t="n">
        <v>1</v>
      </c>
      <c r="Z125" t="n">
        <v>10</v>
      </c>
    </row>
    <row r="126">
      <c r="A126" t="n">
        <v>46</v>
      </c>
      <c r="B126" t="n">
        <v>140</v>
      </c>
      <c r="C126" t="inlineStr">
        <is>
          <t xml:space="preserve">CONCLUIDO	</t>
        </is>
      </c>
      <c r="D126" t="n">
        <v>11.9721</v>
      </c>
      <c r="E126" t="n">
        <v>8.35</v>
      </c>
      <c r="F126" t="n">
        <v>5.14</v>
      </c>
      <c r="G126" t="n">
        <v>51.38</v>
      </c>
      <c r="H126" t="n">
        <v>0.75</v>
      </c>
      <c r="I126" t="n">
        <v>6</v>
      </c>
      <c r="J126" t="n">
        <v>297.14</v>
      </c>
      <c r="K126" t="n">
        <v>60.56</v>
      </c>
      <c r="L126" t="n">
        <v>12.5</v>
      </c>
      <c r="M126" t="n">
        <v>4</v>
      </c>
      <c r="N126" t="n">
        <v>84.08</v>
      </c>
      <c r="O126" t="n">
        <v>36881.39</v>
      </c>
      <c r="P126" t="n">
        <v>84.94</v>
      </c>
      <c r="Q126" t="n">
        <v>202.81</v>
      </c>
      <c r="R126" t="n">
        <v>20.79</v>
      </c>
      <c r="S126" t="n">
        <v>13.89</v>
      </c>
      <c r="T126" t="n">
        <v>1763.1</v>
      </c>
      <c r="U126" t="n">
        <v>0.67</v>
      </c>
      <c r="V126" t="n">
        <v>0.75</v>
      </c>
      <c r="W126" t="n">
        <v>0.65</v>
      </c>
      <c r="X126" t="n">
        <v>0.1</v>
      </c>
      <c r="Y126" t="n">
        <v>1</v>
      </c>
      <c r="Z126" t="n">
        <v>10</v>
      </c>
    </row>
    <row r="127">
      <c r="A127" t="n">
        <v>47</v>
      </c>
      <c r="B127" t="n">
        <v>140</v>
      </c>
      <c r="C127" t="inlineStr">
        <is>
          <t xml:space="preserve">CONCLUIDO	</t>
        </is>
      </c>
      <c r="D127" t="n">
        <v>11.9713</v>
      </c>
      <c r="E127" t="n">
        <v>8.35</v>
      </c>
      <c r="F127" t="n">
        <v>5.14</v>
      </c>
      <c r="G127" t="n">
        <v>51.39</v>
      </c>
      <c r="H127" t="n">
        <v>0.76</v>
      </c>
      <c r="I127" t="n">
        <v>6</v>
      </c>
      <c r="J127" t="n">
        <v>297.66</v>
      </c>
      <c r="K127" t="n">
        <v>60.56</v>
      </c>
      <c r="L127" t="n">
        <v>12.75</v>
      </c>
      <c r="M127" t="n">
        <v>4</v>
      </c>
      <c r="N127" t="n">
        <v>84.36</v>
      </c>
      <c r="O127" t="n">
        <v>36945.67</v>
      </c>
      <c r="P127" t="n">
        <v>84.98999999999999</v>
      </c>
      <c r="Q127" t="n">
        <v>202.81</v>
      </c>
      <c r="R127" t="n">
        <v>20.85</v>
      </c>
      <c r="S127" t="n">
        <v>13.89</v>
      </c>
      <c r="T127" t="n">
        <v>1795.13</v>
      </c>
      <c r="U127" t="n">
        <v>0.67</v>
      </c>
      <c r="V127" t="n">
        <v>0.75</v>
      </c>
      <c r="W127" t="n">
        <v>0.64</v>
      </c>
      <c r="X127" t="n">
        <v>0.1</v>
      </c>
      <c r="Y127" t="n">
        <v>1</v>
      </c>
      <c r="Z127" t="n">
        <v>10</v>
      </c>
    </row>
    <row r="128">
      <c r="A128" t="n">
        <v>48</v>
      </c>
      <c r="B128" t="n">
        <v>140</v>
      </c>
      <c r="C128" t="inlineStr">
        <is>
          <t xml:space="preserve">CONCLUIDO	</t>
        </is>
      </c>
      <c r="D128" t="n">
        <v>11.9677</v>
      </c>
      <c r="E128" t="n">
        <v>8.359999999999999</v>
      </c>
      <c r="F128" t="n">
        <v>5.14</v>
      </c>
      <c r="G128" t="n">
        <v>51.41</v>
      </c>
      <c r="H128" t="n">
        <v>0.78</v>
      </c>
      <c r="I128" t="n">
        <v>6</v>
      </c>
      <c r="J128" t="n">
        <v>298.18</v>
      </c>
      <c r="K128" t="n">
        <v>60.56</v>
      </c>
      <c r="L128" t="n">
        <v>13</v>
      </c>
      <c r="M128" t="n">
        <v>4</v>
      </c>
      <c r="N128" t="n">
        <v>84.63</v>
      </c>
      <c r="O128" t="n">
        <v>37010.06</v>
      </c>
      <c r="P128" t="n">
        <v>84.97</v>
      </c>
      <c r="Q128" t="n">
        <v>202.81</v>
      </c>
      <c r="R128" t="n">
        <v>20.82</v>
      </c>
      <c r="S128" t="n">
        <v>13.89</v>
      </c>
      <c r="T128" t="n">
        <v>1781.69</v>
      </c>
      <c r="U128" t="n">
        <v>0.67</v>
      </c>
      <c r="V128" t="n">
        <v>0.75</v>
      </c>
      <c r="W128" t="n">
        <v>0.65</v>
      </c>
      <c r="X128" t="n">
        <v>0.1</v>
      </c>
      <c r="Y128" t="n">
        <v>1</v>
      </c>
      <c r="Z128" t="n">
        <v>10</v>
      </c>
    </row>
    <row r="129">
      <c r="A129" t="n">
        <v>49</v>
      </c>
      <c r="B129" t="n">
        <v>140</v>
      </c>
      <c r="C129" t="inlineStr">
        <is>
          <t xml:space="preserve">CONCLUIDO	</t>
        </is>
      </c>
      <c r="D129" t="n">
        <v>11.9844</v>
      </c>
      <c r="E129" t="n">
        <v>8.34</v>
      </c>
      <c r="F129" t="n">
        <v>5.13</v>
      </c>
      <c r="G129" t="n">
        <v>51.3</v>
      </c>
      <c r="H129" t="n">
        <v>0.79</v>
      </c>
      <c r="I129" t="n">
        <v>6</v>
      </c>
      <c r="J129" t="n">
        <v>298.71</v>
      </c>
      <c r="K129" t="n">
        <v>60.56</v>
      </c>
      <c r="L129" t="n">
        <v>13.25</v>
      </c>
      <c r="M129" t="n">
        <v>4</v>
      </c>
      <c r="N129" t="n">
        <v>84.90000000000001</v>
      </c>
      <c r="O129" t="n">
        <v>37074.57</v>
      </c>
      <c r="P129" t="n">
        <v>84.73</v>
      </c>
      <c r="Q129" t="n">
        <v>202.81</v>
      </c>
      <c r="R129" t="n">
        <v>20.45</v>
      </c>
      <c r="S129" t="n">
        <v>13.89</v>
      </c>
      <c r="T129" t="n">
        <v>1596.58</v>
      </c>
      <c r="U129" t="n">
        <v>0.68</v>
      </c>
      <c r="V129" t="n">
        <v>0.75</v>
      </c>
      <c r="W129" t="n">
        <v>0.65</v>
      </c>
      <c r="X129" t="n">
        <v>0.09</v>
      </c>
      <c r="Y129" t="n">
        <v>1</v>
      </c>
      <c r="Z129" t="n">
        <v>10</v>
      </c>
    </row>
    <row r="130">
      <c r="A130" t="n">
        <v>50</v>
      </c>
      <c r="B130" t="n">
        <v>140</v>
      </c>
      <c r="C130" t="inlineStr">
        <is>
          <t xml:space="preserve">CONCLUIDO	</t>
        </is>
      </c>
      <c r="D130" t="n">
        <v>11.9725</v>
      </c>
      <c r="E130" t="n">
        <v>8.35</v>
      </c>
      <c r="F130" t="n">
        <v>5.14</v>
      </c>
      <c r="G130" t="n">
        <v>51.38</v>
      </c>
      <c r="H130" t="n">
        <v>0.8</v>
      </c>
      <c r="I130" t="n">
        <v>6</v>
      </c>
      <c r="J130" t="n">
        <v>299.23</v>
      </c>
      <c r="K130" t="n">
        <v>60.56</v>
      </c>
      <c r="L130" t="n">
        <v>13.5</v>
      </c>
      <c r="M130" t="n">
        <v>4</v>
      </c>
      <c r="N130" t="n">
        <v>85.18000000000001</v>
      </c>
      <c r="O130" t="n">
        <v>37139.2</v>
      </c>
      <c r="P130" t="n">
        <v>84.83</v>
      </c>
      <c r="Q130" t="n">
        <v>202.81</v>
      </c>
      <c r="R130" t="n">
        <v>20.72</v>
      </c>
      <c r="S130" t="n">
        <v>13.89</v>
      </c>
      <c r="T130" t="n">
        <v>1732.32</v>
      </c>
      <c r="U130" t="n">
        <v>0.67</v>
      </c>
      <c r="V130" t="n">
        <v>0.75</v>
      </c>
      <c r="W130" t="n">
        <v>0.65</v>
      </c>
      <c r="X130" t="n">
        <v>0.1</v>
      </c>
      <c r="Y130" t="n">
        <v>1</v>
      </c>
      <c r="Z130" t="n">
        <v>10</v>
      </c>
    </row>
    <row r="131">
      <c r="A131" t="n">
        <v>51</v>
      </c>
      <c r="B131" t="n">
        <v>140</v>
      </c>
      <c r="C131" t="inlineStr">
        <is>
          <t xml:space="preserve">CONCLUIDO	</t>
        </is>
      </c>
      <c r="D131" t="n">
        <v>11.9721</v>
      </c>
      <c r="E131" t="n">
        <v>8.35</v>
      </c>
      <c r="F131" t="n">
        <v>5.14</v>
      </c>
      <c r="G131" t="n">
        <v>51.38</v>
      </c>
      <c r="H131" t="n">
        <v>0.82</v>
      </c>
      <c r="I131" t="n">
        <v>6</v>
      </c>
      <c r="J131" t="n">
        <v>299.76</v>
      </c>
      <c r="K131" t="n">
        <v>60.56</v>
      </c>
      <c r="L131" t="n">
        <v>13.75</v>
      </c>
      <c r="M131" t="n">
        <v>4</v>
      </c>
      <c r="N131" t="n">
        <v>85.45</v>
      </c>
      <c r="O131" t="n">
        <v>37204.07</v>
      </c>
      <c r="P131" t="n">
        <v>84.76000000000001</v>
      </c>
      <c r="Q131" t="n">
        <v>202.81</v>
      </c>
      <c r="R131" t="n">
        <v>20.71</v>
      </c>
      <c r="S131" t="n">
        <v>13.89</v>
      </c>
      <c r="T131" t="n">
        <v>1725.5</v>
      </c>
      <c r="U131" t="n">
        <v>0.67</v>
      </c>
      <c r="V131" t="n">
        <v>0.75</v>
      </c>
      <c r="W131" t="n">
        <v>0.65</v>
      </c>
      <c r="X131" t="n">
        <v>0.1</v>
      </c>
      <c r="Y131" t="n">
        <v>1</v>
      </c>
      <c r="Z131" t="n">
        <v>10</v>
      </c>
    </row>
    <row r="132">
      <c r="A132" t="n">
        <v>52</v>
      </c>
      <c r="B132" t="n">
        <v>140</v>
      </c>
      <c r="C132" t="inlineStr">
        <is>
          <t xml:space="preserve">CONCLUIDO	</t>
        </is>
      </c>
      <c r="D132" t="n">
        <v>11.9749</v>
      </c>
      <c r="E132" t="n">
        <v>8.35</v>
      </c>
      <c r="F132" t="n">
        <v>5.14</v>
      </c>
      <c r="G132" t="n">
        <v>51.36</v>
      </c>
      <c r="H132" t="n">
        <v>0.83</v>
      </c>
      <c r="I132" t="n">
        <v>6</v>
      </c>
      <c r="J132" t="n">
        <v>300.28</v>
      </c>
      <c r="K132" t="n">
        <v>60.56</v>
      </c>
      <c r="L132" t="n">
        <v>14</v>
      </c>
      <c r="M132" t="n">
        <v>4</v>
      </c>
      <c r="N132" t="n">
        <v>85.73</v>
      </c>
      <c r="O132" t="n">
        <v>37268.93</v>
      </c>
      <c r="P132" t="n">
        <v>84.68000000000001</v>
      </c>
      <c r="Q132" t="n">
        <v>202.83</v>
      </c>
      <c r="R132" t="n">
        <v>20.71</v>
      </c>
      <c r="S132" t="n">
        <v>13.89</v>
      </c>
      <c r="T132" t="n">
        <v>1723.85</v>
      </c>
      <c r="U132" t="n">
        <v>0.67</v>
      </c>
      <c r="V132" t="n">
        <v>0.75</v>
      </c>
      <c r="W132" t="n">
        <v>0.65</v>
      </c>
      <c r="X132" t="n">
        <v>0.1</v>
      </c>
      <c r="Y132" t="n">
        <v>1</v>
      </c>
      <c r="Z132" t="n">
        <v>10</v>
      </c>
    </row>
    <row r="133">
      <c r="A133" t="n">
        <v>53</v>
      </c>
      <c r="B133" t="n">
        <v>140</v>
      </c>
      <c r="C133" t="inlineStr">
        <is>
          <t xml:space="preserve">CONCLUIDO	</t>
        </is>
      </c>
      <c r="D133" t="n">
        <v>11.9745</v>
      </c>
      <c r="E133" t="n">
        <v>8.35</v>
      </c>
      <c r="F133" t="n">
        <v>5.14</v>
      </c>
      <c r="G133" t="n">
        <v>51.37</v>
      </c>
      <c r="H133" t="n">
        <v>0.84</v>
      </c>
      <c r="I133" t="n">
        <v>6</v>
      </c>
      <c r="J133" t="n">
        <v>300.81</v>
      </c>
      <c r="K133" t="n">
        <v>60.56</v>
      </c>
      <c r="L133" t="n">
        <v>14.25</v>
      </c>
      <c r="M133" t="n">
        <v>4</v>
      </c>
      <c r="N133" t="n">
        <v>86</v>
      </c>
      <c r="O133" t="n">
        <v>37333.9</v>
      </c>
      <c r="P133" t="n">
        <v>84.59</v>
      </c>
      <c r="Q133" t="n">
        <v>202.82</v>
      </c>
      <c r="R133" t="n">
        <v>20.75</v>
      </c>
      <c r="S133" t="n">
        <v>13.89</v>
      </c>
      <c r="T133" t="n">
        <v>1742.52</v>
      </c>
      <c r="U133" t="n">
        <v>0.67</v>
      </c>
      <c r="V133" t="n">
        <v>0.75</v>
      </c>
      <c r="W133" t="n">
        <v>0.64</v>
      </c>
      <c r="X133" t="n">
        <v>0.1</v>
      </c>
      <c r="Y133" t="n">
        <v>1</v>
      </c>
      <c r="Z133" t="n">
        <v>10</v>
      </c>
    </row>
    <row r="134">
      <c r="A134" t="n">
        <v>54</v>
      </c>
      <c r="B134" t="n">
        <v>140</v>
      </c>
      <c r="C134" t="inlineStr">
        <is>
          <t xml:space="preserve">CONCLUIDO	</t>
        </is>
      </c>
      <c r="D134" t="n">
        <v>11.9768</v>
      </c>
      <c r="E134" t="n">
        <v>8.35</v>
      </c>
      <c r="F134" t="n">
        <v>5.13</v>
      </c>
      <c r="G134" t="n">
        <v>51.35</v>
      </c>
      <c r="H134" t="n">
        <v>0.86</v>
      </c>
      <c r="I134" t="n">
        <v>6</v>
      </c>
      <c r="J134" t="n">
        <v>301.34</v>
      </c>
      <c r="K134" t="n">
        <v>60.56</v>
      </c>
      <c r="L134" t="n">
        <v>14.5</v>
      </c>
      <c r="M134" t="n">
        <v>4</v>
      </c>
      <c r="N134" t="n">
        <v>86.28</v>
      </c>
      <c r="O134" t="n">
        <v>37399</v>
      </c>
      <c r="P134" t="n">
        <v>84.45999999999999</v>
      </c>
      <c r="Q134" t="n">
        <v>202.83</v>
      </c>
      <c r="R134" t="n">
        <v>20.68</v>
      </c>
      <c r="S134" t="n">
        <v>13.89</v>
      </c>
      <c r="T134" t="n">
        <v>1710.13</v>
      </c>
      <c r="U134" t="n">
        <v>0.67</v>
      </c>
      <c r="V134" t="n">
        <v>0.75</v>
      </c>
      <c r="W134" t="n">
        <v>0.65</v>
      </c>
      <c r="X134" t="n">
        <v>0.1</v>
      </c>
      <c r="Y134" t="n">
        <v>1</v>
      </c>
      <c r="Z134" t="n">
        <v>10</v>
      </c>
    </row>
    <row r="135">
      <c r="A135" t="n">
        <v>55</v>
      </c>
      <c r="B135" t="n">
        <v>140</v>
      </c>
      <c r="C135" t="inlineStr">
        <is>
          <t xml:space="preserve">CONCLUIDO	</t>
        </is>
      </c>
      <c r="D135" t="n">
        <v>11.9749</v>
      </c>
      <c r="E135" t="n">
        <v>8.35</v>
      </c>
      <c r="F135" t="n">
        <v>5.14</v>
      </c>
      <c r="G135" t="n">
        <v>51.36</v>
      </c>
      <c r="H135" t="n">
        <v>0.87</v>
      </c>
      <c r="I135" t="n">
        <v>6</v>
      </c>
      <c r="J135" t="n">
        <v>301.86</v>
      </c>
      <c r="K135" t="n">
        <v>60.56</v>
      </c>
      <c r="L135" t="n">
        <v>14.75</v>
      </c>
      <c r="M135" t="n">
        <v>4</v>
      </c>
      <c r="N135" t="n">
        <v>86.56</v>
      </c>
      <c r="O135" t="n">
        <v>37464.21</v>
      </c>
      <c r="P135" t="n">
        <v>84.27</v>
      </c>
      <c r="Q135" t="n">
        <v>202.81</v>
      </c>
      <c r="R135" t="n">
        <v>20.71</v>
      </c>
      <c r="S135" t="n">
        <v>13.89</v>
      </c>
      <c r="T135" t="n">
        <v>1724.47</v>
      </c>
      <c r="U135" t="n">
        <v>0.67</v>
      </c>
      <c r="V135" t="n">
        <v>0.75</v>
      </c>
      <c r="W135" t="n">
        <v>0.65</v>
      </c>
      <c r="X135" t="n">
        <v>0.1</v>
      </c>
      <c r="Y135" t="n">
        <v>1</v>
      </c>
      <c r="Z135" t="n">
        <v>10</v>
      </c>
    </row>
    <row r="136">
      <c r="A136" t="n">
        <v>56</v>
      </c>
      <c r="B136" t="n">
        <v>140</v>
      </c>
      <c r="C136" t="inlineStr">
        <is>
          <t xml:space="preserve">CONCLUIDO	</t>
        </is>
      </c>
      <c r="D136" t="n">
        <v>12.072</v>
      </c>
      <c r="E136" t="n">
        <v>8.279999999999999</v>
      </c>
      <c r="F136" t="n">
        <v>5.12</v>
      </c>
      <c r="G136" t="n">
        <v>61.46</v>
      </c>
      <c r="H136" t="n">
        <v>0.88</v>
      </c>
      <c r="I136" t="n">
        <v>5</v>
      </c>
      <c r="J136" t="n">
        <v>302.39</v>
      </c>
      <c r="K136" t="n">
        <v>60.56</v>
      </c>
      <c r="L136" t="n">
        <v>15</v>
      </c>
      <c r="M136" t="n">
        <v>3</v>
      </c>
      <c r="N136" t="n">
        <v>86.84</v>
      </c>
      <c r="O136" t="n">
        <v>37529.55</v>
      </c>
      <c r="P136" t="n">
        <v>83.87</v>
      </c>
      <c r="Q136" t="n">
        <v>202.81</v>
      </c>
      <c r="R136" t="n">
        <v>20.22</v>
      </c>
      <c r="S136" t="n">
        <v>13.89</v>
      </c>
      <c r="T136" t="n">
        <v>1485.8</v>
      </c>
      <c r="U136" t="n">
        <v>0.6899999999999999</v>
      </c>
      <c r="V136" t="n">
        <v>0.76</v>
      </c>
      <c r="W136" t="n">
        <v>0.65</v>
      </c>
      <c r="X136" t="n">
        <v>0.08</v>
      </c>
      <c r="Y136" t="n">
        <v>1</v>
      </c>
      <c r="Z136" t="n">
        <v>10</v>
      </c>
    </row>
    <row r="137">
      <c r="A137" t="n">
        <v>57</v>
      </c>
      <c r="B137" t="n">
        <v>140</v>
      </c>
      <c r="C137" t="inlineStr">
        <is>
          <t xml:space="preserve">CONCLUIDO	</t>
        </is>
      </c>
      <c r="D137" t="n">
        <v>12.07</v>
      </c>
      <c r="E137" t="n">
        <v>8.279999999999999</v>
      </c>
      <c r="F137" t="n">
        <v>5.12</v>
      </c>
      <c r="G137" t="n">
        <v>61.47</v>
      </c>
      <c r="H137" t="n">
        <v>0.9</v>
      </c>
      <c r="I137" t="n">
        <v>5</v>
      </c>
      <c r="J137" t="n">
        <v>302.92</v>
      </c>
      <c r="K137" t="n">
        <v>60.56</v>
      </c>
      <c r="L137" t="n">
        <v>15.25</v>
      </c>
      <c r="M137" t="n">
        <v>3</v>
      </c>
      <c r="N137" t="n">
        <v>87.12</v>
      </c>
      <c r="O137" t="n">
        <v>37595</v>
      </c>
      <c r="P137" t="n">
        <v>83.93000000000001</v>
      </c>
      <c r="Q137" t="n">
        <v>202.81</v>
      </c>
      <c r="R137" t="n">
        <v>20.24</v>
      </c>
      <c r="S137" t="n">
        <v>13.89</v>
      </c>
      <c r="T137" t="n">
        <v>1494.67</v>
      </c>
      <c r="U137" t="n">
        <v>0.6899999999999999</v>
      </c>
      <c r="V137" t="n">
        <v>0.76</v>
      </c>
      <c r="W137" t="n">
        <v>0.65</v>
      </c>
      <c r="X137" t="n">
        <v>0.08</v>
      </c>
      <c r="Y137" t="n">
        <v>1</v>
      </c>
      <c r="Z137" t="n">
        <v>10</v>
      </c>
    </row>
    <row r="138">
      <c r="A138" t="n">
        <v>58</v>
      </c>
      <c r="B138" t="n">
        <v>140</v>
      </c>
      <c r="C138" t="inlineStr">
        <is>
          <t xml:space="preserve">CONCLUIDO	</t>
        </is>
      </c>
      <c r="D138" t="n">
        <v>12.0749</v>
      </c>
      <c r="E138" t="n">
        <v>8.279999999999999</v>
      </c>
      <c r="F138" t="n">
        <v>5.12</v>
      </c>
      <c r="G138" t="n">
        <v>61.43</v>
      </c>
      <c r="H138" t="n">
        <v>0.91</v>
      </c>
      <c r="I138" t="n">
        <v>5</v>
      </c>
      <c r="J138" t="n">
        <v>303.46</v>
      </c>
      <c r="K138" t="n">
        <v>60.56</v>
      </c>
      <c r="L138" t="n">
        <v>15.5</v>
      </c>
      <c r="M138" t="n">
        <v>3</v>
      </c>
      <c r="N138" t="n">
        <v>87.40000000000001</v>
      </c>
      <c r="O138" t="n">
        <v>37660.57</v>
      </c>
      <c r="P138" t="n">
        <v>83.79000000000001</v>
      </c>
      <c r="Q138" t="n">
        <v>202.81</v>
      </c>
      <c r="R138" t="n">
        <v>20.24</v>
      </c>
      <c r="S138" t="n">
        <v>13.89</v>
      </c>
      <c r="T138" t="n">
        <v>1494.45</v>
      </c>
      <c r="U138" t="n">
        <v>0.6899999999999999</v>
      </c>
      <c r="V138" t="n">
        <v>0.76</v>
      </c>
      <c r="W138" t="n">
        <v>0.64</v>
      </c>
      <c r="X138" t="n">
        <v>0.08</v>
      </c>
      <c r="Y138" t="n">
        <v>1</v>
      </c>
      <c r="Z138" t="n">
        <v>10</v>
      </c>
    </row>
    <row r="139">
      <c r="A139" t="n">
        <v>59</v>
      </c>
      <c r="B139" t="n">
        <v>140</v>
      </c>
      <c r="C139" t="inlineStr">
        <is>
          <t xml:space="preserve">CONCLUIDO	</t>
        </is>
      </c>
      <c r="D139" t="n">
        <v>12.0724</v>
      </c>
      <c r="E139" t="n">
        <v>8.279999999999999</v>
      </c>
      <c r="F139" t="n">
        <v>5.12</v>
      </c>
      <c r="G139" t="n">
        <v>61.45</v>
      </c>
      <c r="H139" t="n">
        <v>0.92</v>
      </c>
      <c r="I139" t="n">
        <v>5</v>
      </c>
      <c r="J139" t="n">
        <v>303.99</v>
      </c>
      <c r="K139" t="n">
        <v>60.56</v>
      </c>
      <c r="L139" t="n">
        <v>15.75</v>
      </c>
      <c r="M139" t="n">
        <v>3</v>
      </c>
      <c r="N139" t="n">
        <v>87.68000000000001</v>
      </c>
      <c r="O139" t="n">
        <v>37726.27</v>
      </c>
      <c r="P139" t="n">
        <v>83.81999999999999</v>
      </c>
      <c r="Q139" t="n">
        <v>202.82</v>
      </c>
      <c r="R139" t="n">
        <v>20.25</v>
      </c>
      <c r="S139" t="n">
        <v>13.89</v>
      </c>
      <c r="T139" t="n">
        <v>1499.89</v>
      </c>
      <c r="U139" t="n">
        <v>0.6899999999999999</v>
      </c>
      <c r="V139" t="n">
        <v>0.76</v>
      </c>
      <c r="W139" t="n">
        <v>0.64</v>
      </c>
      <c r="X139" t="n">
        <v>0.08</v>
      </c>
      <c r="Y139" t="n">
        <v>1</v>
      </c>
      <c r="Z139" t="n">
        <v>10</v>
      </c>
    </row>
    <row r="140">
      <c r="A140" t="n">
        <v>60</v>
      </c>
      <c r="B140" t="n">
        <v>140</v>
      </c>
      <c r="C140" t="inlineStr">
        <is>
          <t xml:space="preserve">CONCLUIDO	</t>
        </is>
      </c>
      <c r="D140" t="n">
        <v>12.0785</v>
      </c>
      <c r="E140" t="n">
        <v>8.279999999999999</v>
      </c>
      <c r="F140" t="n">
        <v>5.12</v>
      </c>
      <c r="G140" t="n">
        <v>61.4</v>
      </c>
      <c r="H140" t="n">
        <v>0.9399999999999999</v>
      </c>
      <c r="I140" t="n">
        <v>5</v>
      </c>
      <c r="J140" t="n">
        <v>304.52</v>
      </c>
      <c r="K140" t="n">
        <v>60.56</v>
      </c>
      <c r="L140" t="n">
        <v>16</v>
      </c>
      <c r="M140" t="n">
        <v>3</v>
      </c>
      <c r="N140" t="n">
        <v>87.97</v>
      </c>
      <c r="O140" t="n">
        <v>37792.08</v>
      </c>
      <c r="P140" t="n">
        <v>83.66</v>
      </c>
      <c r="Q140" t="n">
        <v>202.83</v>
      </c>
      <c r="R140" t="n">
        <v>20.12</v>
      </c>
      <c r="S140" t="n">
        <v>13.89</v>
      </c>
      <c r="T140" t="n">
        <v>1435.82</v>
      </c>
      <c r="U140" t="n">
        <v>0.6899999999999999</v>
      </c>
      <c r="V140" t="n">
        <v>0.76</v>
      </c>
      <c r="W140" t="n">
        <v>0.64</v>
      </c>
      <c r="X140" t="n">
        <v>0.08</v>
      </c>
      <c r="Y140" t="n">
        <v>1</v>
      </c>
      <c r="Z140" t="n">
        <v>10</v>
      </c>
    </row>
    <row r="141">
      <c r="A141" t="n">
        <v>61</v>
      </c>
      <c r="B141" t="n">
        <v>140</v>
      </c>
      <c r="C141" t="inlineStr">
        <is>
          <t xml:space="preserve">CONCLUIDO	</t>
        </is>
      </c>
      <c r="D141" t="n">
        <v>12.0773</v>
      </c>
      <c r="E141" t="n">
        <v>8.279999999999999</v>
      </c>
      <c r="F141" t="n">
        <v>5.12</v>
      </c>
      <c r="G141" t="n">
        <v>61.41</v>
      </c>
      <c r="H141" t="n">
        <v>0.95</v>
      </c>
      <c r="I141" t="n">
        <v>5</v>
      </c>
      <c r="J141" t="n">
        <v>305.06</v>
      </c>
      <c r="K141" t="n">
        <v>60.56</v>
      </c>
      <c r="L141" t="n">
        <v>16.25</v>
      </c>
      <c r="M141" t="n">
        <v>3</v>
      </c>
      <c r="N141" t="n">
        <v>88.25</v>
      </c>
      <c r="O141" t="n">
        <v>37858.02</v>
      </c>
      <c r="P141" t="n">
        <v>83.64</v>
      </c>
      <c r="Q141" t="n">
        <v>202.81</v>
      </c>
      <c r="R141" t="n">
        <v>20.15</v>
      </c>
      <c r="S141" t="n">
        <v>13.89</v>
      </c>
      <c r="T141" t="n">
        <v>1452.11</v>
      </c>
      <c r="U141" t="n">
        <v>0.6899999999999999</v>
      </c>
      <c r="V141" t="n">
        <v>0.76</v>
      </c>
      <c r="W141" t="n">
        <v>0.64</v>
      </c>
      <c r="X141" t="n">
        <v>0.08</v>
      </c>
      <c r="Y141" t="n">
        <v>1</v>
      </c>
      <c r="Z141" t="n">
        <v>10</v>
      </c>
    </row>
    <row r="142">
      <c r="A142" t="n">
        <v>62</v>
      </c>
      <c r="B142" t="n">
        <v>140</v>
      </c>
      <c r="C142" t="inlineStr">
        <is>
          <t xml:space="preserve">CONCLUIDO	</t>
        </is>
      </c>
      <c r="D142" t="n">
        <v>12.0749</v>
      </c>
      <c r="E142" t="n">
        <v>8.279999999999999</v>
      </c>
      <c r="F142" t="n">
        <v>5.12</v>
      </c>
      <c r="G142" t="n">
        <v>61.43</v>
      </c>
      <c r="H142" t="n">
        <v>0.96</v>
      </c>
      <c r="I142" t="n">
        <v>5</v>
      </c>
      <c r="J142" t="n">
        <v>305.59</v>
      </c>
      <c r="K142" t="n">
        <v>60.56</v>
      </c>
      <c r="L142" t="n">
        <v>16.5</v>
      </c>
      <c r="M142" t="n">
        <v>3</v>
      </c>
      <c r="N142" t="n">
        <v>88.54000000000001</v>
      </c>
      <c r="O142" t="n">
        <v>37924.08</v>
      </c>
      <c r="P142" t="n">
        <v>83.94</v>
      </c>
      <c r="Q142" t="n">
        <v>202.81</v>
      </c>
      <c r="R142" t="n">
        <v>20.17</v>
      </c>
      <c r="S142" t="n">
        <v>13.89</v>
      </c>
      <c r="T142" t="n">
        <v>1461.21</v>
      </c>
      <c r="U142" t="n">
        <v>0.6899999999999999</v>
      </c>
      <c r="V142" t="n">
        <v>0.76</v>
      </c>
      <c r="W142" t="n">
        <v>0.65</v>
      </c>
      <c r="X142" t="n">
        <v>0.08</v>
      </c>
      <c r="Y142" t="n">
        <v>1</v>
      </c>
      <c r="Z142" t="n">
        <v>10</v>
      </c>
    </row>
    <row r="143">
      <c r="A143" t="n">
        <v>63</v>
      </c>
      <c r="B143" t="n">
        <v>140</v>
      </c>
      <c r="C143" t="inlineStr">
        <is>
          <t xml:space="preserve">CONCLUIDO	</t>
        </is>
      </c>
      <c r="D143" t="n">
        <v>12.0664</v>
      </c>
      <c r="E143" t="n">
        <v>8.289999999999999</v>
      </c>
      <c r="F143" t="n">
        <v>5.13</v>
      </c>
      <c r="G143" t="n">
        <v>61.5</v>
      </c>
      <c r="H143" t="n">
        <v>0.97</v>
      </c>
      <c r="I143" t="n">
        <v>5</v>
      </c>
      <c r="J143" t="n">
        <v>306.13</v>
      </c>
      <c r="K143" t="n">
        <v>60.56</v>
      </c>
      <c r="L143" t="n">
        <v>16.75</v>
      </c>
      <c r="M143" t="n">
        <v>3</v>
      </c>
      <c r="N143" t="n">
        <v>88.83</v>
      </c>
      <c r="O143" t="n">
        <v>37990.27</v>
      </c>
      <c r="P143" t="n">
        <v>84</v>
      </c>
      <c r="Q143" t="n">
        <v>202.81</v>
      </c>
      <c r="R143" t="n">
        <v>20.36</v>
      </c>
      <c r="S143" t="n">
        <v>13.89</v>
      </c>
      <c r="T143" t="n">
        <v>1553.91</v>
      </c>
      <c r="U143" t="n">
        <v>0.68</v>
      </c>
      <c r="V143" t="n">
        <v>0.75</v>
      </c>
      <c r="W143" t="n">
        <v>0.65</v>
      </c>
      <c r="X143" t="n">
        <v>0.09</v>
      </c>
      <c r="Y143" t="n">
        <v>1</v>
      </c>
      <c r="Z143" t="n">
        <v>10</v>
      </c>
    </row>
    <row r="144">
      <c r="A144" t="n">
        <v>64</v>
      </c>
      <c r="B144" t="n">
        <v>140</v>
      </c>
      <c r="C144" t="inlineStr">
        <is>
          <t xml:space="preserve">CONCLUIDO	</t>
        </is>
      </c>
      <c r="D144" t="n">
        <v>12.0724</v>
      </c>
      <c r="E144" t="n">
        <v>8.279999999999999</v>
      </c>
      <c r="F144" t="n">
        <v>5.12</v>
      </c>
      <c r="G144" t="n">
        <v>61.45</v>
      </c>
      <c r="H144" t="n">
        <v>0.99</v>
      </c>
      <c r="I144" t="n">
        <v>5</v>
      </c>
      <c r="J144" t="n">
        <v>306.67</v>
      </c>
      <c r="K144" t="n">
        <v>60.56</v>
      </c>
      <c r="L144" t="n">
        <v>17</v>
      </c>
      <c r="M144" t="n">
        <v>3</v>
      </c>
      <c r="N144" t="n">
        <v>89.11</v>
      </c>
      <c r="O144" t="n">
        <v>38056.58</v>
      </c>
      <c r="P144" t="n">
        <v>83.78</v>
      </c>
      <c r="Q144" t="n">
        <v>202.85</v>
      </c>
      <c r="R144" t="n">
        <v>20.31</v>
      </c>
      <c r="S144" t="n">
        <v>13.89</v>
      </c>
      <c r="T144" t="n">
        <v>1529.29</v>
      </c>
      <c r="U144" t="n">
        <v>0.68</v>
      </c>
      <c r="V144" t="n">
        <v>0.76</v>
      </c>
      <c r="W144" t="n">
        <v>0.64</v>
      </c>
      <c r="X144" t="n">
        <v>0.08</v>
      </c>
      <c r="Y144" t="n">
        <v>1</v>
      </c>
      <c r="Z144" t="n">
        <v>10</v>
      </c>
    </row>
    <row r="145">
      <c r="A145" t="n">
        <v>65</v>
      </c>
      <c r="B145" t="n">
        <v>140</v>
      </c>
      <c r="C145" t="inlineStr">
        <is>
          <t xml:space="preserve">CONCLUIDO	</t>
        </is>
      </c>
      <c r="D145" t="n">
        <v>12.0712</v>
      </c>
      <c r="E145" t="n">
        <v>8.279999999999999</v>
      </c>
      <c r="F145" t="n">
        <v>5.12</v>
      </c>
      <c r="G145" t="n">
        <v>61.46</v>
      </c>
      <c r="H145" t="n">
        <v>1</v>
      </c>
      <c r="I145" t="n">
        <v>5</v>
      </c>
      <c r="J145" t="n">
        <v>307.21</v>
      </c>
      <c r="K145" t="n">
        <v>60.56</v>
      </c>
      <c r="L145" t="n">
        <v>17.25</v>
      </c>
      <c r="M145" t="n">
        <v>3</v>
      </c>
      <c r="N145" t="n">
        <v>89.40000000000001</v>
      </c>
      <c r="O145" t="n">
        <v>38123.01</v>
      </c>
      <c r="P145" t="n">
        <v>83.68000000000001</v>
      </c>
      <c r="Q145" t="n">
        <v>202.82</v>
      </c>
      <c r="R145" t="n">
        <v>20.3</v>
      </c>
      <c r="S145" t="n">
        <v>13.89</v>
      </c>
      <c r="T145" t="n">
        <v>1524.37</v>
      </c>
      <c r="U145" t="n">
        <v>0.68</v>
      </c>
      <c r="V145" t="n">
        <v>0.76</v>
      </c>
      <c r="W145" t="n">
        <v>0.64</v>
      </c>
      <c r="X145" t="n">
        <v>0.08</v>
      </c>
      <c r="Y145" t="n">
        <v>1</v>
      </c>
      <c r="Z145" t="n">
        <v>10</v>
      </c>
    </row>
    <row r="146">
      <c r="A146" t="n">
        <v>66</v>
      </c>
      <c r="B146" t="n">
        <v>140</v>
      </c>
      <c r="C146" t="inlineStr">
        <is>
          <t xml:space="preserve">CONCLUIDO	</t>
        </is>
      </c>
      <c r="D146" t="n">
        <v>12.0647</v>
      </c>
      <c r="E146" t="n">
        <v>8.289999999999999</v>
      </c>
      <c r="F146" t="n">
        <v>5.13</v>
      </c>
      <c r="G146" t="n">
        <v>61.52</v>
      </c>
      <c r="H146" t="n">
        <v>1.01</v>
      </c>
      <c r="I146" t="n">
        <v>5</v>
      </c>
      <c r="J146" t="n">
        <v>307.75</v>
      </c>
      <c r="K146" t="n">
        <v>60.56</v>
      </c>
      <c r="L146" t="n">
        <v>17.5</v>
      </c>
      <c r="M146" t="n">
        <v>3</v>
      </c>
      <c r="N146" t="n">
        <v>89.69</v>
      </c>
      <c r="O146" t="n">
        <v>38189.58</v>
      </c>
      <c r="P146" t="n">
        <v>83.62</v>
      </c>
      <c r="Q146" t="n">
        <v>202.81</v>
      </c>
      <c r="R146" t="n">
        <v>20.32</v>
      </c>
      <c r="S146" t="n">
        <v>13.89</v>
      </c>
      <c r="T146" t="n">
        <v>1536.8</v>
      </c>
      <c r="U146" t="n">
        <v>0.68</v>
      </c>
      <c r="V146" t="n">
        <v>0.75</v>
      </c>
      <c r="W146" t="n">
        <v>0.65</v>
      </c>
      <c r="X146" t="n">
        <v>0.09</v>
      </c>
      <c r="Y146" t="n">
        <v>1</v>
      </c>
      <c r="Z146" t="n">
        <v>10</v>
      </c>
    </row>
    <row r="147">
      <c r="A147" t="n">
        <v>67</v>
      </c>
      <c r="B147" t="n">
        <v>140</v>
      </c>
      <c r="C147" t="inlineStr">
        <is>
          <t xml:space="preserve">CONCLUIDO	</t>
        </is>
      </c>
      <c r="D147" t="n">
        <v>12.0769</v>
      </c>
      <c r="E147" t="n">
        <v>8.279999999999999</v>
      </c>
      <c r="F147" t="n">
        <v>5.12</v>
      </c>
      <c r="G147" t="n">
        <v>61.42</v>
      </c>
      <c r="H147" t="n">
        <v>1.03</v>
      </c>
      <c r="I147" t="n">
        <v>5</v>
      </c>
      <c r="J147" t="n">
        <v>308.29</v>
      </c>
      <c r="K147" t="n">
        <v>60.56</v>
      </c>
      <c r="L147" t="n">
        <v>17.75</v>
      </c>
      <c r="M147" t="n">
        <v>3</v>
      </c>
      <c r="N147" t="n">
        <v>89.98</v>
      </c>
      <c r="O147" t="n">
        <v>38256.26</v>
      </c>
      <c r="P147" t="n">
        <v>83.34999999999999</v>
      </c>
      <c r="Q147" t="n">
        <v>202.81</v>
      </c>
      <c r="R147" t="n">
        <v>20.19</v>
      </c>
      <c r="S147" t="n">
        <v>13.89</v>
      </c>
      <c r="T147" t="n">
        <v>1468.59</v>
      </c>
      <c r="U147" t="n">
        <v>0.6899999999999999</v>
      </c>
      <c r="V147" t="n">
        <v>0.76</v>
      </c>
      <c r="W147" t="n">
        <v>0.64</v>
      </c>
      <c r="X147" t="n">
        <v>0.08</v>
      </c>
      <c r="Y147" t="n">
        <v>1</v>
      </c>
      <c r="Z147" t="n">
        <v>10</v>
      </c>
    </row>
    <row r="148">
      <c r="A148" t="n">
        <v>68</v>
      </c>
      <c r="B148" t="n">
        <v>140</v>
      </c>
      <c r="C148" t="inlineStr">
        <is>
          <t xml:space="preserve">CONCLUIDO	</t>
        </is>
      </c>
      <c r="D148" t="n">
        <v>12.0773</v>
      </c>
      <c r="E148" t="n">
        <v>8.279999999999999</v>
      </c>
      <c r="F148" t="n">
        <v>5.12</v>
      </c>
      <c r="G148" t="n">
        <v>61.41</v>
      </c>
      <c r="H148" t="n">
        <v>1.04</v>
      </c>
      <c r="I148" t="n">
        <v>5</v>
      </c>
      <c r="J148" t="n">
        <v>308.83</v>
      </c>
      <c r="K148" t="n">
        <v>60.56</v>
      </c>
      <c r="L148" t="n">
        <v>18</v>
      </c>
      <c r="M148" t="n">
        <v>3</v>
      </c>
      <c r="N148" t="n">
        <v>90.27</v>
      </c>
      <c r="O148" t="n">
        <v>38323.08</v>
      </c>
      <c r="P148" t="n">
        <v>83.09999999999999</v>
      </c>
      <c r="Q148" t="n">
        <v>202.81</v>
      </c>
      <c r="R148" t="n">
        <v>20.18</v>
      </c>
      <c r="S148" t="n">
        <v>13.89</v>
      </c>
      <c r="T148" t="n">
        <v>1465.48</v>
      </c>
      <c r="U148" t="n">
        <v>0.6899999999999999</v>
      </c>
      <c r="V148" t="n">
        <v>0.76</v>
      </c>
      <c r="W148" t="n">
        <v>0.64</v>
      </c>
      <c r="X148" t="n">
        <v>0.08</v>
      </c>
      <c r="Y148" t="n">
        <v>1</v>
      </c>
      <c r="Z148" t="n">
        <v>10</v>
      </c>
    </row>
    <row r="149">
      <c r="A149" t="n">
        <v>69</v>
      </c>
      <c r="B149" t="n">
        <v>140</v>
      </c>
      <c r="C149" t="inlineStr">
        <is>
          <t xml:space="preserve">CONCLUIDO	</t>
        </is>
      </c>
      <c r="D149" t="n">
        <v>12.0862</v>
      </c>
      <c r="E149" t="n">
        <v>8.27</v>
      </c>
      <c r="F149" t="n">
        <v>5.11</v>
      </c>
      <c r="G149" t="n">
        <v>61.34</v>
      </c>
      <c r="H149" t="n">
        <v>1.05</v>
      </c>
      <c r="I149" t="n">
        <v>5</v>
      </c>
      <c r="J149" t="n">
        <v>309.37</v>
      </c>
      <c r="K149" t="n">
        <v>60.56</v>
      </c>
      <c r="L149" t="n">
        <v>18.25</v>
      </c>
      <c r="M149" t="n">
        <v>3</v>
      </c>
      <c r="N149" t="n">
        <v>90.56999999999999</v>
      </c>
      <c r="O149" t="n">
        <v>38390.02</v>
      </c>
      <c r="P149" t="n">
        <v>82.67</v>
      </c>
      <c r="Q149" t="n">
        <v>202.81</v>
      </c>
      <c r="R149" t="n">
        <v>19.96</v>
      </c>
      <c r="S149" t="n">
        <v>13.89</v>
      </c>
      <c r="T149" t="n">
        <v>1352.62</v>
      </c>
      <c r="U149" t="n">
        <v>0.7</v>
      </c>
      <c r="V149" t="n">
        <v>0.76</v>
      </c>
      <c r="W149" t="n">
        <v>0.64</v>
      </c>
      <c r="X149" t="n">
        <v>0.07000000000000001</v>
      </c>
      <c r="Y149" t="n">
        <v>1</v>
      </c>
      <c r="Z149" t="n">
        <v>10</v>
      </c>
    </row>
    <row r="150">
      <c r="A150" t="n">
        <v>70</v>
      </c>
      <c r="B150" t="n">
        <v>140</v>
      </c>
      <c r="C150" t="inlineStr">
        <is>
          <t xml:space="preserve">CONCLUIDO	</t>
        </is>
      </c>
      <c r="D150" t="n">
        <v>12.0846</v>
      </c>
      <c r="E150" t="n">
        <v>8.279999999999999</v>
      </c>
      <c r="F150" t="n">
        <v>5.11</v>
      </c>
      <c r="G150" t="n">
        <v>61.35</v>
      </c>
      <c r="H150" t="n">
        <v>1.06</v>
      </c>
      <c r="I150" t="n">
        <v>5</v>
      </c>
      <c r="J150" t="n">
        <v>309.91</v>
      </c>
      <c r="K150" t="n">
        <v>60.56</v>
      </c>
      <c r="L150" t="n">
        <v>18.5</v>
      </c>
      <c r="M150" t="n">
        <v>3</v>
      </c>
      <c r="N150" t="n">
        <v>90.86</v>
      </c>
      <c r="O150" t="n">
        <v>38457.09</v>
      </c>
      <c r="P150" t="n">
        <v>82.5</v>
      </c>
      <c r="Q150" t="n">
        <v>202.81</v>
      </c>
      <c r="R150" t="n">
        <v>20.02</v>
      </c>
      <c r="S150" t="n">
        <v>13.89</v>
      </c>
      <c r="T150" t="n">
        <v>1384.21</v>
      </c>
      <c r="U150" t="n">
        <v>0.6899999999999999</v>
      </c>
      <c r="V150" t="n">
        <v>0.76</v>
      </c>
      <c r="W150" t="n">
        <v>0.64</v>
      </c>
      <c r="X150" t="n">
        <v>0.07000000000000001</v>
      </c>
      <c r="Y150" t="n">
        <v>1</v>
      </c>
      <c r="Z150" t="n">
        <v>10</v>
      </c>
    </row>
    <row r="151">
      <c r="A151" t="n">
        <v>71</v>
      </c>
      <c r="B151" t="n">
        <v>140</v>
      </c>
      <c r="C151" t="inlineStr">
        <is>
          <t xml:space="preserve">CONCLUIDO	</t>
        </is>
      </c>
      <c r="D151" t="n">
        <v>12.0805</v>
      </c>
      <c r="E151" t="n">
        <v>8.279999999999999</v>
      </c>
      <c r="F151" t="n">
        <v>5.12</v>
      </c>
      <c r="G151" t="n">
        <v>61.39</v>
      </c>
      <c r="H151" t="n">
        <v>1.08</v>
      </c>
      <c r="I151" t="n">
        <v>5</v>
      </c>
      <c r="J151" t="n">
        <v>310.46</v>
      </c>
      <c r="K151" t="n">
        <v>60.56</v>
      </c>
      <c r="L151" t="n">
        <v>18.75</v>
      </c>
      <c r="M151" t="n">
        <v>3</v>
      </c>
      <c r="N151" t="n">
        <v>91.16</v>
      </c>
      <c r="O151" t="n">
        <v>38524.29</v>
      </c>
      <c r="P151" t="n">
        <v>82.33</v>
      </c>
      <c r="Q151" t="n">
        <v>202.81</v>
      </c>
      <c r="R151" t="n">
        <v>20.04</v>
      </c>
      <c r="S151" t="n">
        <v>13.89</v>
      </c>
      <c r="T151" t="n">
        <v>1396.61</v>
      </c>
      <c r="U151" t="n">
        <v>0.6899999999999999</v>
      </c>
      <c r="V151" t="n">
        <v>0.76</v>
      </c>
      <c r="W151" t="n">
        <v>0.65</v>
      </c>
      <c r="X151" t="n">
        <v>0.08</v>
      </c>
      <c r="Y151" t="n">
        <v>1</v>
      </c>
      <c r="Z151" t="n">
        <v>10</v>
      </c>
    </row>
    <row r="152">
      <c r="A152" t="n">
        <v>72</v>
      </c>
      <c r="B152" t="n">
        <v>140</v>
      </c>
      <c r="C152" t="inlineStr">
        <is>
          <t xml:space="preserve">CONCLUIDO	</t>
        </is>
      </c>
      <c r="D152" t="n">
        <v>12.0688</v>
      </c>
      <c r="E152" t="n">
        <v>8.289999999999999</v>
      </c>
      <c r="F152" t="n">
        <v>5.12</v>
      </c>
      <c r="G152" t="n">
        <v>61.48</v>
      </c>
      <c r="H152" t="n">
        <v>1.09</v>
      </c>
      <c r="I152" t="n">
        <v>5</v>
      </c>
      <c r="J152" t="n">
        <v>311.01</v>
      </c>
      <c r="K152" t="n">
        <v>60.56</v>
      </c>
      <c r="L152" t="n">
        <v>19</v>
      </c>
      <c r="M152" t="n">
        <v>3</v>
      </c>
      <c r="N152" t="n">
        <v>91.45</v>
      </c>
      <c r="O152" t="n">
        <v>38591.62</v>
      </c>
      <c r="P152" t="n">
        <v>82.42</v>
      </c>
      <c r="Q152" t="n">
        <v>202.81</v>
      </c>
      <c r="R152" t="n">
        <v>20.26</v>
      </c>
      <c r="S152" t="n">
        <v>13.89</v>
      </c>
      <c r="T152" t="n">
        <v>1507.2</v>
      </c>
      <c r="U152" t="n">
        <v>0.6899999999999999</v>
      </c>
      <c r="V152" t="n">
        <v>0.76</v>
      </c>
      <c r="W152" t="n">
        <v>0.65</v>
      </c>
      <c r="X152" t="n">
        <v>0.09</v>
      </c>
      <c r="Y152" t="n">
        <v>1</v>
      </c>
      <c r="Z152" t="n">
        <v>10</v>
      </c>
    </row>
    <row r="153">
      <c r="A153" t="n">
        <v>73</v>
      </c>
      <c r="B153" t="n">
        <v>140</v>
      </c>
      <c r="C153" t="inlineStr">
        <is>
          <t xml:space="preserve">CONCLUIDO	</t>
        </is>
      </c>
      <c r="D153" t="n">
        <v>12.0826</v>
      </c>
      <c r="E153" t="n">
        <v>8.279999999999999</v>
      </c>
      <c r="F153" t="n">
        <v>5.11</v>
      </c>
      <c r="G153" t="n">
        <v>61.37</v>
      </c>
      <c r="H153" t="n">
        <v>1.1</v>
      </c>
      <c r="I153" t="n">
        <v>5</v>
      </c>
      <c r="J153" t="n">
        <v>311.55</v>
      </c>
      <c r="K153" t="n">
        <v>60.56</v>
      </c>
      <c r="L153" t="n">
        <v>19.25</v>
      </c>
      <c r="M153" t="n">
        <v>3</v>
      </c>
      <c r="N153" t="n">
        <v>91.75</v>
      </c>
      <c r="O153" t="n">
        <v>38659.08</v>
      </c>
      <c r="P153" t="n">
        <v>82.13</v>
      </c>
      <c r="Q153" t="n">
        <v>202.82</v>
      </c>
      <c r="R153" t="n">
        <v>20.06</v>
      </c>
      <c r="S153" t="n">
        <v>13.89</v>
      </c>
      <c r="T153" t="n">
        <v>1407.13</v>
      </c>
      <c r="U153" t="n">
        <v>0.6899999999999999</v>
      </c>
      <c r="V153" t="n">
        <v>0.76</v>
      </c>
      <c r="W153" t="n">
        <v>0.64</v>
      </c>
      <c r="X153" t="n">
        <v>0.08</v>
      </c>
      <c r="Y153" t="n">
        <v>1</v>
      </c>
      <c r="Z153" t="n">
        <v>10</v>
      </c>
    </row>
    <row r="154">
      <c r="A154" t="n">
        <v>74</v>
      </c>
      <c r="B154" t="n">
        <v>140</v>
      </c>
      <c r="C154" t="inlineStr">
        <is>
          <t xml:space="preserve">CONCLUIDO	</t>
        </is>
      </c>
      <c r="D154" t="n">
        <v>12.1926</v>
      </c>
      <c r="E154" t="n">
        <v>8.199999999999999</v>
      </c>
      <c r="F154" t="n">
        <v>5.09</v>
      </c>
      <c r="G154" t="n">
        <v>76.38</v>
      </c>
      <c r="H154" t="n">
        <v>1.11</v>
      </c>
      <c r="I154" t="n">
        <v>4</v>
      </c>
      <c r="J154" t="n">
        <v>312.1</v>
      </c>
      <c r="K154" t="n">
        <v>60.56</v>
      </c>
      <c r="L154" t="n">
        <v>19.5</v>
      </c>
      <c r="M154" t="n">
        <v>2</v>
      </c>
      <c r="N154" t="n">
        <v>92.05</v>
      </c>
      <c r="O154" t="n">
        <v>38726.8</v>
      </c>
      <c r="P154" t="n">
        <v>81.5</v>
      </c>
      <c r="Q154" t="n">
        <v>202.83</v>
      </c>
      <c r="R154" t="n">
        <v>19.3</v>
      </c>
      <c r="S154" t="n">
        <v>13.89</v>
      </c>
      <c r="T154" t="n">
        <v>1031.6</v>
      </c>
      <c r="U154" t="n">
        <v>0.72</v>
      </c>
      <c r="V154" t="n">
        <v>0.76</v>
      </c>
      <c r="W154" t="n">
        <v>0.64</v>
      </c>
      <c r="X154" t="n">
        <v>0.05</v>
      </c>
      <c r="Y154" t="n">
        <v>1</v>
      </c>
      <c r="Z154" t="n">
        <v>10</v>
      </c>
    </row>
    <row r="155">
      <c r="A155" t="n">
        <v>75</v>
      </c>
      <c r="B155" t="n">
        <v>140</v>
      </c>
      <c r="C155" t="inlineStr">
        <is>
          <t xml:space="preserve">CONCLUIDO	</t>
        </is>
      </c>
      <c r="D155" t="n">
        <v>12.1918</v>
      </c>
      <c r="E155" t="n">
        <v>8.199999999999999</v>
      </c>
      <c r="F155" t="n">
        <v>5.09</v>
      </c>
      <c r="G155" t="n">
        <v>76.38</v>
      </c>
      <c r="H155" t="n">
        <v>1.13</v>
      </c>
      <c r="I155" t="n">
        <v>4</v>
      </c>
      <c r="J155" t="n">
        <v>312.65</v>
      </c>
      <c r="K155" t="n">
        <v>60.56</v>
      </c>
      <c r="L155" t="n">
        <v>19.75</v>
      </c>
      <c r="M155" t="n">
        <v>2</v>
      </c>
      <c r="N155" t="n">
        <v>92.34999999999999</v>
      </c>
      <c r="O155" t="n">
        <v>38794.53</v>
      </c>
      <c r="P155" t="n">
        <v>81.48999999999999</v>
      </c>
      <c r="Q155" t="n">
        <v>202.81</v>
      </c>
      <c r="R155" t="n">
        <v>19.3</v>
      </c>
      <c r="S155" t="n">
        <v>13.89</v>
      </c>
      <c r="T155" t="n">
        <v>1031.39</v>
      </c>
      <c r="U155" t="n">
        <v>0.72</v>
      </c>
      <c r="V155" t="n">
        <v>0.76</v>
      </c>
      <c r="W155" t="n">
        <v>0.64</v>
      </c>
      <c r="X155" t="n">
        <v>0.05</v>
      </c>
      <c r="Y155" t="n">
        <v>1</v>
      </c>
      <c r="Z155" t="n">
        <v>10</v>
      </c>
    </row>
    <row r="156">
      <c r="A156" t="n">
        <v>76</v>
      </c>
      <c r="B156" t="n">
        <v>140</v>
      </c>
      <c r="C156" t="inlineStr">
        <is>
          <t xml:space="preserve">CONCLUIDO	</t>
        </is>
      </c>
      <c r="D156" t="n">
        <v>12.1844</v>
      </c>
      <c r="E156" t="n">
        <v>8.210000000000001</v>
      </c>
      <c r="F156" t="n">
        <v>5.1</v>
      </c>
      <c r="G156" t="n">
        <v>76.45999999999999</v>
      </c>
      <c r="H156" t="n">
        <v>1.14</v>
      </c>
      <c r="I156" t="n">
        <v>4</v>
      </c>
      <c r="J156" t="n">
        <v>313.2</v>
      </c>
      <c r="K156" t="n">
        <v>60.56</v>
      </c>
      <c r="L156" t="n">
        <v>20</v>
      </c>
      <c r="M156" t="n">
        <v>2</v>
      </c>
      <c r="N156" t="n">
        <v>92.65000000000001</v>
      </c>
      <c r="O156" t="n">
        <v>38862.4</v>
      </c>
      <c r="P156" t="n">
        <v>81.68000000000001</v>
      </c>
      <c r="Q156" t="n">
        <v>202.81</v>
      </c>
      <c r="R156" t="n">
        <v>19.41</v>
      </c>
      <c r="S156" t="n">
        <v>13.89</v>
      </c>
      <c r="T156" t="n">
        <v>1087.28</v>
      </c>
      <c r="U156" t="n">
        <v>0.72</v>
      </c>
      <c r="V156" t="n">
        <v>0.76</v>
      </c>
      <c r="W156" t="n">
        <v>0.65</v>
      </c>
      <c r="X156" t="n">
        <v>0.06</v>
      </c>
      <c r="Y156" t="n">
        <v>1</v>
      </c>
      <c r="Z156" t="n">
        <v>10</v>
      </c>
    </row>
    <row r="157">
      <c r="A157" t="n">
        <v>77</v>
      </c>
      <c r="B157" t="n">
        <v>140</v>
      </c>
      <c r="C157" t="inlineStr">
        <is>
          <t xml:space="preserve">CONCLUIDO	</t>
        </is>
      </c>
      <c r="D157" t="n">
        <v>12.1836</v>
      </c>
      <c r="E157" t="n">
        <v>8.210000000000001</v>
      </c>
      <c r="F157" t="n">
        <v>5.1</v>
      </c>
      <c r="G157" t="n">
        <v>76.47</v>
      </c>
      <c r="H157" t="n">
        <v>1.15</v>
      </c>
      <c r="I157" t="n">
        <v>4</v>
      </c>
      <c r="J157" t="n">
        <v>313.75</v>
      </c>
      <c r="K157" t="n">
        <v>60.56</v>
      </c>
      <c r="L157" t="n">
        <v>20.25</v>
      </c>
      <c r="M157" t="n">
        <v>2</v>
      </c>
      <c r="N157" t="n">
        <v>92.95</v>
      </c>
      <c r="O157" t="n">
        <v>38930.39</v>
      </c>
      <c r="P157" t="n">
        <v>81.87</v>
      </c>
      <c r="Q157" t="n">
        <v>202.88</v>
      </c>
      <c r="R157" t="n">
        <v>19.53</v>
      </c>
      <c r="S157" t="n">
        <v>13.89</v>
      </c>
      <c r="T157" t="n">
        <v>1143.48</v>
      </c>
      <c r="U157" t="n">
        <v>0.71</v>
      </c>
      <c r="V157" t="n">
        <v>0.76</v>
      </c>
      <c r="W157" t="n">
        <v>0.64</v>
      </c>
      <c r="X157" t="n">
        <v>0.06</v>
      </c>
      <c r="Y157" t="n">
        <v>1</v>
      </c>
      <c r="Z157" t="n">
        <v>10</v>
      </c>
    </row>
    <row r="158">
      <c r="A158" t="n">
        <v>78</v>
      </c>
      <c r="B158" t="n">
        <v>140</v>
      </c>
      <c r="C158" t="inlineStr">
        <is>
          <t xml:space="preserve">CONCLUIDO	</t>
        </is>
      </c>
      <c r="D158" t="n">
        <v>12.1914</v>
      </c>
      <c r="E158" t="n">
        <v>8.199999999999999</v>
      </c>
      <c r="F158" t="n">
        <v>5.09</v>
      </c>
      <c r="G158" t="n">
        <v>76.39</v>
      </c>
      <c r="H158" t="n">
        <v>1.16</v>
      </c>
      <c r="I158" t="n">
        <v>4</v>
      </c>
      <c r="J158" t="n">
        <v>314.3</v>
      </c>
      <c r="K158" t="n">
        <v>60.56</v>
      </c>
      <c r="L158" t="n">
        <v>20.5</v>
      </c>
      <c r="M158" t="n">
        <v>2</v>
      </c>
      <c r="N158" t="n">
        <v>93.25</v>
      </c>
      <c r="O158" t="n">
        <v>38998.53</v>
      </c>
      <c r="P158" t="n">
        <v>81.98</v>
      </c>
      <c r="Q158" t="n">
        <v>202.81</v>
      </c>
      <c r="R158" t="n">
        <v>19.38</v>
      </c>
      <c r="S158" t="n">
        <v>13.89</v>
      </c>
      <c r="T158" t="n">
        <v>1070.73</v>
      </c>
      <c r="U158" t="n">
        <v>0.72</v>
      </c>
      <c r="V158" t="n">
        <v>0.76</v>
      </c>
      <c r="W158" t="n">
        <v>0.64</v>
      </c>
      <c r="X158" t="n">
        <v>0.05</v>
      </c>
      <c r="Y158" t="n">
        <v>1</v>
      </c>
      <c r="Z158" t="n">
        <v>10</v>
      </c>
    </row>
    <row r="159">
      <c r="A159" t="n">
        <v>79</v>
      </c>
      <c r="B159" t="n">
        <v>140</v>
      </c>
      <c r="C159" t="inlineStr">
        <is>
          <t xml:space="preserve">CONCLUIDO	</t>
        </is>
      </c>
      <c r="D159" t="n">
        <v>12.1803</v>
      </c>
      <c r="E159" t="n">
        <v>8.210000000000001</v>
      </c>
      <c r="F159" t="n">
        <v>5.1</v>
      </c>
      <c r="G159" t="n">
        <v>76.5</v>
      </c>
      <c r="H159" t="n">
        <v>1.17</v>
      </c>
      <c r="I159" t="n">
        <v>4</v>
      </c>
      <c r="J159" t="n">
        <v>314.86</v>
      </c>
      <c r="K159" t="n">
        <v>60.56</v>
      </c>
      <c r="L159" t="n">
        <v>20.75</v>
      </c>
      <c r="M159" t="n">
        <v>2</v>
      </c>
      <c r="N159" t="n">
        <v>93.55</v>
      </c>
      <c r="O159" t="n">
        <v>39066.8</v>
      </c>
      <c r="P159" t="n">
        <v>82.2</v>
      </c>
      <c r="Q159" t="n">
        <v>202.84</v>
      </c>
      <c r="R159" t="n">
        <v>19.57</v>
      </c>
      <c r="S159" t="n">
        <v>13.89</v>
      </c>
      <c r="T159" t="n">
        <v>1166.54</v>
      </c>
      <c r="U159" t="n">
        <v>0.71</v>
      </c>
      <c r="V159" t="n">
        <v>0.76</v>
      </c>
      <c r="W159" t="n">
        <v>0.64</v>
      </c>
      <c r="X159" t="n">
        <v>0.06</v>
      </c>
      <c r="Y159" t="n">
        <v>1</v>
      </c>
      <c r="Z159" t="n">
        <v>10</v>
      </c>
    </row>
    <row r="160">
      <c r="A160" t="n">
        <v>80</v>
      </c>
      <c r="B160" t="n">
        <v>140</v>
      </c>
      <c r="C160" t="inlineStr">
        <is>
          <t xml:space="preserve">CONCLUIDO	</t>
        </is>
      </c>
      <c r="D160" t="n">
        <v>12.1799</v>
      </c>
      <c r="E160" t="n">
        <v>8.210000000000001</v>
      </c>
      <c r="F160" t="n">
        <v>5.1</v>
      </c>
      <c r="G160" t="n">
        <v>76.5</v>
      </c>
      <c r="H160" t="n">
        <v>1.19</v>
      </c>
      <c r="I160" t="n">
        <v>4</v>
      </c>
      <c r="J160" t="n">
        <v>315.41</v>
      </c>
      <c r="K160" t="n">
        <v>60.56</v>
      </c>
      <c r="L160" t="n">
        <v>21</v>
      </c>
      <c r="M160" t="n">
        <v>2</v>
      </c>
      <c r="N160" t="n">
        <v>93.86</v>
      </c>
      <c r="O160" t="n">
        <v>39135.2</v>
      </c>
      <c r="P160" t="n">
        <v>82.31999999999999</v>
      </c>
      <c r="Q160" t="n">
        <v>202.81</v>
      </c>
      <c r="R160" t="n">
        <v>19.63</v>
      </c>
      <c r="S160" t="n">
        <v>13.89</v>
      </c>
      <c r="T160" t="n">
        <v>1196.39</v>
      </c>
      <c r="U160" t="n">
        <v>0.71</v>
      </c>
      <c r="V160" t="n">
        <v>0.76</v>
      </c>
      <c r="W160" t="n">
        <v>0.64</v>
      </c>
      <c r="X160" t="n">
        <v>0.06</v>
      </c>
      <c r="Y160" t="n">
        <v>1</v>
      </c>
      <c r="Z160" t="n">
        <v>10</v>
      </c>
    </row>
    <row r="161">
      <c r="A161" t="n">
        <v>81</v>
      </c>
      <c r="B161" t="n">
        <v>140</v>
      </c>
      <c r="C161" t="inlineStr">
        <is>
          <t xml:space="preserve">CONCLUIDO	</t>
        </is>
      </c>
      <c r="D161" t="n">
        <v>12.1807</v>
      </c>
      <c r="E161" t="n">
        <v>8.210000000000001</v>
      </c>
      <c r="F161" t="n">
        <v>5.1</v>
      </c>
      <c r="G161" t="n">
        <v>76.5</v>
      </c>
      <c r="H161" t="n">
        <v>1.2</v>
      </c>
      <c r="I161" t="n">
        <v>4</v>
      </c>
      <c r="J161" t="n">
        <v>315.97</v>
      </c>
      <c r="K161" t="n">
        <v>60.56</v>
      </c>
      <c r="L161" t="n">
        <v>21.25</v>
      </c>
      <c r="M161" t="n">
        <v>2</v>
      </c>
      <c r="N161" t="n">
        <v>94.16</v>
      </c>
      <c r="O161" t="n">
        <v>39203.74</v>
      </c>
      <c r="P161" t="n">
        <v>82.28</v>
      </c>
      <c r="Q161" t="n">
        <v>202.81</v>
      </c>
      <c r="R161" t="n">
        <v>19.58</v>
      </c>
      <c r="S161" t="n">
        <v>13.89</v>
      </c>
      <c r="T161" t="n">
        <v>1168.21</v>
      </c>
      <c r="U161" t="n">
        <v>0.71</v>
      </c>
      <c r="V161" t="n">
        <v>0.76</v>
      </c>
      <c r="W161" t="n">
        <v>0.64</v>
      </c>
      <c r="X161" t="n">
        <v>0.06</v>
      </c>
      <c r="Y161" t="n">
        <v>1</v>
      </c>
      <c r="Z161" t="n">
        <v>10</v>
      </c>
    </row>
    <row r="162">
      <c r="A162" t="n">
        <v>82</v>
      </c>
      <c r="B162" t="n">
        <v>140</v>
      </c>
      <c r="C162" t="inlineStr">
        <is>
          <t xml:space="preserve">CONCLUIDO	</t>
        </is>
      </c>
      <c r="D162" t="n">
        <v>12.1729</v>
      </c>
      <c r="E162" t="n">
        <v>8.220000000000001</v>
      </c>
      <c r="F162" t="n">
        <v>5.11</v>
      </c>
      <c r="G162" t="n">
        <v>76.58</v>
      </c>
      <c r="H162" t="n">
        <v>1.21</v>
      </c>
      <c r="I162" t="n">
        <v>4</v>
      </c>
      <c r="J162" t="n">
        <v>316.53</v>
      </c>
      <c r="K162" t="n">
        <v>60.56</v>
      </c>
      <c r="L162" t="n">
        <v>21.5</v>
      </c>
      <c r="M162" t="n">
        <v>2</v>
      </c>
      <c r="N162" t="n">
        <v>94.47</v>
      </c>
      <c r="O162" t="n">
        <v>39272.42</v>
      </c>
      <c r="P162" t="n">
        <v>82.31999999999999</v>
      </c>
      <c r="Q162" t="n">
        <v>202.81</v>
      </c>
      <c r="R162" t="n">
        <v>19.7</v>
      </c>
      <c r="S162" t="n">
        <v>13.89</v>
      </c>
      <c r="T162" t="n">
        <v>1229.31</v>
      </c>
      <c r="U162" t="n">
        <v>0.71</v>
      </c>
      <c r="V162" t="n">
        <v>0.76</v>
      </c>
      <c r="W162" t="n">
        <v>0.65</v>
      </c>
      <c r="X162" t="n">
        <v>0.07000000000000001</v>
      </c>
      <c r="Y162" t="n">
        <v>1</v>
      </c>
      <c r="Z162" t="n">
        <v>10</v>
      </c>
    </row>
    <row r="163">
      <c r="A163" t="n">
        <v>83</v>
      </c>
      <c r="B163" t="n">
        <v>140</v>
      </c>
      <c r="C163" t="inlineStr">
        <is>
          <t xml:space="preserve">CONCLUIDO	</t>
        </is>
      </c>
      <c r="D163" t="n">
        <v>12.1786</v>
      </c>
      <c r="E163" t="n">
        <v>8.210000000000001</v>
      </c>
      <c r="F163" t="n">
        <v>5.1</v>
      </c>
      <c r="G163" t="n">
        <v>76.52</v>
      </c>
      <c r="H163" t="n">
        <v>1.22</v>
      </c>
      <c r="I163" t="n">
        <v>4</v>
      </c>
      <c r="J163" t="n">
        <v>317.08</v>
      </c>
      <c r="K163" t="n">
        <v>60.56</v>
      </c>
      <c r="L163" t="n">
        <v>21.75</v>
      </c>
      <c r="M163" t="n">
        <v>2</v>
      </c>
      <c r="N163" t="n">
        <v>94.78</v>
      </c>
      <c r="O163" t="n">
        <v>39341.24</v>
      </c>
      <c r="P163" t="n">
        <v>82.15000000000001</v>
      </c>
      <c r="Q163" t="n">
        <v>202.81</v>
      </c>
      <c r="R163" t="n">
        <v>19.6</v>
      </c>
      <c r="S163" t="n">
        <v>13.89</v>
      </c>
      <c r="T163" t="n">
        <v>1181.12</v>
      </c>
      <c r="U163" t="n">
        <v>0.71</v>
      </c>
      <c r="V163" t="n">
        <v>0.76</v>
      </c>
      <c r="W163" t="n">
        <v>0.64</v>
      </c>
      <c r="X163" t="n">
        <v>0.06</v>
      </c>
      <c r="Y163" t="n">
        <v>1</v>
      </c>
      <c r="Z163" t="n">
        <v>10</v>
      </c>
    </row>
    <row r="164">
      <c r="A164" t="n">
        <v>84</v>
      </c>
      <c r="B164" t="n">
        <v>140</v>
      </c>
      <c r="C164" t="inlineStr">
        <is>
          <t xml:space="preserve">CONCLUIDO	</t>
        </is>
      </c>
      <c r="D164" t="n">
        <v>12.1881</v>
      </c>
      <c r="E164" t="n">
        <v>8.199999999999999</v>
      </c>
      <c r="F164" t="n">
        <v>5.09</v>
      </c>
      <c r="G164" t="n">
        <v>76.42</v>
      </c>
      <c r="H164" t="n">
        <v>1.23</v>
      </c>
      <c r="I164" t="n">
        <v>4</v>
      </c>
      <c r="J164" t="n">
        <v>317.64</v>
      </c>
      <c r="K164" t="n">
        <v>60.56</v>
      </c>
      <c r="L164" t="n">
        <v>22</v>
      </c>
      <c r="M164" t="n">
        <v>2</v>
      </c>
      <c r="N164" t="n">
        <v>95.09</v>
      </c>
      <c r="O164" t="n">
        <v>39410.2</v>
      </c>
      <c r="P164" t="n">
        <v>82.18000000000001</v>
      </c>
      <c r="Q164" t="n">
        <v>202.84</v>
      </c>
      <c r="R164" t="n">
        <v>19.39</v>
      </c>
      <c r="S164" t="n">
        <v>13.89</v>
      </c>
      <c r="T164" t="n">
        <v>1073.91</v>
      </c>
      <c r="U164" t="n">
        <v>0.72</v>
      </c>
      <c r="V164" t="n">
        <v>0.76</v>
      </c>
      <c r="W164" t="n">
        <v>0.64</v>
      </c>
      <c r="X164" t="n">
        <v>0.06</v>
      </c>
      <c r="Y164" t="n">
        <v>1</v>
      </c>
      <c r="Z164" t="n">
        <v>10</v>
      </c>
    </row>
    <row r="165">
      <c r="A165" t="n">
        <v>85</v>
      </c>
      <c r="B165" t="n">
        <v>140</v>
      </c>
      <c r="C165" t="inlineStr">
        <is>
          <t xml:space="preserve">CONCLUIDO	</t>
        </is>
      </c>
      <c r="D165" t="n">
        <v>12.1827</v>
      </c>
      <c r="E165" t="n">
        <v>8.210000000000001</v>
      </c>
      <c r="F165" t="n">
        <v>5.1</v>
      </c>
      <c r="G165" t="n">
        <v>76.47</v>
      </c>
      <c r="H165" t="n">
        <v>1.25</v>
      </c>
      <c r="I165" t="n">
        <v>4</v>
      </c>
      <c r="J165" t="n">
        <v>318.2</v>
      </c>
      <c r="K165" t="n">
        <v>60.56</v>
      </c>
      <c r="L165" t="n">
        <v>22.25</v>
      </c>
      <c r="M165" t="n">
        <v>2</v>
      </c>
      <c r="N165" t="n">
        <v>95.40000000000001</v>
      </c>
      <c r="O165" t="n">
        <v>39479.3</v>
      </c>
      <c r="P165" t="n">
        <v>82.16</v>
      </c>
      <c r="Q165" t="n">
        <v>202.81</v>
      </c>
      <c r="R165" t="n">
        <v>19.47</v>
      </c>
      <c r="S165" t="n">
        <v>13.89</v>
      </c>
      <c r="T165" t="n">
        <v>1113.8</v>
      </c>
      <c r="U165" t="n">
        <v>0.71</v>
      </c>
      <c r="V165" t="n">
        <v>0.76</v>
      </c>
      <c r="W165" t="n">
        <v>0.65</v>
      </c>
      <c r="X165" t="n">
        <v>0.06</v>
      </c>
      <c r="Y165" t="n">
        <v>1</v>
      </c>
      <c r="Z165" t="n">
        <v>10</v>
      </c>
    </row>
    <row r="166">
      <c r="A166" t="n">
        <v>86</v>
      </c>
      <c r="B166" t="n">
        <v>140</v>
      </c>
      <c r="C166" t="inlineStr">
        <is>
          <t xml:space="preserve">CONCLUIDO	</t>
        </is>
      </c>
      <c r="D166" t="n">
        <v>12.1848</v>
      </c>
      <c r="E166" t="n">
        <v>8.210000000000001</v>
      </c>
      <c r="F166" t="n">
        <v>5.1</v>
      </c>
      <c r="G166" t="n">
        <v>76.45</v>
      </c>
      <c r="H166" t="n">
        <v>1.26</v>
      </c>
      <c r="I166" t="n">
        <v>4</v>
      </c>
      <c r="J166" t="n">
        <v>318.76</v>
      </c>
      <c r="K166" t="n">
        <v>60.56</v>
      </c>
      <c r="L166" t="n">
        <v>22.5</v>
      </c>
      <c r="M166" t="n">
        <v>2</v>
      </c>
      <c r="N166" t="n">
        <v>95.70999999999999</v>
      </c>
      <c r="O166" t="n">
        <v>39548.54</v>
      </c>
      <c r="P166" t="n">
        <v>81.98</v>
      </c>
      <c r="Q166" t="n">
        <v>202.81</v>
      </c>
      <c r="R166" t="n">
        <v>19.47</v>
      </c>
      <c r="S166" t="n">
        <v>13.89</v>
      </c>
      <c r="T166" t="n">
        <v>1117.1</v>
      </c>
      <c r="U166" t="n">
        <v>0.71</v>
      </c>
      <c r="V166" t="n">
        <v>0.76</v>
      </c>
      <c r="W166" t="n">
        <v>0.64</v>
      </c>
      <c r="X166" t="n">
        <v>0.06</v>
      </c>
      <c r="Y166" t="n">
        <v>1</v>
      </c>
      <c r="Z166" t="n">
        <v>10</v>
      </c>
    </row>
    <row r="167">
      <c r="A167" t="n">
        <v>87</v>
      </c>
      <c r="B167" t="n">
        <v>140</v>
      </c>
      <c r="C167" t="inlineStr">
        <is>
          <t xml:space="preserve">CONCLUIDO	</t>
        </is>
      </c>
      <c r="D167" t="n">
        <v>12.1819</v>
      </c>
      <c r="E167" t="n">
        <v>8.210000000000001</v>
      </c>
      <c r="F167" t="n">
        <v>5.1</v>
      </c>
      <c r="G167" t="n">
        <v>76.48</v>
      </c>
      <c r="H167" t="n">
        <v>1.27</v>
      </c>
      <c r="I167" t="n">
        <v>4</v>
      </c>
      <c r="J167" t="n">
        <v>319.33</v>
      </c>
      <c r="K167" t="n">
        <v>60.56</v>
      </c>
      <c r="L167" t="n">
        <v>22.75</v>
      </c>
      <c r="M167" t="n">
        <v>2</v>
      </c>
      <c r="N167" t="n">
        <v>96.02</v>
      </c>
      <c r="O167" t="n">
        <v>39617.93</v>
      </c>
      <c r="P167" t="n">
        <v>81.94</v>
      </c>
      <c r="Q167" t="n">
        <v>202.81</v>
      </c>
      <c r="R167" t="n">
        <v>19.51</v>
      </c>
      <c r="S167" t="n">
        <v>13.89</v>
      </c>
      <c r="T167" t="n">
        <v>1132.36</v>
      </c>
      <c r="U167" t="n">
        <v>0.71</v>
      </c>
      <c r="V167" t="n">
        <v>0.76</v>
      </c>
      <c r="W167" t="n">
        <v>0.64</v>
      </c>
      <c r="X167" t="n">
        <v>0.06</v>
      </c>
      <c r="Y167" t="n">
        <v>1</v>
      </c>
      <c r="Z167" t="n">
        <v>10</v>
      </c>
    </row>
    <row r="168">
      <c r="A168" t="n">
        <v>88</v>
      </c>
      <c r="B168" t="n">
        <v>140</v>
      </c>
      <c r="C168" t="inlineStr">
        <is>
          <t xml:space="preserve">CONCLUIDO	</t>
        </is>
      </c>
      <c r="D168" t="n">
        <v>12.1856</v>
      </c>
      <c r="E168" t="n">
        <v>8.210000000000001</v>
      </c>
      <c r="F168" t="n">
        <v>5.1</v>
      </c>
      <c r="G168" t="n">
        <v>76.45</v>
      </c>
      <c r="H168" t="n">
        <v>1.28</v>
      </c>
      <c r="I168" t="n">
        <v>4</v>
      </c>
      <c r="J168" t="n">
        <v>319.89</v>
      </c>
      <c r="K168" t="n">
        <v>60.56</v>
      </c>
      <c r="L168" t="n">
        <v>23</v>
      </c>
      <c r="M168" t="n">
        <v>2</v>
      </c>
      <c r="N168" t="n">
        <v>96.34</v>
      </c>
      <c r="O168" t="n">
        <v>39687.46</v>
      </c>
      <c r="P168" t="n">
        <v>81.75</v>
      </c>
      <c r="Q168" t="n">
        <v>202.81</v>
      </c>
      <c r="R168" t="n">
        <v>19.45</v>
      </c>
      <c r="S168" t="n">
        <v>13.89</v>
      </c>
      <c r="T168" t="n">
        <v>1104.41</v>
      </c>
      <c r="U168" t="n">
        <v>0.71</v>
      </c>
      <c r="V168" t="n">
        <v>0.76</v>
      </c>
      <c r="W168" t="n">
        <v>0.64</v>
      </c>
      <c r="X168" t="n">
        <v>0.06</v>
      </c>
      <c r="Y168" t="n">
        <v>1</v>
      </c>
      <c r="Z168" t="n">
        <v>10</v>
      </c>
    </row>
    <row r="169">
      <c r="A169" t="n">
        <v>89</v>
      </c>
      <c r="B169" t="n">
        <v>140</v>
      </c>
      <c r="C169" t="inlineStr">
        <is>
          <t xml:space="preserve">CONCLUIDO	</t>
        </is>
      </c>
      <c r="D169" t="n">
        <v>12.1914</v>
      </c>
      <c r="E169" t="n">
        <v>8.199999999999999</v>
      </c>
      <c r="F169" t="n">
        <v>5.09</v>
      </c>
      <c r="G169" t="n">
        <v>76.39</v>
      </c>
      <c r="H169" t="n">
        <v>1.29</v>
      </c>
      <c r="I169" t="n">
        <v>4</v>
      </c>
      <c r="J169" t="n">
        <v>320.46</v>
      </c>
      <c r="K169" t="n">
        <v>60.56</v>
      </c>
      <c r="L169" t="n">
        <v>23.25</v>
      </c>
      <c r="M169" t="n">
        <v>2</v>
      </c>
      <c r="N169" t="n">
        <v>96.65000000000001</v>
      </c>
      <c r="O169" t="n">
        <v>39757.13</v>
      </c>
      <c r="P169" t="n">
        <v>81.59</v>
      </c>
      <c r="Q169" t="n">
        <v>202.81</v>
      </c>
      <c r="R169" t="n">
        <v>19.34</v>
      </c>
      <c r="S169" t="n">
        <v>13.89</v>
      </c>
      <c r="T169" t="n">
        <v>1050.93</v>
      </c>
      <c r="U169" t="n">
        <v>0.72</v>
      </c>
      <c r="V169" t="n">
        <v>0.76</v>
      </c>
      <c r="W169" t="n">
        <v>0.64</v>
      </c>
      <c r="X169" t="n">
        <v>0.05</v>
      </c>
      <c r="Y169" t="n">
        <v>1</v>
      </c>
      <c r="Z169" t="n">
        <v>10</v>
      </c>
    </row>
    <row r="170">
      <c r="A170" t="n">
        <v>90</v>
      </c>
      <c r="B170" t="n">
        <v>140</v>
      </c>
      <c r="C170" t="inlineStr">
        <is>
          <t xml:space="preserve">CONCLUIDO	</t>
        </is>
      </c>
      <c r="D170" t="n">
        <v>12.1852</v>
      </c>
      <c r="E170" t="n">
        <v>8.210000000000001</v>
      </c>
      <c r="F170" t="n">
        <v>5.1</v>
      </c>
      <c r="G170" t="n">
        <v>76.45</v>
      </c>
      <c r="H170" t="n">
        <v>1.3</v>
      </c>
      <c r="I170" t="n">
        <v>4</v>
      </c>
      <c r="J170" t="n">
        <v>321.02</v>
      </c>
      <c r="K170" t="n">
        <v>60.56</v>
      </c>
      <c r="L170" t="n">
        <v>23.5</v>
      </c>
      <c r="M170" t="n">
        <v>2</v>
      </c>
      <c r="N170" t="n">
        <v>96.97</v>
      </c>
      <c r="O170" t="n">
        <v>39826.95</v>
      </c>
      <c r="P170" t="n">
        <v>81.58</v>
      </c>
      <c r="Q170" t="n">
        <v>202.81</v>
      </c>
      <c r="R170" t="n">
        <v>19.45</v>
      </c>
      <c r="S170" t="n">
        <v>13.89</v>
      </c>
      <c r="T170" t="n">
        <v>1105.8</v>
      </c>
      <c r="U170" t="n">
        <v>0.71</v>
      </c>
      <c r="V170" t="n">
        <v>0.76</v>
      </c>
      <c r="W170" t="n">
        <v>0.64</v>
      </c>
      <c r="X170" t="n">
        <v>0.06</v>
      </c>
      <c r="Y170" t="n">
        <v>1</v>
      </c>
      <c r="Z170" t="n">
        <v>10</v>
      </c>
    </row>
    <row r="171">
      <c r="A171" t="n">
        <v>91</v>
      </c>
      <c r="B171" t="n">
        <v>140</v>
      </c>
      <c r="C171" t="inlineStr">
        <is>
          <t xml:space="preserve">CONCLUIDO	</t>
        </is>
      </c>
      <c r="D171" t="n">
        <v>12.1893</v>
      </c>
      <c r="E171" t="n">
        <v>8.199999999999999</v>
      </c>
      <c r="F171" t="n">
        <v>5.09</v>
      </c>
      <c r="G171" t="n">
        <v>76.41</v>
      </c>
      <c r="H171" t="n">
        <v>1.32</v>
      </c>
      <c r="I171" t="n">
        <v>4</v>
      </c>
      <c r="J171" t="n">
        <v>321.59</v>
      </c>
      <c r="K171" t="n">
        <v>60.56</v>
      </c>
      <c r="L171" t="n">
        <v>23.75</v>
      </c>
      <c r="M171" t="n">
        <v>2</v>
      </c>
      <c r="N171" t="n">
        <v>97.28</v>
      </c>
      <c r="O171" t="n">
        <v>39896.91</v>
      </c>
      <c r="P171" t="n">
        <v>81.45999999999999</v>
      </c>
      <c r="Q171" t="n">
        <v>202.81</v>
      </c>
      <c r="R171" t="n">
        <v>19.26</v>
      </c>
      <c r="S171" t="n">
        <v>13.89</v>
      </c>
      <c r="T171" t="n">
        <v>1010.09</v>
      </c>
      <c r="U171" t="n">
        <v>0.72</v>
      </c>
      <c r="V171" t="n">
        <v>0.76</v>
      </c>
      <c r="W171" t="n">
        <v>0.65</v>
      </c>
      <c r="X171" t="n">
        <v>0.06</v>
      </c>
      <c r="Y171" t="n">
        <v>1</v>
      </c>
      <c r="Z171" t="n">
        <v>10</v>
      </c>
    </row>
    <row r="172">
      <c r="A172" t="n">
        <v>92</v>
      </c>
      <c r="B172" t="n">
        <v>140</v>
      </c>
      <c r="C172" t="inlineStr">
        <is>
          <t xml:space="preserve">CONCLUIDO	</t>
        </is>
      </c>
      <c r="D172" t="n">
        <v>12.1893</v>
      </c>
      <c r="E172" t="n">
        <v>8.199999999999999</v>
      </c>
      <c r="F172" t="n">
        <v>5.09</v>
      </c>
      <c r="G172" t="n">
        <v>76.41</v>
      </c>
      <c r="H172" t="n">
        <v>1.33</v>
      </c>
      <c r="I172" t="n">
        <v>4</v>
      </c>
      <c r="J172" t="n">
        <v>322.16</v>
      </c>
      <c r="K172" t="n">
        <v>60.56</v>
      </c>
      <c r="L172" t="n">
        <v>24</v>
      </c>
      <c r="M172" t="n">
        <v>2</v>
      </c>
      <c r="N172" t="n">
        <v>97.59999999999999</v>
      </c>
      <c r="O172" t="n">
        <v>39967.02</v>
      </c>
      <c r="P172" t="n">
        <v>81.23999999999999</v>
      </c>
      <c r="Q172" t="n">
        <v>202.81</v>
      </c>
      <c r="R172" t="n">
        <v>19.31</v>
      </c>
      <c r="S172" t="n">
        <v>13.89</v>
      </c>
      <c r="T172" t="n">
        <v>1037.05</v>
      </c>
      <c r="U172" t="n">
        <v>0.72</v>
      </c>
      <c r="V172" t="n">
        <v>0.76</v>
      </c>
      <c r="W172" t="n">
        <v>0.64</v>
      </c>
      <c r="X172" t="n">
        <v>0.06</v>
      </c>
      <c r="Y172" t="n">
        <v>1</v>
      </c>
      <c r="Z172" t="n">
        <v>10</v>
      </c>
    </row>
    <row r="173">
      <c r="A173" t="n">
        <v>93</v>
      </c>
      <c r="B173" t="n">
        <v>140</v>
      </c>
      <c r="C173" t="inlineStr">
        <is>
          <t xml:space="preserve">CONCLUIDO	</t>
        </is>
      </c>
      <c r="D173" t="n">
        <v>12.1877</v>
      </c>
      <c r="E173" t="n">
        <v>8.199999999999999</v>
      </c>
      <c r="F173" t="n">
        <v>5.09</v>
      </c>
      <c r="G173" t="n">
        <v>76.42</v>
      </c>
      <c r="H173" t="n">
        <v>1.34</v>
      </c>
      <c r="I173" t="n">
        <v>4</v>
      </c>
      <c r="J173" t="n">
        <v>322.73</v>
      </c>
      <c r="K173" t="n">
        <v>60.56</v>
      </c>
      <c r="L173" t="n">
        <v>24.25</v>
      </c>
      <c r="M173" t="n">
        <v>2</v>
      </c>
      <c r="N173" t="n">
        <v>97.92</v>
      </c>
      <c r="O173" t="n">
        <v>40037.28</v>
      </c>
      <c r="P173" t="n">
        <v>81.11</v>
      </c>
      <c r="Q173" t="n">
        <v>202.84</v>
      </c>
      <c r="R173" t="n">
        <v>19.4</v>
      </c>
      <c r="S173" t="n">
        <v>13.89</v>
      </c>
      <c r="T173" t="n">
        <v>1080.36</v>
      </c>
      <c r="U173" t="n">
        <v>0.72</v>
      </c>
      <c r="V173" t="n">
        <v>0.76</v>
      </c>
      <c r="W173" t="n">
        <v>0.64</v>
      </c>
      <c r="X173" t="n">
        <v>0.06</v>
      </c>
      <c r="Y173" t="n">
        <v>1</v>
      </c>
      <c r="Z173" t="n">
        <v>10</v>
      </c>
    </row>
    <row r="174">
      <c r="A174" t="n">
        <v>94</v>
      </c>
      <c r="B174" t="n">
        <v>140</v>
      </c>
      <c r="C174" t="inlineStr">
        <is>
          <t xml:space="preserve">CONCLUIDO	</t>
        </is>
      </c>
      <c r="D174" t="n">
        <v>12.1885</v>
      </c>
      <c r="E174" t="n">
        <v>8.199999999999999</v>
      </c>
      <c r="F174" t="n">
        <v>5.09</v>
      </c>
      <c r="G174" t="n">
        <v>76.42</v>
      </c>
      <c r="H174" t="n">
        <v>1.35</v>
      </c>
      <c r="I174" t="n">
        <v>4</v>
      </c>
      <c r="J174" t="n">
        <v>323.3</v>
      </c>
      <c r="K174" t="n">
        <v>60.56</v>
      </c>
      <c r="L174" t="n">
        <v>24.5</v>
      </c>
      <c r="M174" t="n">
        <v>2</v>
      </c>
      <c r="N174" t="n">
        <v>98.23999999999999</v>
      </c>
      <c r="O174" t="n">
        <v>40107.81</v>
      </c>
      <c r="P174" t="n">
        <v>80.92</v>
      </c>
      <c r="Q174" t="n">
        <v>202.81</v>
      </c>
      <c r="R174" t="n">
        <v>19.36</v>
      </c>
      <c r="S174" t="n">
        <v>13.89</v>
      </c>
      <c r="T174" t="n">
        <v>1061.83</v>
      </c>
      <c r="U174" t="n">
        <v>0.72</v>
      </c>
      <c r="V174" t="n">
        <v>0.76</v>
      </c>
      <c r="W174" t="n">
        <v>0.64</v>
      </c>
      <c r="X174" t="n">
        <v>0.06</v>
      </c>
      <c r="Y174" t="n">
        <v>1</v>
      </c>
      <c r="Z174" t="n">
        <v>10</v>
      </c>
    </row>
    <row r="175">
      <c r="A175" t="n">
        <v>95</v>
      </c>
      <c r="B175" t="n">
        <v>140</v>
      </c>
      <c r="C175" t="inlineStr">
        <is>
          <t xml:space="preserve">CONCLUIDO	</t>
        </is>
      </c>
      <c r="D175" t="n">
        <v>12.1993</v>
      </c>
      <c r="E175" t="n">
        <v>8.199999999999999</v>
      </c>
      <c r="F175" t="n">
        <v>5.09</v>
      </c>
      <c r="G175" t="n">
        <v>76.31</v>
      </c>
      <c r="H175" t="n">
        <v>1.36</v>
      </c>
      <c r="I175" t="n">
        <v>4</v>
      </c>
      <c r="J175" t="n">
        <v>323.87</v>
      </c>
      <c r="K175" t="n">
        <v>60.56</v>
      </c>
      <c r="L175" t="n">
        <v>24.75</v>
      </c>
      <c r="M175" t="n">
        <v>2</v>
      </c>
      <c r="N175" t="n">
        <v>98.56999999999999</v>
      </c>
      <c r="O175" t="n">
        <v>40178.37</v>
      </c>
      <c r="P175" t="n">
        <v>80.47</v>
      </c>
      <c r="Q175" t="n">
        <v>202.82</v>
      </c>
      <c r="R175" t="n">
        <v>19.16</v>
      </c>
      <c r="S175" t="n">
        <v>13.89</v>
      </c>
      <c r="T175" t="n">
        <v>958.53</v>
      </c>
      <c r="U175" t="n">
        <v>0.73</v>
      </c>
      <c r="V175" t="n">
        <v>0.76</v>
      </c>
      <c r="W175" t="n">
        <v>0.64</v>
      </c>
      <c r="X175" t="n">
        <v>0.05</v>
      </c>
      <c r="Y175" t="n">
        <v>1</v>
      </c>
      <c r="Z175" t="n">
        <v>10</v>
      </c>
    </row>
    <row r="176">
      <c r="A176" t="n">
        <v>96</v>
      </c>
      <c r="B176" t="n">
        <v>140</v>
      </c>
      <c r="C176" t="inlineStr">
        <is>
          <t xml:space="preserve">CONCLUIDO	</t>
        </is>
      </c>
      <c r="D176" t="n">
        <v>12.2017</v>
      </c>
      <c r="E176" t="n">
        <v>8.199999999999999</v>
      </c>
      <c r="F176" t="n">
        <v>5.09</v>
      </c>
      <c r="G176" t="n">
        <v>76.28</v>
      </c>
      <c r="H176" t="n">
        <v>1.37</v>
      </c>
      <c r="I176" t="n">
        <v>4</v>
      </c>
      <c r="J176" t="n">
        <v>324.44</v>
      </c>
      <c r="K176" t="n">
        <v>60.56</v>
      </c>
      <c r="L176" t="n">
        <v>25</v>
      </c>
      <c r="M176" t="n">
        <v>2</v>
      </c>
      <c r="N176" t="n">
        <v>98.89</v>
      </c>
      <c r="O176" t="n">
        <v>40249.08</v>
      </c>
      <c r="P176" t="n">
        <v>80.23</v>
      </c>
      <c r="Q176" t="n">
        <v>202.81</v>
      </c>
      <c r="R176" t="n">
        <v>19.12</v>
      </c>
      <c r="S176" t="n">
        <v>13.89</v>
      </c>
      <c r="T176" t="n">
        <v>941.98</v>
      </c>
      <c r="U176" t="n">
        <v>0.73</v>
      </c>
      <c r="V176" t="n">
        <v>0.76</v>
      </c>
      <c r="W176" t="n">
        <v>0.64</v>
      </c>
      <c r="X176" t="n">
        <v>0.05</v>
      </c>
      <c r="Y176" t="n">
        <v>1</v>
      </c>
      <c r="Z176" t="n">
        <v>10</v>
      </c>
    </row>
    <row r="177">
      <c r="A177" t="n">
        <v>97</v>
      </c>
      <c r="B177" t="n">
        <v>140</v>
      </c>
      <c r="C177" t="inlineStr">
        <is>
          <t xml:space="preserve">CONCLUIDO	</t>
        </is>
      </c>
      <c r="D177" t="n">
        <v>12.1947</v>
      </c>
      <c r="E177" t="n">
        <v>8.199999999999999</v>
      </c>
      <c r="F177" t="n">
        <v>5.09</v>
      </c>
      <c r="G177" t="n">
        <v>76.34999999999999</v>
      </c>
      <c r="H177" t="n">
        <v>1.38</v>
      </c>
      <c r="I177" t="n">
        <v>4</v>
      </c>
      <c r="J177" t="n">
        <v>325.02</v>
      </c>
      <c r="K177" t="n">
        <v>60.56</v>
      </c>
      <c r="L177" t="n">
        <v>25.25</v>
      </c>
      <c r="M177" t="n">
        <v>2</v>
      </c>
      <c r="N177" t="n">
        <v>99.20999999999999</v>
      </c>
      <c r="O177" t="n">
        <v>40319.95</v>
      </c>
      <c r="P177" t="n">
        <v>80.20999999999999</v>
      </c>
      <c r="Q177" t="n">
        <v>202.81</v>
      </c>
      <c r="R177" t="n">
        <v>19.25</v>
      </c>
      <c r="S177" t="n">
        <v>13.89</v>
      </c>
      <c r="T177" t="n">
        <v>1002.87</v>
      </c>
      <c r="U177" t="n">
        <v>0.72</v>
      </c>
      <c r="V177" t="n">
        <v>0.76</v>
      </c>
      <c r="W177" t="n">
        <v>0.64</v>
      </c>
      <c r="X177" t="n">
        <v>0.05</v>
      </c>
      <c r="Y177" t="n">
        <v>1</v>
      </c>
      <c r="Z177" t="n">
        <v>10</v>
      </c>
    </row>
    <row r="178">
      <c r="A178" t="n">
        <v>98</v>
      </c>
      <c r="B178" t="n">
        <v>140</v>
      </c>
      <c r="C178" t="inlineStr">
        <is>
          <t xml:space="preserve">CONCLUIDO	</t>
        </is>
      </c>
      <c r="D178" t="n">
        <v>12.1947</v>
      </c>
      <c r="E178" t="n">
        <v>8.199999999999999</v>
      </c>
      <c r="F178" t="n">
        <v>5.09</v>
      </c>
      <c r="G178" t="n">
        <v>76.34999999999999</v>
      </c>
      <c r="H178" t="n">
        <v>1.4</v>
      </c>
      <c r="I178" t="n">
        <v>4</v>
      </c>
      <c r="J178" t="n">
        <v>325.59</v>
      </c>
      <c r="K178" t="n">
        <v>60.56</v>
      </c>
      <c r="L178" t="n">
        <v>25.5</v>
      </c>
      <c r="M178" t="n">
        <v>2</v>
      </c>
      <c r="N178" t="n">
        <v>99.54000000000001</v>
      </c>
      <c r="O178" t="n">
        <v>40390.96</v>
      </c>
      <c r="P178" t="n">
        <v>80.11</v>
      </c>
      <c r="Q178" t="n">
        <v>202.81</v>
      </c>
      <c r="R178" t="n">
        <v>19.17</v>
      </c>
      <c r="S178" t="n">
        <v>13.89</v>
      </c>
      <c r="T178" t="n">
        <v>966.76</v>
      </c>
      <c r="U178" t="n">
        <v>0.72</v>
      </c>
      <c r="V178" t="n">
        <v>0.76</v>
      </c>
      <c r="W178" t="n">
        <v>0.65</v>
      </c>
      <c r="X178" t="n">
        <v>0.05</v>
      </c>
      <c r="Y178" t="n">
        <v>1</v>
      </c>
      <c r="Z178" t="n">
        <v>10</v>
      </c>
    </row>
    <row r="179">
      <c r="A179" t="n">
        <v>99</v>
      </c>
      <c r="B179" t="n">
        <v>140</v>
      </c>
      <c r="C179" t="inlineStr">
        <is>
          <t xml:space="preserve">CONCLUIDO	</t>
        </is>
      </c>
      <c r="D179" t="n">
        <v>12.1959</v>
      </c>
      <c r="E179" t="n">
        <v>8.199999999999999</v>
      </c>
      <c r="F179" t="n">
        <v>5.09</v>
      </c>
      <c r="G179" t="n">
        <v>76.34</v>
      </c>
      <c r="H179" t="n">
        <v>1.41</v>
      </c>
      <c r="I179" t="n">
        <v>4</v>
      </c>
      <c r="J179" t="n">
        <v>326.17</v>
      </c>
      <c r="K179" t="n">
        <v>60.56</v>
      </c>
      <c r="L179" t="n">
        <v>25.75</v>
      </c>
      <c r="M179" t="n">
        <v>2</v>
      </c>
      <c r="N179" t="n">
        <v>99.87</v>
      </c>
      <c r="O179" t="n">
        <v>40462.13</v>
      </c>
      <c r="P179" t="n">
        <v>79.94</v>
      </c>
      <c r="Q179" t="n">
        <v>202.82</v>
      </c>
      <c r="R179" t="n">
        <v>19.19</v>
      </c>
      <c r="S179" t="n">
        <v>13.89</v>
      </c>
      <c r="T179" t="n">
        <v>974.01</v>
      </c>
      <c r="U179" t="n">
        <v>0.72</v>
      </c>
      <c r="V179" t="n">
        <v>0.76</v>
      </c>
      <c r="W179" t="n">
        <v>0.64</v>
      </c>
      <c r="X179" t="n">
        <v>0.05</v>
      </c>
      <c r="Y179" t="n">
        <v>1</v>
      </c>
      <c r="Z179" t="n">
        <v>10</v>
      </c>
    </row>
    <row r="180">
      <c r="A180" t="n">
        <v>100</v>
      </c>
      <c r="B180" t="n">
        <v>140</v>
      </c>
      <c r="C180" t="inlineStr">
        <is>
          <t xml:space="preserve">CONCLUIDO	</t>
        </is>
      </c>
      <c r="D180" t="n">
        <v>12.1997</v>
      </c>
      <c r="E180" t="n">
        <v>8.199999999999999</v>
      </c>
      <c r="F180" t="n">
        <v>5.09</v>
      </c>
      <c r="G180" t="n">
        <v>76.3</v>
      </c>
      <c r="H180" t="n">
        <v>1.42</v>
      </c>
      <c r="I180" t="n">
        <v>4</v>
      </c>
      <c r="J180" t="n">
        <v>326.75</v>
      </c>
      <c r="K180" t="n">
        <v>60.56</v>
      </c>
      <c r="L180" t="n">
        <v>26</v>
      </c>
      <c r="M180" t="n">
        <v>2</v>
      </c>
      <c r="N180" t="n">
        <v>100.2</v>
      </c>
      <c r="O180" t="n">
        <v>40533.46</v>
      </c>
      <c r="P180" t="n">
        <v>79.73999999999999</v>
      </c>
      <c r="Q180" t="n">
        <v>202.88</v>
      </c>
      <c r="R180" t="n">
        <v>19.12</v>
      </c>
      <c r="S180" t="n">
        <v>13.89</v>
      </c>
      <c r="T180" t="n">
        <v>940.41</v>
      </c>
      <c r="U180" t="n">
        <v>0.73</v>
      </c>
      <c r="V180" t="n">
        <v>0.76</v>
      </c>
      <c r="W180" t="n">
        <v>0.64</v>
      </c>
      <c r="X180" t="n">
        <v>0.05</v>
      </c>
      <c r="Y180" t="n">
        <v>1</v>
      </c>
      <c r="Z180" t="n">
        <v>10</v>
      </c>
    </row>
    <row r="181">
      <c r="A181" t="n">
        <v>101</v>
      </c>
      <c r="B181" t="n">
        <v>140</v>
      </c>
      <c r="C181" t="inlineStr">
        <is>
          <t xml:space="preserve">CONCLUIDO	</t>
        </is>
      </c>
      <c r="D181" t="n">
        <v>12.2001</v>
      </c>
      <c r="E181" t="n">
        <v>8.199999999999999</v>
      </c>
      <c r="F181" t="n">
        <v>5.09</v>
      </c>
      <c r="G181" t="n">
        <v>76.3</v>
      </c>
      <c r="H181" t="n">
        <v>1.43</v>
      </c>
      <c r="I181" t="n">
        <v>4</v>
      </c>
      <c r="J181" t="n">
        <v>327.33</v>
      </c>
      <c r="K181" t="n">
        <v>60.56</v>
      </c>
      <c r="L181" t="n">
        <v>26.25</v>
      </c>
      <c r="M181" t="n">
        <v>2</v>
      </c>
      <c r="N181" t="n">
        <v>100.52</v>
      </c>
      <c r="O181" t="n">
        <v>40604.94</v>
      </c>
      <c r="P181" t="n">
        <v>79.5</v>
      </c>
      <c r="Q181" t="n">
        <v>202.84</v>
      </c>
      <c r="R181" t="n">
        <v>19.09</v>
      </c>
      <c r="S181" t="n">
        <v>13.89</v>
      </c>
      <c r="T181" t="n">
        <v>926.03</v>
      </c>
      <c r="U181" t="n">
        <v>0.73</v>
      </c>
      <c r="V181" t="n">
        <v>0.76</v>
      </c>
      <c r="W181" t="n">
        <v>0.64</v>
      </c>
      <c r="X181" t="n">
        <v>0.05</v>
      </c>
      <c r="Y181" t="n">
        <v>1</v>
      </c>
      <c r="Z181" t="n">
        <v>10</v>
      </c>
    </row>
    <row r="182">
      <c r="A182" t="n">
        <v>102</v>
      </c>
      <c r="B182" t="n">
        <v>140</v>
      </c>
      <c r="C182" t="inlineStr">
        <is>
          <t xml:space="preserve">CONCLUIDO	</t>
        </is>
      </c>
      <c r="D182" t="n">
        <v>12.2017</v>
      </c>
      <c r="E182" t="n">
        <v>8.199999999999999</v>
      </c>
      <c r="F182" t="n">
        <v>5.09</v>
      </c>
      <c r="G182" t="n">
        <v>76.28</v>
      </c>
      <c r="H182" t="n">
        <v>1.44</v>
      </c>
      <c r="I182" t="n">
        <v>4</v>
      </c>
      <c r="J182" t="n">
        <v>327.91</v>
      </c>
      <c r="K182" t="n">
        <v>60.56</v>
      </c>
      <c r="L182" t="n">
        <v>26.5</v>
      </c>
      <c r="M182" t="n">
        <v>2</v>
      </c>
      <c r="N182" t="n">
        <v>100.86</v>
      </c>
      <c r="O182" t="n">
        <v>40676.58</v>
      </c>
      <c r="P182" t="n">
        <v>79.36</v>
      </c>
      <c r="Q182" t="n">
        <v>202.81</v>
      </c>
      <c r="R182" t="n">
        <v>19.09</v>
      </c>
      <c r="S182" t="n">
        <v>13.89</v>
      </c>
      <c r="T182" t="n">
        <v>923.4299999999999</v>
      </c>
      <c r="U182" t="n">
        <v>0.73</v>
      </c>
      <c r="V182" t="n">
        <v>0.76</v>
      </c>
      <c r="W182" t="n">
        <v>0.64</v>
      </c>
      <c r="X182" t="n">
        <v>0.05</v>
      </c>
      <c r="Y182" t="n">
        <v>1</v>
      </c>
      <c r="Z182" t="n">
        <v>10</v>
      </c>
    </row>
    <row r="183">
      <c r="A183" t="n">
        <v>103</v>
      </c>
      <c r="B183" t="n">
        <v>140</v>
      </c>
      <c r="C183" t="inlineStr">
        <is>
          <t xml:space="preserve">CONCLUIDO	</t>
        </is>
      </c>
      <c r="D183" t="n">
        <v>12.2026</v>
      </c>
      <c r="E183" t="n">
        <v>8.199999999999999</v>
      </c>
      <c r="F183" t="n">
        <v>5.08</v>
      </c>
      <c r="G183" t="n">
        <v>76.28</v>
      </c>
      <c r="H183" t="n">
        <v>1.45</v>
      </c>
      <c r="I183" t="n">
        <v>4</v>
      </c>
      <c r="J183" t="n">
        <v>328.49</v>
      </c>
      <c r="K183" t="n">
        <v>60.56</v>
      </c>
      <c r="L183" t="n">
        <v>26.75</v>
      </c>
      <c r="M183" t="n">
        <v>2</v>
      </c>
      <c r="N183" t="n">
        <v>101.19</v>
      </c>
      <c r="O183" t="n">
        <v>40748.37</v>
      </c>
      <c r="P183" t="n">
        <v>79.11</v>
      </c>
      <c r="Q183" t="n">
        <v>202.81</v>
      </c>
      <c r="R183" t="n">
        <v>18.98</v>
      </c>
      <c r="S183" t="n">
        <v>13.89</v>
      </c>
      <c r="T183" t="n">
        <v>872.09</v>
      </c>
      <c r="U183" t="n">
        <v>0.73</v>
      </c>
      <c r="V183" t="n">
        <v>0.76</v>
      </c>
      <c r="W183" t="n">
        <v>0.64</v>
      </c>
      <c r="X183" t="n">
        <v>0.05</v>
      </c>
      <c r="Y183" t="n">
        <v>1</v>
      </c>
      <c r="Z183" t="n">
        <v>10</v>
      </c>
    </row>
    <row r="184">
      <c r="A184" t="n">
        <v>104</v>
      </c>
      <c r="B184" t="n">
        <v>140</v>
      </c>
      <c r="C184" t="inlineStr">
        <is>
          <t xml:space="preserve">CONCLUIDO	</t>
        </is>
      </c>
      <c r="D184" t="n">
        <v>12.2046</v>
      </c>
      <c r="E184" t="n">
        <v>8.19</v>
      </c>
      <c r="F184" t="n">
        <v>5.08</v>
      </c>
      <c r="G184" t="n">
        <v>76.25</v>
      </c>
      <c r="H184" t="n">
        <v>1.46</v>
      </c>
      <c r="I184" t="n">
        <v>4</v>
      </c>
      <c r="J184" t="n">
        <v>329.08</v>
      </c>
      <c r="K184" t="n">
        <v>60.56</v>
      </c>
      <c r="L184" t="n">
        <v>27</v>
      </c>
      <c r="M184" t="n">
        <v>2</v>
      </c>
      <c r="N184" t="n">
        <v>101.52</v>
      </c>
      <c r="O184" t="n">
        <v>40820.32</v>
      </c>
      <c r="P184" t="n">
        <v>78.76000000000001</v>
      </c>
      <c r="Q184" t="n">
        <v>202.81</v>
      </c>
      <c r="R184" t="n">
        <v>19.03</v>
      </c>
      <c r="S184" t="n">
        <v>13.89</v>
      </c>
      <c r="T184" t="n">
        <v>895.78</v>
      </c>
      <c r="U184" t="n">
        <v>0.73</v>
      </c>
      <c r="V184" t="n">
        <v>0.76</v>
      </c>
      <c r="W184" t="n">
        <v>0.64</v>
      </c>
      <c r="X184" t="n">
        <v>0.05</v>
      </c>
      <c r="Y184" t="n">
        <v>1</v>
      </c>
      <c r="Z184" t="n">
        <v>10</v>
      </c>
    </row>
    <row r="185">
      <c r="A185" t="n">
        <v>105</v>
      </c>
      <c r="B185" t="n">
        <v>140</v>
      </c>
      <c r="C185" t="inlineStr">
        <is>
          <t xml:space="preserve">CONCLUIDO	</t>
        </is>
      </c>
      <c r="D185" t="n">
        <v>12.2021</v>
      </c>
      <c r="E185" t="n">
        <v>8.199999999999999</v>
      </c>
      <c r="F185" t="n">
        <v>5.09</v>
      </c>
      <c r="G185" t="n">
        <v>76.28</v>
      </c>
      <c r="H185" t="n">
        <v>1.47</v>
      </c>
      <c r="I185" t="n">
        <v>4</v>
      </c>
      <c r="J185" t="n">
        <v>329.66</v>
      </c>
      <c r="K185" t="n">
        <v>60.56</v>
      </c>
      <c r="L185" t="n">
        <v>27.25</v>
      </c>
      <c r="M185" t="n">
        <v>2</v>
      </c>
      <c r="N185" t="n">
        <v>101.86</v>
      </c>
      <c r="O185" t="n">
        <v>40892.44</v>
      </c>
      <c r="P185" t="n">
        <v>78.42</v>
      </c>
      <c r="Q185" t="n">
        <v>202.81</v>
      </c>
      <c r="R185" t="n">
        <v>19.06</v>
      </c>
      <c r="S185" t="n">
        <v>13.89</v>
      </c>
      <c r="T185" t="n">
        <v>910.51</v>
      </c>
      <c r="U185" t="n">
        <v>0.73</v>
      </c>
      <c r="V185" t="n">
        <v>0.76</v>
      </c>
      <c r="W185" t="n">
        <v>0.64</v>
      </c>
      <c r="X185" t="n">
        <v>0.05</v>
      </c>
      <c r="Y185" t="n">
        <v>1</v>
      </c>
      <c r="Z185" t="n">
        <v>10</v>
      </c>
    </row>
    <row r="186">
      <c r="A186" t="n">
        <v>106</v>
      </c>
      <c r="B186" t="n">
        <v>140</v>
      </c>
      <c r="C186" t="inlineStr">
        <is>
          <t xml:space="preserve">CONCLUIDO	</t>
        </is>
      </c>
      <c r="D186" t="n">
        <v>12.1988</v>
      </c>
      <c r="E186" t="n">
        <v>8.199999999999999</v>
      </c>
      <c r="F186" t="n">
        <v>5.09</v>
      </c>
      <c r="G186" t="n">
        <v>76.31</v>
      </c>
      <c r="H186" t="n">
        <v>1.48</v>
      </c>
      <c r="I186" t="n">
        <v>4</v>
      </c>
      <c r="J186" t="n">
        <v>330.25</v>
      </c>
      <c r="K186" t="n">
        <v>60.56</v>
      </c>
      <c r="L186" t="n">
        <v>27.5</v>
      </c>
      <c r="M186" t="n">
        <v>2</v>
      </c>
      <c r="N186" t="n">
        <v>102.19</v>
      </c>
      <c r="O186" t="n">
        <v>40964.71</v>
      </c>
      <c r="P186" t="n">
        <v>78.13</v>
      </c>
      <c r="Q186" t="n">
        <v>202.81</v>
      </c>
      <c r="R186" t="n">
        <v>19.12</v>
      </c>
      <c r="S186" t="n">
        <v>13.89</v>
      </c>
      <c r="T186" t="n">
        <v>938.0700000000001</v>
      </c>
      <c r="U186" t="n">
        <v>0.73</v>
      </c>
      <c r="V186" t="n">
        <v>0.76</v>
      </c>
      <c r="W186" t="n">
        <v>0.64</v>
      </c>
      <c r="X186" t="n">
        <v>0.05</v>
      </c>
      <c r="Y186" t="n">
        <v>1</v>
      </c>
      <c r="Z186" t="n">
        <v>10</v>
      </c>
    </row>
    <row r="187">
      <c r="A187" t="n">
        <v>107</v>
      </c>
      <c r="B187" t="n">
        <v>140</v>
      </c>
      <c r="C187" t="inlineStr">
        <is>
          <t xml:space="preserve">CONCLUIDO	</t>
        </is>
      </c>
      <c r="D187" t="n">
        <v>12.3123</v>
      </c>
      <c r="E187" t="n">
        <v>8.119999999999999</v>
      </c>
      <c r="F187" t="n">
        <v>5.06</v>
      </c>
      <c r="G187" t="n">
        <v>101.28</v>
      </c>
      <c r="H187" t="n">
        <v>1.49</v>
      </c>
      <c r="I187" t="n">
        <v>3</v>
      </c>
      <c r="J187" t="n">
        <v>330.83</v>
      </c>
      <c r="K187" t="n">
        <v>60.56</v>
      </c>
      <c r="L187" t="n">
        <v>27.75</v>
      </c>
      <c r="M187" t="n">
        <v>1</v>
      </c>
      <c r="N187" t="n">
        <v>102.53</v>
      </c>
      <c r="O187" t="n">
        <v>41037.15</v>
      </c>
      <c r="P187" t="n">
        <v>77.44</v>
      </c>
      <c r="Q187" t="n">
        <v>202.81</v>
      </c>
      <c r="R187" t="n">
        <v>18.42</v>
      </c>
      <c r="S187" t="n">
        <v>13.89</v>
      </c>
      <c r="T187" t="n">
        <v>594.95</v>
      </c>
      <c r="U187" t="n">
        <v>0.75</v>
      </c>
      <c r="V187" t="n">
        <v>0.76</v>
      </c>
      <c r="W187" t="n">
        <v>0.64</v>
      </c>
      <c r="X187" t="n">
        <v>0.03</v>
      </c>
      <c r="Y187" t="n">
        <v>1</v>
      </c>
      <c r="Z187" t="n">
        <v>10</v>
      </c>
    </row>
    <row r="188">
      <c r="A188" t="n">
        <v>108</v>
      </c>
      <c r="B188" t="n">
        <v>140</v>
      </c>
      <c r="C188" t="inlineStr">
        <is>
          <t xml:space="preserve">CONCLUIDO	</t>
        </is>
      </c>
      <c r="D188" t="n">
        <v>12.3056</v>
      </c>
      <c r="E188" t="n">
        <v>8.130000000000001</v>
      </c>
      <c r="F188" t="n">
        <v>5.07</v>
      </c>
      <c r="G188" t="n">
        <v>101.37</v>
      </c>
      <c r="H188" t="n">
        <v>1.51</v>
      </c>
      <c r="I188" t="n">
        <v>3</v>
      </c>
      <c r="J188" t="n">
        <v>331.42</v>
      </c>
      <c r="K188" t="n">
        <v>60.56</v>
      </c>
      <c r="L188" t="n">
        <v>28</v>
      </c>
      <c r="M188" t="n">
        <v>1</v>
      </c>
      <c r="N188" t="n">
        <v>102.87</v>
      </c>
      <c r="O188" t="n">
        <v>41109.75</v>
      </c>
      <c r="P188" t="n">
        <v>77.59999999999999</v>
      </c>
      <c r="Q188" t="n">
        <v>202.81</v>
      </c>
      <c r="R188" t="n">
        <v>18.58</v>
      </c>
      <c r="S188" t="n">
        <v>13.89</v>
      </c>
      <c r="T188" t="n">
        <v>674.29</v>
      </c>
      <c r="U188" t="n">
        <v>0.75</v>
      </c>
      <c r="V188" t="n">
        <v>0.76</v>
      </c>
      <c r="W188" t="n">
        <v>0.64</v>
      </c>
      <c r="X188" t="n">
        <v>0.03</v>
      </c>
      <c r="Y188" t="n">
        <v>1</v>
      </c>
      <c r="Z188" t="n">
        <v>10</v>
      </c>
    </row>
    <row r="189">
      <c r="A189" t="n">
        <v>109</v>
      </c>
      <c r="B189" t="n">
        <v>140</v>
      </c>
      <c r="C189" t="inlineStr">
        <is>
          <t xml:space="preserve">CONCLUIDO	</t>
        </is>
      </c>
      <c r="D189" t="n">
        <v>12.3026</v>
      </c>
      <c r="E189" t="n">
        <v>8.130000000000001</v>
      </c>
      <c r="F189" t="n">
        <v>5.07</v>
      </c>
      <c r="G189" t="n">
        <v>101.41</v>
      </c>
      <c r="H189" t="n">
        <v>1.52</v>
      </c>
      <c r="I189" t="n">
        <v>3</v>
      </c>
      <c r="J189" t="n">
        <v>332.01</v>
      </c>
      <c r="K189" t="n">
        <v>60.56</v>
      </c>
      <c r="L189" t="n">
        <v>28.25</v>
      </c>
      <c r="M189" t="n">
        <v>1</v>
      </c>
      <c r="N189" t="n">
        <v>103.21</v>
      </c>
      <c r="O189" t="n">
        <v>41182.52</v>
      </c>
      <c r="P189" t="n">
        <v>77.73999999999999</v>
      </c>
      <c r="Q189" t="n">
        <v>202.81</v>
      </c>
      <c r="R189" t="n">
        <v>18.61</v>
      </c>
      <c r="S189" t="n">
        <v>13.89</v>
      </c>
      <c r="T189" t="n">
        <v>690.9400000000001</v>
      </c>
      <c r="U189" t="n">
        <v>0.75</v>
      </c>
      <c r="V189" t="n">
        <v>0.76</v>
      </c>
      <c r="W189" t="n">
        <v>0.64</v>
      </c>
      <c r="X189" t="n">
        <v>0.03</v>
      </c>
      <c r="Y189" t="n">
        <v>1</v>
      </c>
      <c r="Z189" t="n">
        <v>10</v>
      </c>
    </row>
    <row r="190">
      <c r="A190" t="n">
        <v>110</v>
      </c>
      <c r="B190" t="n">
        <v>140</v>
      </c>
      <c r="C190" t="inlineStr">
        <is>
          <t xml:space="preserve">CONCLUIDO	</t>
        </is>
      </c>
      <c r="D190" t="n">
        <v>12.3039</v>
      </c>
      <c r="E190" t="n">
        <v>8.130000000000001</v>
      </c>
      <c r="F190" t="n">
        <v>5.07</v>
      </c>
      <c r="G190" t="n">
        <v>101.39</v>
      </c>
      <c r="H190" t="n">
        <v>1.53</v>
      </c>
      <c r="I190" t="n">
        <v>3</v>
      </c>
      <c r="J190" t="n">
        <v>332.6</v>
      </c>
      <c r="K190" t="n">
        <v>60.56</v>
      </c>
      <c r="L190" t="n">
        <v>28.5</v>
      </c>
      <c r="M190" t="n">
        <v>1</v>
      </c>
      <c r="N190" t="n">
        <v>103.55</v>
      </c>
      <c r="O190" t="n">
        <v>41255.45</v>
      </c>
      <c r="P190" t="n">
        <v>77.88</v>
      </c>
      <c r="Q190" t="n">
        <v>202.81</v>
      </c>
      <c r="R190" t="n">
        <v>18.62</v>
      </c>
      <c r="S190" t="n">
        <v>13.89</v>
      </c>
      <c r="T190" t="n">
        <v>695.0700000000001</v>
      </c>
      <c r="U190" t="n">
        <v>0.75</v>
      </c>
      <c r="V190" t="n">
        <v>0.76</v>
      </c>
      <c r="W190" t="n">
        <v>0.64</v>
      </c>
      <c r="X190" t="n">
        <v>0.03</v>
      </c>
      <c r="Y190" t="n">
        <v>1</v>
      </c>
      <c r="Z190" t="n">
        <v>10</v>
      </c>
    </row>
    <row r="191">
      <c r="A191" t="n">
        <v>111</v>
      </c>
      <c r="B191" t="n">
        <v>140</v>
      </c>
      <c r="C191" t="inlineStr">
        <is>
          <t xml:space="preserve">CONCLUIDO	</t>
        </is>
      </c>
      <c r="D191" t="n">
        <v>12.3031</v>
      </c>
      <c r="E191" t="n">
        <v>8.130000000000001</v>
      </c>
      <c r="F191" t="n">
        <v>5.07</v>
      </c>
      <c r="G191" t="n">
        <v>101.41</v>
      </c>
      <c r="H191" t="n">
        <v>1.54</v>
      </c>
      <c r="I191" t="n">
        <v>3</v>
      </c>
      <c r="J191" t="n">
        <v>333.2</v>
      </c>
      <c r="K191" t="n">
        <v>60.56</v>
      </c>
      <c r="L191" t="n">
        <v>28.75</v>
      </c>
      <c r="M191" t="n">
        <v>1</v>
      </c>
      <c r="N191" t="n">
        <v>103.89</v>
      </c>
      <c r="O191" t="n">
        <v>41328.54</v>
      </c>
      <c r="P191" t="n">
        <v>78.02</v>
      </c>
      <c r="Q191" t="n">
        <v>202.81</v>
      </c>
      <c r="R191" t="n">
        <v>18.56</v>
      </c>
      <c r="S191" t="n">
        <v>13.89</v>
      </c>
      <c r="T191" t="n">
        <v>664.86</v>
      </c>
      <c r="U191" t="n">
        <v>0.75</v>
      </c>
      <c r="V191" t="n">
        <v>0.76</v>
      </c>
      <c r="W191" t="n">
        <v>0.64</v>
      </c>
      <c r="X191" t="n">
        <v>0.03</v>
      </c>
      <c r="Y191" t="n">
        <v>1</v>
      </c>
      <c r="Z191" t="n">
        <v>10</v>
      </c>
    </row>
    <row r="192">
      <c r="A192" t="n">
        <v>112</v>
      </c>
      <c r="B192" t="n">
        <v>140</v>
      </c>
      <c r="C192" t="inlineStr">
        <is>
          <t xml:space="preserve">CONCLUIDO	</t>
        </is>
      </c>
      <c r="D192" t="n">
        <v>12.3064</v>
      </c>
      <c r="E192" t="n">
        <v>8.130000000000001</v>
      </c>
      <c r="F192" t="n">
        <v>5.07</v>
      </c>
      <c r="G192" t="n">
        <v>101.36</v>
      </c>
      <c r="H192" t="n">
        <v>1.55</v>
      </c>
      <c r="I192" t="n">
        <v>3</v>
      </c>
      <c r="J192" t="n">
        <v>333.79</v>
      </c>
      <c r="K192" t="n">
        <v>60.56</v>
      </c>
      <c r="L192" t="n">
        <v>29</v>
      </c>
      <c r="M192" t="n">
        <v>1</v>
      </c>
      <c r="N192" t="n">
        <v>104.24</v>
      </c>
      <c r="O192" t="n">
        <v>41401.93</v>
      </c>
      <c r="P192" t="n">
        <v>78.01000000000001</v>
      </c>
      <c r="Q192" t="n">
        <v>202.82</v>
      </c>
      <c r="R192" t="n">
        <v>18.51</v>
      </c>
      <c r="S192" t="n">
        <v>13.89</v>
      </c>
      <c r="T192" t="n">
        <v>638.54</v>
      </c>
      <c r="U192" t="n">
        <v>0.75</v>
      </c>
      <c r="V192" t="n">
        <v>0.76</v>
      </c>
      <c r="W192" t="n">
        <v>0.64</v>
      </c>
      <c r="X192" t="n">
        <v>0.03</v>
      </c>
      <c r="Y192" t="n">
        <v>1</v>
      </c>
      <c r="Z192" t="n">
        <v>10</v>
      </c>
    </row>
    <row r="193">
      <c r="A193" t="n">
        <v>113</v>
      </c>
      <c r="B193" t="n">
        <v>140</v>
      </c>
      <c r="C193" t="inlineStr">
        <is>
          <t xml:space="preserve">CONCLUIDO	</t>
        </is>
      </c>
      <c r="D193" t="n">
        <v>12.3094</v>
      </c>
      <c r="E193" t="n">
        <v>8.119999999999999</v>
      </c>
      <c r="F193" t="n">
        <v>5.07</v>
      </c>
      <c r="G193" t="n">
        <v>101.32</v>
      </c>
      <c r="H193" t="n">
        <v>1.56</v>
      </c>
      <c r="I193" t="n">
        <v>3</v>
      </c>
      <c r="J193" t="n">
        <v>334.39</v>
      </c>
      <c r="K193" t="n">
        <v>60.56</v>
      </c>
      <c r="L193" t="n">
        <v>29.25</v>
      </c>
      <c r="M193" t="n">
        <v>1</v>
      </c>
      <c r="N193" t="n">
        <v>104.58</v>
      </c>
      <c r="O193" t="n">
        <v>41475.37</v>
      </c>
      <c r="P193" t="n">
        <v>78.06999999999999</v>
      </c>
      <c r="Q193" t="n">
        <v>202.81</v>
      </c>
      <c r="R193" t="n">
        <v>18.47</v>
      </c>
      <c r="S193" t="n">
        <v>13.89</v>
      </c>
      <c r="T193" t="n">
        <v>617.9299999999999</v>
      </c>
      <c r="U193" t="n">
        <v>0.75</v>
      </c>
      <c r="V193" t="n">
        <v>0.76</v>
      </c>
      <c r="W193" t="n">
        <v>0.64</v>
      </c>
      <c r="X193" t="n">
        <v>0.03</v>
      </c>
      <c r="Y193" t="n">
        <v>1</v>
      </c>
      <c r="Z193" t="n">
        <v>10</v>
      </c>
    </row>
    <row r="194">
      <c r="A194" t="n">
        <v>114</v>
      </c>
      <c r="B194" t="n">
        <v>140</v>
      </c>
      <c r="C194" t="inlineStr">
        <is>
          <t xml:space="preserve">CONCLUIDO	</t>
        </is>
      </c>
      <c r="D194" t="n">
        <v>12.3069</v>
      </c>
      <c r="E194" t="n">
        <v>8.130000000000001</v>
      </c>
      <c r="F194" t="n">
        <v>5.07</v>
      </c>
      <c r="G194" t="n">
        <v>101.36</v>
      </c>
      <c r="H194" t="n">
        <v>1.57</v>
      </c>
      <c r="I194" t="n">
        <v>3</v>
      </c>
      <c r="J194" t="n">
        <v>334.98</v>
      </c>
      <c r="K194" t="n">
        <v>60.56</v>
      </c>
      <c r="L194" t="n">
        <v>29.5</v>
      </c>
      <c r="M194" t="n">
        <v>1</v>
      </c>
      <c r="N194" t="n">
        <v>104.93</v>
      </c>
      <c r="O194" t="n">
        <v>41548.98</v>
      </c>
      <c r="P194" t="n">
        <v>78.20999999999999</v>
      </c>
      <c r="Q194" t="n">
        <v>202.81</v>
      </c>
      <c r="R194" t="n">
        <v>18.48</v>
      </c>
      <c r="S194" t="n">
        <v>13.89</v>
      </c>
      <c r="T194" t="n">
        <v>622.84</v>
      </c>
      <c r="U194" t="n">
        <v>0.75</v>
      </c>
      <c r="V194" t="n">
        <v>0.76</v>
      </c>
      <c r="W194" t="n">
        <v>0.64</v>
      </c>
      <c r="X194" t="n">
        <v>0.03</v>
      </c>
      <c r="Y194" t="n">
        <v>1</v>
      </c>
      <c r="Z194" t="n">
        <v>10</v>
      </c>
    </row>
    <row r="195">
      <c r="A195" t="n">
        <v>115</v>
      </c>
      <c r="B195" t="n">
        <v>140</v>
      </c>
      <c r="C195" t="inlineStr">
        <is>
          <t xml:space="preserve">CONCLUIDO	</t>
        </is>
      </c>
      <c r="D195" t="n">
        <v>12.3052</v>
      </c>
      <c r="E195" t="n">
        <v>8.130000000000001</v>
      </c>
      <c r="F195" t="n">
        <v>5.07</v>
      </c>
      <c r="G195" t="n">
        <v>101.38</v>
      </c>
      <c r="H195" t="n">
        <v>1.58</v>
      </c>
      <c r="I195" t="n">
        <v>3</v>
      </c>
      <c r="J195" t="n">
        <v>335.58</v>
      </c>
      <c r="K195" t="n">
        <v>60.56</v>
      </c>
      <c r="L195" t="n">
        <v>29.75</v>
      </c>
      <c r="M195" t="n">
        <v>1</v>
      </c>
      <c r="N195" t="n">
        <v>105.28</v>
      </c>
      <c r="O195" t="n">
        <v>41622.76</v>
      </c>
      <c r="P195" t="n">
        <v>78.29000000000001</v>
      </c>
      <c r="Q195" t="n">
        <v>202.81</v>
      </c>
      <c r="R195" t="n">
        <v>18.57</v>
      </c>
      <c r="S195" t="n">
        <v>13.89</v>
      </c>
      <c r="T195" t="n">
        <v>671.1900000000001</v>
      </c>
      <c r="U195" t="n">
        <v>0.75</v>
      </c>
      <c r="V195" t="n">
        <v>0.76</v>
      </c>
      <c r="W195" t="n">
        <v>0.64</v>
      </c>
      <c r="X195" t="n">
        <v>0.03</v>
      </c>
      <c r="Y195" t="n">
        <v>1</v>
      </c>
      <c r="Z195" t="n">
        <v>10</v>
      </c>
    </row>
    <row r="196">
      <c r="A196" t="n">
        <v>116</v>
      </c>
      <c r="B196" t="n">
        <v>140</v>
      </c>
      <c r="C196" t="inlineStr">
        <is>
          <t xml:space="preserve">CONCLUIDO	</t>
        </is>
      </c>
      <c r="D196" t="n">
        <v>12.3085</v>
      </c>
      <c r="E196" t="n">
        <v>8.119999999999999</v>
      </c>
      <c r="F196" t="n">
        <v>5.07</v>
      </c>
      <c r="G196" t="n">
        <v>101.33</v>
      </c>
      <c r="H196" t="n">
        <v>1.59</v>
      </c>
      <c r="I196" t="n">
        <v>3</v>
      </c>
      <c r="J196" t="n">
        <v>336.18</v>
      </c>
      <c r="K196" t="n">
        <v>60.56</v>
      </c>
      <c r="L196" t="n">
        <v>30</v>
      </c>
      <c r="M196" t="n">
        <v>1</v>
      </c>
      <c r="N196" t="n">
        <v>105.63</v>
      </c>
      <c r="O196" t="n">
        <v>41696.71</v>
      </c>
      <c r="P196" t="n">
        <v>78.34999999999999</v>
      </c>
      <c r="Q196" t="n">
        <v>202.81</v>
      </c>
      <c r="R196" t="n">
        <v>18.5</v>
      </c>
      <c r="S196" t="n">
        <v>13.89</v>
      </c>
      <c r="T196" t="n">
        <v>632.51</v>
      </c>
      <c r="U196" t="n">
        <v>0.75</v>
      </c>
      <c r="V196" t="n">
        <v>0.76</v>
      </c>
      <c r="W196" t="n">
        <v>0.64</v>
      </c>
      <c r="X196" t="n">
        <v>0.03</v>
      </c>
      <c r="Y196" t="n">
        <v>1</v>
      </c>
      <c r="Z196" t="n">
        <v>10</v>
      </c>
    </row>
    <row r="197">
      <c r="A197" t="n">
        <v>117</v>
      </c>
      <c r="B197" t="n">
        <v>140</v>
      </c>
      <c r="C197" t="inlineStr">
        <is>
          <t xml:space="preserve">CONCLUIDO	</t>
        </is>
      </c>
      <c r="D197" t="n">
        <v>12.306</v>
      </c>
      <c r="E197" t="n">
        <v>8.130000000000001</v>
      </c>
      <c r="F197" t="n">
        <v>5.07</v>
      </c>
      <c r="G197" t="n">
        <v>101.37</v>
      </c>
      <c r="H197" t="n">
        <v>1.6</v>
      </c>
      <c r="I197" t="n">
        <v>3</v>
      </c>
      <c r="J197" t="n">
        <v>336.78</v>
      </c>
      <c r="K197" t="n">
        <v>60.56</v>
      </c>
      <c r="L197" t="n">
        <v>30.25</v>
      </c>
      <c r="M197" t="n">
        <v>1</v>
      </c>
      <c r="N197" t="n">
        <v>105.98</v>
      </c>
      <c r="O197" t="n">
        <v>41770.83</v>
      </c>
      <c r="P197" t="n">
        <v>78.68000000000001</v>
      </c>
      <c r="Q197" t="n">
        <v>202.81</v>
      </c>
      <c r="R197" t="n">
        <v>18.56</v>
      </c>
      <c r="S197" t="n">
        <v>13.89</v>
      </c>
      <c r="T197" t="n">
        <v>666.25</v>
      </c>
      <c r="U197" t="n">
        <v>0.75</v>
      </c>
      <c r="V197" t="n">
        <v>0.76</v>
      </c>
      <c r="W197" t="n">
        <v>0.64</v>
      </c>
      <c r="X197" t="n">
        <v>0.03</v>
      </c>
      <c r="Y197" t="n">
        <v>1</v>
      </c>
      <c r="Z197" t="n">
        <v>10</v>
      </c>
    </row>
    <row r="198">
      <c r="A198" t="n">
        <v>118</v>
      </c>
      <c r="B198" t="n">
        <v>140</v>
      </c>
      <c r="C198" t="inlineStr">
        <is>
          <t xml:space="preserve">CONCLUIDO	</t>
        </is>
      </c>
      <c r="D198" t="n">
        <v>12.3026</v>
      </c>
      <c r="E198" t="n">
        <v>8.130000000000001</v>
      </c>
      <c r="F198" t="n">
        <v>5.07</v>
      </c>
      <c r="G198" t="n">
        <v>101.41</v>
      </c>
      <c r="H198" t="n">
        <v>1.61</v>
      </c>
      <c r="I198" t="n">
        <v>3</v>
      </c>
      <c r="J198" t="n">
        <v>337.39</v>
      </c>
      <c r="K198" t="n">
        <v>60.56</v>
      </c>
      <c r="L198" t="n">
        <v>30.5</v>
      </c>
      <c r="M198" t="n">
        <v>1</v>
      </c>
      <c r="N198" t="n">
        <v>106.33</v>
      </c>
      <c r="O198" t="n">
        <v>41845.13</v>
      </c>
      <c r="P198" t="n">
        <v>78.81999999999999</v>
      </c>
      <c r="Q198" t="n">
        <v>202.83</v>
      </c>
      <c r="R198" t="n">
        <v>18.59</v>
      </c>
      <c r="S198" t="n">
        <v>13.89</v>
      </c>
      <c r="T198" t="n">
        <v>681.5</v>
      </c>
      <c r="U198" t="n">
        <v>0.75</v>
      </c>
      <c r="V198" t="n">
        <v>0.76</v>
      </c>
      <c r="W198" t="n">
        <v>0.64</v>
      </c>
      <c r="X198" t="n">
        <v>0.03</v>
      </c>
      <c r="Y198" t="n">
        <v>1</v>
      </c>
      <c r="Z198" t="n">
        <v>10</v>
      </c>
    </row>
    <row r="199">
      <c r="A199" t="n">
        <v>119</v>
      </c>
      <c r="B199" t="n">
        <v>140</v>
      </c>
      <c r="C199" t="inlineStr">
        <is>
          <t xml:space="preserve">CONCLUIDO	</t>
        </is>
      </c>
      <c r="D199" t="n">
        <v>12.3018</v>
      </c>
      <c r="E199" t="n">
        <v>8.130000000000001</v>
      </c>
      <c r="F199" t="n">
        <v>5.07</v>
      </c>
      <c r="G199" t="n">
        <v>101.42</v>
      </c>
      <c r="H199" t="n">
        <v>1.62</v>
      </c>
      <c r="I199" t="n">
        <v>3</v>
      </c>
      <c r="J199" t="n">
        <v>337.99</v>
      </c>
      <c r="K199" t="n">
        <v>60.56</v>
      </c>
      <c r="L199" t="n">
        <v>30.75</v>
      </c>
      <c r="M199" t="n">
        <v>1</v>
      </c>
      <c r="N199" t="n">
        <v>106.68</v>
      </c>
      <c r="O199" t="n">
        <v>41919.61</v>
      </c>
      <c r="P199" t="n">
        <v>78.88</v>
      </c>
      <c r="Q199" t="n">
        <v>202.83</v>
      </c>
      <c r="R199" t="n">
        <v>18.66</v>
      </c>
      <c r="S199" t="n">
        <v>13.89</v>
      </c>
      <c r="T199" t="n">
        <v>715.33</v>
      </c>
      <c r="U199" t="n">
        <v>0.74</v>
      </c>
      <c r="V199" t="n">
        <v>0.76</v>
      </c>
      <c r="W199" t="n">
        <v>0.64</v>
      </c>
      <c r="X199" t="n">
        <v>0.03</v>
      </c>
      <c r="Y199" t="n">
        <v>1</v>
      </c>
      <c r="Z199" t="n">
        <v>10</v>
      </c>
    </row>
    <row r="200">
      <c r="A200" t="n">
        <v>120</v>
      </c>
      <c r="B200" t="n">
        <v>140</v>
      </c>
      <c r="C200" t="inlineStr">
        <is>
          <t xml:space="preserve">CONCLUIDO	</t>
        </is>
      </c>
      <c r="D200" t="n">
        <v>12.3039</v>
      </c>
      <c r="E200" t="n">
        <v>8.130000000000001</v>
      </c>
      <c r="F200" t="n">
        <v>5.07</v>
      </c>
      <c r="G200" t="n">
        <v>101.39</v>
      </c>
      <c r="H200" t="n">
        <v>1.63</v>
      </c>
      <c r="I200" t="n">
        <v>3</v>
      </c>
      <c r="J200" t="n">
        <v>338.59</v>
      </c>
      <c r="K200" t="n">
        <v>60.56</v>
      </c>
      <c r="L200" t="n">
        <v>31</v>
      </c>
      <c r="M200" t="n">
        <v>1</v>
      </c>
      <c r="N200" t="n">
        <v>107.04</v>
      </c>
      <c r="O200" t="n">
        <v>41994.26</v>
      </c>
      <c r="P200" t="n">
        <v>78.8</v>
      </c>
      <c r="Q200" t="n">
        <v>202.81</v>
      </c>
      <c r="R200" t="n">
        <v>18.54</v>
      </c>
      <c r="S200" t="n">
        <v>13.89</v>
      </c>
      <c r="T200" t="n">
        <v>655.23</v>
      </c>
      <c r="U200" t="n">
        <v>0.75</v>
      </c>
      <c r="V200" t="n">
        <v>0.76</v>
      </c>
      <c r="W200" t="n">
        <v>0.64</v>
      </c>
      <c r="X200" t="n">
        <v>0.03</v>
      </c>
      <c r="Y200" t="n">
        <v>1</v>
      </c>
      <c r="Z200" t="n">
        <v>10</v>
      </c>
    </row>
    <row r="201">
      <c r="A201" t="n">
        <v>121</v>
      </c>
      <c r="B201" t="n">
        <v>140</v>
      </c>
      <c r="C201" t="inlineStr">
        <is>
          <t xml:space="preserve">CONCLUIDO	</t>
        </is>
      </c>
      <c r="D201" t="n">
        <v>12.3077</v>
      </c>
      <c r="E201" t="n">
        <v>8.119999999999999</v>
      </c>
      <c r="F201" t="n">
        <v>5.07</v>
      </c>
      <c r="G201" t="n">
        <v>101.34</v>
      </c>
      <c r="H201" t="n">
        <v>1.64</v>
      </c>
      <c r="I201" t="n">
        <v>3</v>
      </c>
      <c r="J201" t="n">
        <v>339.2</v>
      </c>
      <c r="K201" t="n">
        <v>60.56</v>
      </c>
      <c r="L201" t="n">
        <v>31.25</v>
      </c>
      <c r="M201" t="n">
        <v>1</v>
      </c>
      <c r="N201" t="n">
        <v>107.4</v>
      </c>
      <c r="O201" t="n">
        <v>42069.09</v>
      </c>
      <c r="P201" t="n">
        <v>78.83</v>
      </c>
      <c r="Q201" t="n">
        <v>202.81</v>
      </c>
      <c r="R201" t="n">
        <v>18.55</v>
      </c>
      <c r="S201" t="n">
        <v>13.89</v>
      </c>
      <c r="T201" t="n">
        <v>658.8</v>
      </c>
      <c r="U201" t="n">
        <v>0.75</v>
      </c>
      <c r="V201" t="n">
        <v>0.76</v>
      </c>
      <c r="W201" t="n">
        <v>0.64</v>
      </c>
      <c r="X201" t="n">
        <v>0.03</v>
      </c>
      <c r="Y201" t="n">
        <v>1</v>
      </c>
      <c r="Z201" t="n">
        <v>10</v>
      </c>
    </row>
    <row r="202">
      <c r="A202" t="n">
        <v>122</v>
      </c>
      <c r="B202" t="n">
        <v>140</v>
      </c>
      <c r="C202" t="inlineStr">
        <is>
          <t xml:space="preserve">CONCLUIDO	</t>
        </is>
      </c>
      <c r="D202" t="n">
        <v>12.3026</v>
      </c>
      <c r="E202" t="n">
        <v>8.130000000000001</v>
      </c>
      <c r="F202" t="n">
        <v>5.07</v>
      </c>
      <c r="G202" t="n">
        <v>101.41</v>
      </c>
      <c r="H202" t="n">
        <v>1.65</v>
      </c>
      <c r="I202" t="n">
        <v>3</v>
      </c>
      <c r="J202" t="n">
        <v>339.81</v>
      </c>
      <c r="K202" t="n">
        <v>60.56</v>
      </c>
      <c r="L202" t="n">
        <v>31.5</v>
      </c>
      <c r="M202" t="n">
        <v>1</v>
      </c>
      <c r="N202" t="n">
        <v>107.75</v>
      </c>
      <c r="O202" t="n">
        <v>42144.11</v>
      </c>
      <c r="P202" t="n">
        <v>78.98999999999999</v>
      </c>
      <c r="Q202" t="n">
        <v>202.81</v>
      </c>
      <c r="R202" t="n">
        <v>18.62</v>
      </c>
      <c r="S202" t="n">
        <v>13.89</v>
      </c>
      <c r="T202" t="n">
        <v>697.04</v>
      </c>
      <c r="U202" t="n">
        <v>0.75</v>
      </c>
      <c r="V202" t="n">
        <v>0.76</v>
      </c>
      <c r="W202" t="n">
        <v>0.64</v>
      </c>
      <c r="X202" t="n">
        <v>0.03</v>
      </c>
      <c r="Y202" t="n">
        <v>1</v>
      </c>
      <c r="Z202" t="n">
        <v>10</v>
      </c>
    </row>
    <row r="203">
      <c r="A203" t="n">
        <v>123</v>
      </c>
      <c r="B203" t="n">
        <v>140</v>
      </c>
      <c r="C203" t="inlineStr">
        <is>
          <t xml:space="preserve">CONCLUIDO	</t>
        </is>
      </c>
      <c r="D203" t="n">
        <v>12.3018</v>
      </c>
      <c r="E203" t="n">
        <v>8.130000000000001</v>
      </c>
      <c r="F203" t="n">
        <v>5.07</v>
      </c>
      <c r="G203" t="n">
        <v>101.42</v>
      </c>
      <c r="H203" t="n">
        <v>1.66</v>
      </c>
      <c r="I203" t="n">
        <v>3</v>
      </c>
      <c r="J203" t="n">
        <v>340.42</v>
      </c>
      <c r="K203" t="n">
        <v>60.56</v>
      </c>
      <c r="L203" t="n">
        <v>31.75</v>
      </c>
      <c r="M203" t="n">
        <v>1</v>
      </c>
      <c r="N203" t="n">
        <v>108.11</v>
      </c>
      <c r="O203" t="n">
        <v>42219.3</v>
      </c>
      <c r="P203" t="n">
        <v>79.03</v>
      </c>
      <c r="Q203" t="n">
        <v>202.81</v>
      </c>
      <c r="R203" t="n">
        <v>18.68</v>
      </c>
      <c r="S203" t="n">
        <v>13.89</v>
      </c>
      <c r="T203" t="n">
        <v>724.6799999999999</v>
      </c>
      <c r="U203" t="n">
        <v>0.74</v>
      </c>
      <c r="V203" t="n">
        <v>0.76</v>
      </c>
      <c r="W203" t="n">
        <v>0.64</v>
      </c>
      <c r="X203" t="n">
        <v>0.03</v>
      </c>
      <c r="Y203" t="n">
        <v>1</v>
      </c>
      <c r="Z203" t="n">
        <v>10</v>
      </c>
    </row>
    <row r="204">
      <c r="A204" t="n">
        <v>124</v>
      </c>
      <c r="B204" t="n">
        <v>140</v>
      </c>
      <c r="C204" t="inlineStr">
        <is>
          <t xml:space="preserve">CONCLUIDO	</t>
        </is>
      </c>
      <c r="D204" t="n">
        <v>12.2963</v>
      </c>
      <c r="E204" t="n">
        <v>8.130000000000001</v>
      </c>
      <c r="F204" t="n">
        <v>5.07</v>
      </c>
      <c r="G204" t="n">
        <v>101.49</v>
      </c>
      <c r="H204" t="n">
        <v>1.67</v>
      </c>
      <c r="I204" t="n">
        <v>3</v>
      </c>
      <c r="J204" t="n">
        <v>341.03</v>
      </c>
      <c r="K204" t="n">
        <v>60.56</v>
      </c>
      <c r="L204" t="n">
        <v>32</v>
      </c>
      <c r="M204" t="n">
        <v>1</v>
      </c>
      <c r="N204" t="n">
        <v>108.48</v>
      </c>
      <c r="O204" t="n">
        <v>42294.68</v>
      </c>
      <c r="P204" t="n">
        <v>79.13</v>
      </c>
      <c r="Q204" t="n">
        <v>202.81</v>
      </c>
      <c r="R204" t="n">
        <v>18.74</v>
      </c>
      <c r="S204" t="n">
        <v>13.89</v>
      </c>
      <c r="T204" t="n">
        <v>753.22</v>
      </c>
      <c r="U204" t="n">
        <v>0.74</v>
      </c>
      <c r="V204" t="n">
        <v>0.76</v>
      </c>
      <c r="W204" t="n">
        <v>0.64</v>
      </c>
      <c r="X204" t="n">
        <v>0.04</v>
      </c>
      <c r="Y204" t="n">
        <v>1</v>
      </c>
      <c r="Z204" t="n">
        <v>10</v>
      </c>
    </row>
    <row r="205">
      <c r="A205" t="n">
        <v>125</v>
      </c>
      <c r="B205" t="n">
        <v>140</v>
      </c>
      <c r="C205" t="inlineStr">
        <is>
          <t xml:space="preserve">CONCLUIDO	</t>
        </is>
      </c>
      <c r="D205" t="n">
        <v>12.3022</v>
      </c>
      <c r="E205" t="n">
        <v>8.130000000000001</v>
      </c>
      <c r="F205" t="n">
        <v>5.07</v>
      </c>
      <c r="G205" t="n">
        <v>101.42</v>
      </c>
      <c r="H205" t="n">
        <v>1.68</v>
      </c>
      <c r="I205" t="n">
        <v>3</v>
      </c>
      <c r="J205" t="n">
        <v>341.64</v>
      </c>
      <c r="K205" t="n">
        <v>60.56</v>
      </c>
      <c r="L205" t="n">
        <v>32.25</v>
      </c>
      <c r="M205" t="n">
        <v>1</v>
      </c>
      <c r="N205" t="n">
        <v>108.84</v>
      </c>
      <c r="O205" t="n">
        <v>42370.23</v>
      </c>
      <c r="P205" t="n">
        <v>79.13</v>
      </c>
      <c r="Q205" t="n">
        <v>202.81</v>
      </c>
      <c r="R205" t="n">
        <v>18.64</v>
      </c>
      <c r="S205" t="n">
        <v>13.89</v>
      </c>
      <c r="T205" t="n">
        <v>702.91</v>
      </c>
      <c r="U205" t="n">
        <v>0.75</v>
      </c>
      <c r="V205" t="n">
        <v>0.76</v>
      </c>
      <c r="W205" t="n">
        <v>0.64</v>
      </c>
      <c r="X205" t="n">
        <v>0.03</v>
      </c>
      <c r="Y205" t="n">
        <v>1</v>
      </c>
      <c r="Z205" t="n">
        <v>10</v>
      </c>
    </row>
    <row r="206">
      <c r="A206" t="n">
        <v>126</v>
      </c>
      <c r="B206" t="n">
        <v>140</v>
      </c>
      <c r="C206" t="inlineStr">
        <is>
          <t xml:space="preserve">CONCLUIDO	</t>
        </is>
      </c>
      <c r="D206" t="n">
        <v>12.3018</v>
      </c>
      <c r="E206" t="n">
        <v>8.130000000000001</v>
      </c>
      <c r="F206" t="n">
        <v>5.07</v>
      </c>
      <c r="G206" t="n">
        <v>101.42</v>
      </c>
      <c r="H206" t="n">
        <v>1.69</v>
      </c>
      <c r="I206" t="n">
        <v>3</v>
      </c>
      <c r="J206" t="n">
        <v>342.26</v>
      </c>
      <c r="K206" t="n">
        <v>60.56</v>
      </c>
      <c r="L206" t="n">
        <v>32.5</v>
      </c>
      <c r="M206" t="n">
        <v>1</v>
      </c>
      <c r="N206" t="n">
        <v>109.2</v>
      </c>
      <c r="O206" t="n">
        <v>42445.98</v>
      </c>
      <c r="P206" t="n">
        <v>79.23999999999999</v>
      </c>
      <c r="Q206" t="n">
        <v>202.81</v>
      </c>
      <c r="R206" t="n">
        <v>18.6</v>
      </c>
      <c r="S206" t="n">
        <v>13.89</v>
      </c>
      <c r="T206" t="n">
        <v>686.8</v>
      </c>
      <c r="U206" t="n">
        <v>0.75</v>
      </c>
      <c r="V206" t="n">
        <v>0.76</v>
      </c>
      <c r="W206" t="n">
        <v>0.64</v>
      </c>
      <c r="X206" t="n">
        <v>0.03</v>
      </c>
      <c r="Y206" t="n">
        <v>1</v>
      </c>
      <c r="Z206" t="n">
        <v>10</v>
      </c>
    </row>
    <row r="207">
      <c r="A207" t="n">
        <v>127</v>
      </c>
      <c r="B207" t="n">
        <v>140</v>
      </c>
      <c r="C207" t="inlineStr">
        <is>
          <t xml:space="preserve">CONCLUIDO	</t>
        </is>
      </c>
      <c r="D207" t="n">
        <v>12.3005</v>
      </c>
      <c r="E207" t="n">
        <v>8.130000000000001</v>
      </c>
      <c r="F207" t="n">
        <v>5.07</v>
      </c>
      <c r="G207" t="n">
        <v>101.44</v>
      </c>
      <c r="H207" t="n">
        <v>1.7</v>
      </c>
      <c r="I207" t="n">
        <v>3</v>
      </c>
      <c r="J207" t="n">
        <v>342.87</v>
      </c>
      <c r="K207" t="n">
        <v>60.56</v>
      </c>
      <c r="L207" t="n">
        <v>32.75</v>
      </c>
      <c r="M207" t="n">
        <v>1</v>
      </c>
      <c r="N207" t="n">
        <v>109.57</v>
      </c>
      <c r="O207" t="n">
        <v>42521.91</v>
      </c>
      <c r="P207" t="n">
        <v>79.27</v>
      </c>
      <c r="Q207" t="n">
        <v>202.82</v>
      </c>
      <c r="R207" t="n">
        <v>18.64</v>
      </c>
      <c r="S207" t="n">
        <v>13.89</v>
      </c>
      <c r="T207" t="n">
        <v>705.27</v>
      </c>
      <c r="U207" t="n">
        <v>0.75</v>
      </c>
      <c r="V207" t="n">
        <v>0.76</v>
      </c>
      <c r="W207" t="n">
        <v>0.64</v>
      </c>
      <c r="X207" t="n">
        <v>0.03</v>
      </c>
      <c r="Y207" t="n">
        <v>1</v>
      </c>
      <c r="Z207" t="n">
        <v>10</v>
      </c>
    </row>
    <row r="208">
      <c r="A208" t="n">
        <v>128</v>
      </c>
      <c r="B208" t="n">
        <v>140</v>
      </c>
      <c r="C208" t="inlineStr">
        <is>
          <t xml:space="preserve">CONCLUIDO	</t>
        </is>
      </c>
      <c r="D208" t="n">
        <v>12.2997</v>
      </c>
      <c r="E208" t="n">
        <v>8.130000000000001</v>
      </c>
      <c r="F208" t="n">
        <v>5.07</v>
      </c>
      <c r="G208" t="n">
        <v>101.45</v>
      </c>
      <c r="H208" t="n">
        <v>1.71</v>
      </c>
      <c r="I208" t="n">
        <v>3</v>
      </c>
      <c r="J208" t="n">
        <v>343.49</v>
      </c>
      <c r="K208" t="n">
        <v>60.56</v>
      </c>
      <c r="L208" t="n">
        <v>33</v>
      </c>
      <c r="M208" t="n">
        <v>1</v>
      </c>
      <c r="N208" t="n">
        <v>109.94</v>
      </c>
      <c r="O208" t="n">
        <v>42598.03</v>
      </c>
      <c r="P208" t="n">
        <v>79.31999999999999</v>
      </c>
      <c r="Q208" t="n">
        <v>202.81</v>
      </c>
      <c r="R208" t="n">
        <v>18.71</v>
      </c>
      <c r="S208" t="n">
        <v>13.89</v>
      </c>
      <c r="T208" t="n">
        <v>738.13</v>
      </c>
      <c r="U208" t="n">
        <v>0.74</v>
      </c>
      <c r="V208" t="n">
        <v>0.76</v>
      </c>
      <c r="W208" t="n">
        <v>0.64</v>
      </c>
      <c r="X208" t="n">
        <v>0.03</v>
      </c>
      <c r="Y208" t="n">
        <v>1</v>
      </c>
      <c r="Z208" t="n">
        <v>10</v>
      </c>
    </row>
    <row r="209">
      <c r="A209" t="n">
        <v>129</v>
      </c>
      <c r="B209" t="n">
        <v>140</v>
      </c>
      <c r="C209" t="inlineStr">
        <is>
          <t xml:space="preserve">CONCLUIDO	</t>
        </is>
      </c>
      <c r="D209" t="n">
        <v>12.3001</v>
      </c>
      <c r="E209" t="n">
        <v>8.130000000000001</v>
      </c>
      <c r="F209" t="n">
        <v>5.07</v>
      </c>
      <c r="G209" t="n">
        <v>101.44</v>
      </c>
      <c r="H209" t="n">
        <v>1.72</v>
      </c>
      <c r="I209" t="n">
        <v>3</v>
      </c>
      <c r="J209" t="n">
        <v>344.11</v>
      </c>
      <c r="K209" t="n">
        <v>60.56</v>
      </c>
      <c r="L209" t="n">
        <v>33.25</v>
      </c>
      <c r="M209" t="n">
        <v>1</v>
      </c>
      <c r="N209" t="n">
        <v>110.3</v>
      </c>
      <c r="O209" t="n">
        <v>42674.47</v>
      </c>
      <c r="P209" t="n">
        <v>79.33</v>
      </c>
      <c r="Q209" t="n">
        <v>202.81</v>
      </c>
      <c r="R209" t="n">
        <v>18.66</v>
      </c>
      <c r="S209" t="n">
        <v>13.89</v>
      </c>
      <c r="T209" t="n">
        <v>715.64</v>
      </c>
      <c r="U209" t="n">
        <v>0.74</v>
      </c>
      <c r="V209" t="n">
        <v>0.76</v>
      </c>
      <c r="W209" t="n">
        <v>0.64</v>
      </c>
      <c r="X209" t="n">
        <v>0.03</v>
      </c>
      <c r="Y209" t="n">
        <v>1</v>
      </c>
      <c r="Z209" t="n">
        <v>10</v>
      </c>
    </row>
    <row r="210">
      <c r="A210" t="n">
        <v>130</v>
      </c>
      <c r="B210" t="n">
        <v>140</v>
      </c>
      <c r="C210" t="inlineStr">
        <is>
          <t xml:space="preserve">CONCLUIDO	</t>
        </is>
      </c>
      <c r="D210" t="n">
        <v>12.3005</v>
      </c>
      <c r="E210" t="n">
        <v>8.130000000000001</v>
      </c>
      <c r="F210" t="n">
        <v>5.07</v>
      </c>
      <c r="G210" t="n">
        <v>101.44</v>
      </c>
      <c r="H210" t="n">
        <v>1.73</v>
      </c>
      <c r="I210" t="n">
        <v>3</v>
      </c>
      <c r="J210" t="n">
        <v>344.73</v>
      </c>
      <c r="K210" t="n">
        <v>60.56</v>
      </c>
      <c r="L210" t="n">
        <v>33.5</v>
      </c>
      <c r="M210" t="n">
        <v>1</v>
      </c>
      <c r="N210" t="n">
        <v>110.67</v>
      </c>
      <c r="O210" t="n">
        <v>42750.97</v>
      </c>
      <c r="P210" t="n">
        <v>79.34</v>
      </c>
      <c r="Q210" t="n">
        <v>202.81</v>
      </c>
      <c r="R210" t="n">
        <v>18.6</v>
      </c>
      <c r="S210" t="n">
        <v>13.89</v>
      </c>
      <c r="T210" t="n">
        <v>682.52</v>
      </c>
      <c r="U210" t="n">
        <v>0.75</v>
      </c>
      <c r="V210" t="n">
        <v>0.76</v>
      </c>
      <c r="W210" t="n">
        <v>0.64</v>
      </c>
      <c r="X210" t="n">
        <v>0.03</v>
      </c>
      <c r="Y210" t="n">
        <v>1</v>
      </c>
      <c r="Z210" t="n">
        <v>10</v>
      </c>
    </row>
    <row r="211">
      <c r="A211" t="n">
        <v>131</v>
      </c>
      <c r="B211" t="n">
        <v>140</v>
      </c>
      <c r="C211" t="inlineStr">
        <is>
          <t xml:space="preserve">CONCLUIDO	</t>
        </is>
      </c>
      <c r="D211" t="n">
        <v>12.3005</v>
      </c>
      <c r="E211" t="n">
        <v>8.130000000000001</v>
      </c>
      <c r="F211" t="n">
        <v>5.07</v>
      </c>
      <c r="G211" t="n">
        <v>101.44</v>
      </c>
      <c r="H211" t="n">
        <v>1.74</v>
      </c>
      <c r="I211" t="n">
        <v>3</v>
      </c>
      <c r="J211" t="n">
        <v>345.35</v>
      </c>
      <c r="K211" t="n">
        <v>60.56</v>
      </c>
      <c r="L211" t="n">
        <v>33.75</v>
      </c>
      <c r="M211" t="n">
        <v>1</v>
      </c>
      <c r="N211" t="n">
        <v>111.05</v>
      </c>
      <c r="O211" t="n">
        <v>42827.67</v>
      </c>
      <c r="P211" t="n">
        <v>79.31</v>
      </c>
      <c r="Q211" t="n">
        <v>202.81</v>
      </c>
      <c r="R211" t="n">
        <v>18.64</v>
      </c>
      <c r="S211" t="n">
        <v>13.89</v>
      </c>
      <c r="T211" t="n">
        <v>704</v>
      </c>
      <c r="U211" t="n">
        <v>0.75</v>
      </c>
      <c r="V211" t="n">
        <v>0.76</v>
      </c>
      <c r="W211" t="n">
        <v>0.64</v>
      </c>
      <c r="X211" t="n">
        <v>0.03</v>
      </c>
      <c r="Y211" t="n">
        <v>1</v>
      </c>
      <c r="Z211" t="n">
        <v>10</v>
      </c>
    </row>
    <row r="212">
      <c r="A212" t="n">
        <v>132</v>
      </c>
      <c r="B212" t="n">
        <v>140</v>
      </c>
      <c r="C212" t="inlineStr">
        <is>
          <t xml:space="preserve">CONCLUIDO	</t>
        </is>
      </c>
      <c r="D212" t="n">
        <v>12.2968</v>
      </c>
      <c r="E212" t="n">
        <v>8.130000000000001</v>
      </c>
      <c r="F212" t="n">
        <v>5.07</v>
      </c>
      <c r="G212" t="n">
        <v>101.49</v>
      </c>
      <c r="H212" t="n">
        <v>1.75</v>
      </c>
      <c r="I212" t="n">
        <v>3</v>
      </c>
      <c r="J212" t="n">
        <v>345.97</v>
      </c>
      <c r="K212" t="n">
        <v>60.56</v>
      </c>
      <c r="L212" t="n">
        <v>34</v>
      </c>
      <c r="M212" t="n">
        <v>1</v>
      </c>
      <c r="N212" t="n">
        <v>111.42</v>
      </c>
      <c r="O212" t="n">
        <v>42904.56</v>
      </c>
      <c r="P212" t="n">
        <v>79.41</v>
      </c>
      <c r="Q212" t="n">
        <v>202.81</v>
      </c>
      <c r="R212" t="n">
        <v>18.74</v>
      </c>
      <c r="S212" t="n">
        <v>13.89</v>
      </c>
      <c r="T212" t="n">
        <v>754.5599999999999</v>
      </c>
      <c r="U212" t="n">
        <v>0.74</v>
      </c>
      <c r="V212" t="n">
        <v>0.76</v>
      </c>
      <c r="W212" t="n">
        <v>0.64</v>
      </c>
      <c r="X212" t="n">
        <v>0.04</v>
      </c>
      <c r="Y212" t="n">
        <v>1</v>
      </c>
      <c r="Z212" t="n">
        <v>10</v>
      </c>
    </row>
    <row r="213">
      <c r="A213" t="n">
        <v>133</v>
      </c>
      <c r="B213" t="n">
        <v>140</v>
      </c>
      <c r="C213" t="inlineStr">
        <is>
          <t xml:space="preserve">CONCLUIDO	</t>
        </is>
      </c>
      <c r="D213" t="n">
        <v>12.3001</v>
      </c>
      <c r="E213" t="n">
        <v>8.130000000000001</v>
      </c>
      <c r="F213" t="n">
        <v>5.07</v>
      </c>
      <c r="G213" t="n">
        <v>101.44</v>
      </c>
      <c r="H213" t="n">
        <v>1.76</v>
      </c>
      <c r="I213" t="n">
        <v>3</v>
      </c>
      <c r="J213" t="n">
        <v>346.6</v>
      </c>
      <c r="K213" t="n">
        <v>60.56</v>
      </c>
      <c r="L213" t="n">
        <v>34.25</v>
      </c>
      <c r="M213" t="n">
        <v>1</v>
      </c>
      <c r="N213" t="n">
        <v>111.8</v>
      </c>
      <c r="O213" t="n">
        <v>42981.64</v>
      </c>
      <c r="P213" t="n">
        <v>79.36</v>
      </c>
      <c r="Q213" t="n">
        <v>202.81</v>
      </c>
      <c r="R213" t="n">
        <v>18.71</v>
      </c>
      <c r="S213" t="n">
        <v>13.89</v>
      </c>
      <c r="T213" t="n">
        <v>737.96</v>
      </c>
      <c r="U213" t="n">
        <v>0.74</v>
      </c>
      <c r="V213" t="n">
        <v>0.76</v>
      </c>
      <c r="W213" t="n">
        <v>0.64</v>
      </c>
      <c r="X213" t="n">
        <v>0.03</v>
      </c>
      <c r="Y213" t="n">
        <v>1</v>
      </c>
      <c r="Z213" t="n">
        <v>10</v>
      </c>
    </row>
    <row r="214">
      <c r="A214" t="n">
        <v>134</v>
      </c>
      <c r="B214" t="n">
        <v>140</v>
      </c>
      <c r="C214" t="inlineStr">
        <is>
          <t xml:space="preserve">CONCLUIDO	</t>
        </is>
      </c>
      <c r="D214" t="n">
        <v>12.2976</v>
      </c>
      <c r="E214" t="n">
        <v>8.130000000000001</v>
      </c>
      <c r="F214" t="n">
        <v>5.07</v>
      </c>
      <c r="G214" t="n">
        <v>101.48</v>
      </c>
      <c r="H214" t="n">
        <v>1.77</v>
      </c>
      <c r="I214" t="n">
        <v>3</v>
      </c>
      <c r="J214" t="n">
        <v>347.23</v>
      </c>
      <c r="K214" t="n">
        <v>60.56</v>
      </c>
      <c r="L214" t="n">
        <v>34.5</v>
      </c>
      <c r="M214" t="n">
        <v>1</v>
      </c>
      <c r="N214" t="n">
        <v>112.17</v>
      </c>
      <c r="O214" t="n">
        <v>43058.93</v>
      </c>
      <c r="P214" t="n">
        <v>79.34999999999999</v>
      </c>
      <c r="Q214" t="n">
        <v>202.81</v>
      </c>
      <c r="R214" t="n">
        <v>18.73</v>
      </c>
      <c r="S214" t="n">
        <v>13.89</v>
      </c>
      <c r="T214" t="n">
        <v>748.3099999999999</v>
      </c>
      <c r="U214" t="n">
        <v>0.74</v>
      </c>
      <c r="V214" t="n">
        <v>0.76</v>
      </c>
      <c r="W214" t="n">
        <v>0.64</v>
      </c>
      <c r="X214" t="n">
        <v>0.04</v>
      </c>
      <c r="Y214" t="n">
        <v>1</v>
      </c>
      <c r="Z214" t="n">
        <v>10</v>
      </c>
    </row>
    <row r="215">
      <c r="A215" t="n">
        <v>135</v>
      </c>
      <c r="B215" t="n">
        <v>140</v>
      </c>
      <c r="C215" t="inlineStr">
        <is>
          <t xml:space="preserve">CONCLUIDO	</t>
        </is>
      </c>
      <c r="D215" t="n">
        <v>12.2959</v>
      </c>
      <c r="E215" t="n">
        <v>8.130000000000001</v>
      </c>
      <c r="F215" t="n">
        <v>5.08</v>
      </c>
      <c r="G215" t="n">
        <v>101.5</v>
      </c>
      <c r="H215" t="n">
        <v>1.78</v>
      </c>
      <c r="I215" t="n">
        <v>3</v>
      </c>
      <c r="J215" t="n">
        <v>347.85</v>
      </c>
      <c r="K215" t="n">
        <v>60.56</v>
      </c>
      <c r="L215" t="n">
        <v>34.75</v>
      </c>
      <c r="M215" t="n">
        <v>1</v>
      </c>
      <c r="N215" t="n">
        <v>112.55</v>
      </c>
      <c r="O215" t="n">
        <v>43136.41</v>
      </c>
      <c r="P215" t="n">
        <v>79.47</v>
      </c>
      <c r="Q215" t="n">
        <v>202.81</v>
      </c>
      <c r="R215" t="n">
        <v>18.78</v>
      </c>
      <c r="S215" t="n">
        <v>13.89</v>
      </c>
      <c r="T215" t="n">
        <v>777.02</v>
      </c>
      <c r="U215" t="n">
        <v>0.74</v>
      </c>
      <c r="V215" t="n">
        <v>0.76</v>
      </c>
      <c r="W215" t="n">
        <v>0.64</v>
      </c>
      <c r="X215" t="n">
        <v>0.04</v>
      </c>
      <c r="Y215" t="n">
        <v>1</v>
      </c>
      <c r="Z215" t="n">
        <v>10</v>
      </c>
    </row>
    <row r="216">
      <c r="A216" t="n">
        <v>136</v>
      </c>
      <c r="B216" t="n">
        <v>140</v>
      </c>
      <c r="C216" t="inlineStr">
        <is>
          <t xml:space="preserve">CONCLUIDO	</t>
        </is>
      </c>
      <c r="D216" t="n">
        <v>12.2959</v>
      </c>
      <c r="E216" t="n">
        <v>8.130000000000001</v>
      </c>
      <c r="F216" t="n">
        <v>5.08</v>
      </c>
      <c r="G216" t="n">
        <v>101.5</v>
      </c>
      <c r="H216" t="n">
        <v>1.79</v>
      </c>
      <c r="I216" t="n">
        <v>3</v>
      </c>
      <c r="J216" t="n">
        <v>348.48</v>
      </c>
      <c r="K216" t="n">
        <v>60.56</v>
      </c>
      <c r="L216" t="n">
        <v>35</v>
      </c>
      <c r="M216" t="n">
        <v>1</v>
      </c>
      <c r="N216" t="n">
        <v>112.93</v>
      </c>
      <c r="O216" t="n">
        <v>43214.09</v>
      </c>
      <c r="P216" t="n">
        <v>79.54000000000001</v>
      </c>
      <c r="Q216" t="n">
        <v>202.81</v>
      </c>
      <c r="R216" t="n">
        <v>18.81</v>
      </c>
      <c r="S216" t="n">
        <v>13.89</v>
      </c>
      <c r="T216" t="n">
        <v>788.49</v>
      </c>
      <c r="U216" t="n">
        <v>0.74</v>
      </c>
      <c r="V216" t="n">
        <v>0.76</v>
      </c>
      <c r="W216" t="n">
        <v>0.64</v>
      </c>
      <c r="X216" t="n">
        <v>0.04</v>
      </c>
      <c r="Y216" t="n">
        <v>1</v>
      </c>
      <c r="Z216" t="n">
        <v>10</v>
      </c>
    </row>
    <row r="217">
      <c r="A217" t="n">
        <v>137</v>
      </c>
      <c r="B217" t="n">
        <v>140</v>
      </c>
      <c r="C217" t="inlineStr">
        <is>
          <t xml:space="preserve">CONCLUIDO	</t>
        </is>
      </c>
      <c r="D217" t="n">
        <v>12.2984</v>
      </c>
      <c r="E217" t="n">
        <v>8.130000000000001</v>
      </c>
      <c r="F217" t="n">
        <v>5.07</v>
      </c>
      <c r="G217" t="n">
        <v>101.47</v>
      </c>
      <c r="H217" t="n">
        <v>1.8</v>
      </c>
      <c r="I217" t="n">
        <v>3</v>
      </c>
      <c r="J217" t="n">
        <v>349.12</v>
      </c>
      <c r="K217" t="n">
        <v>60.56</v>
      </c>
      <c r="L217" t="n">
        <v>35.25</v>
      </c>
      <c r="M217" t="n">
        <v>1</v>
      </c>
      <c r="N217" t="n">
        <v>113.31</v>
      </c>
      <c r="O217" t="n">
        <v>43291.97</v>
      </c>
      <c r="P217" t="n">
        <v>79.56999999999999</v>
      </c>
      <c r="Q217" t="n">
        <v>202.81</v>
      </c>
      <c r="R217" t="n">
        <v>18.77</v>
      </c>
      <c r="S217" t="n">
        <v>13.89</v>
      </c>
      <c r="T217" t="n">
        <v>767.5</v>
      </c>
      <c r="U217" t="n">
        <v>0.74</v>
      </c>
      <c r="V217" t="n">
        <v>0.76</v>
      </c>
      <c r="W217" t="n">
        <v>0.64</v>
      </c>
      <c r="X217" t="n">
        <v>0.04</v>
      </c>
      <c r="Y217" t="n">
        <v>1</v>
      </c>
      <c r="Z217" t="n">
        <v>10</v>
      </c>
    </row>
    <row r="218">
      <c r="A218" t="n">
        <v>138</v>
      </c>
      <c r="B218" t="n">
        <v>140</v>
      </c>
      <c r="C218" t="inlineStr">
        <is>
          <t xml:space="preserve">CONCLUIDO	</t>
        </is>
      </c>
      <c r="D218" t="n">
        <v>12.2997</v>
      </c>
      <c r="E218" t="n">
        <v>8.130000000000001</v>
      </c>
      <c r="F218" t="n">
        <v>5.07</v>
      </c>
      <c r="G218" t="n">
        <v>101.45</v>
      </c>
      <c r="H218" t="n">
        <v>1.81</v>
      </c>
      <c r="I218" t="n">
        <v>3</v>
      </c>
      <c r="J218" t="n">
        <v>349.75</v>
      </c>
      <c r="K218" t="n">
        <v>60.56</v>
      </c>
      <c r="L218" t="n">
        <v>35.5</v>
      </c>
      <c r="M218" t="n">
        <v>1</v>
      </c>
      <c r="N218" t="n">
        <v>113.69</v>
      </c>
      <c r="O218" t="n">
        <v>43370.05</v>
      </c>
      <c r="P218" t="n">
        <v>79.5</v>
      </c>
      <c r="Q218" t="n">
        <v>202.81</v>
      </c>
      <c r="R218" t="n">
        <v>18.72</v>
      </c>
      <c r="S218" t="n">
        <v>13.89</v>
      </c>
      <c r="T218" t="n">
        <v>744.22</v>
      </c>
      <c r="U218" t="n">
        <v>0.74</v>
      </c>
      <c r="V218" t="n">
        <v>0.76</v>
      </c>
      <c r="W218" t="n">
        <v>0.64</v>
      </c>
      <c r="X218" t="n">
        <v>0.03</v>
      </c>
      <c r="Y218" t="n">
        <v>1</v>
      </c>
      <c r="Z218" t="n">
        <v>10</v>
      </c>
    </row>
    <row r="219">
      <c r="A219" t="n">
        <v>139</v>
      </c>
      <c r="B219" t="n">
        <v>140</v>
      </c>
      <c r="C219" t="inlineStr">
        <is>
          <t xml:space="preserve">CONCLUIDO	</t>
        </is>
      </c>
      <c r="D219" t="n">
        <v>12.2959</v>
      </c>
      <c r="E219" t="n">
        <v>8.130000000000001</v>
      </c>
      <c r="F219" t="n">
        <v>5.08</v>
      </c>
      <c r="G219" t="n">
        <v>101.5</v>
      </c>
      <c r="H219" t="n">
        <v>1.82</v>
      </c>
      <c r="I219" t="n">
        <v>3</v>
      </c>
      <c r="J219" t="n">
        <v>350.38</v>
      </c>
      <c r="K219" t="n">
        <v>60.56</v>
      </c>
      <c r="L219" t="n">
        <v>35.75</v>
      </c>
      <c r="M219" t="n">
        <v>0</v>
      </c>
      <c r="N219" t="n">
        <v>114.08</v>
      </c>
      <c r="O219" t="n">
        <v>43448.34</v>
      </c>
      <c r="P219" t="n">
        <v>79.65000000000001</v>
      </c>
      <c r="Q219" t="n">
        <v>202.81</v>
      </c>
      <c r="R219" t="n">
        <v>18.73</v>
      </c>
      <c r="S219" t="n">
        <v>13.89</v>
      </c>
      <c r="T219" t="n">
        <v>751.91</v>
      </c>
      <c r="U219" t="n">
        <v>0.74</v>
      </c>
      <c r="V219" t="n">
        <v>0.76</v>
      </c>
      <c r="W219" t="n">
        <v>0.64</v>
      </c>
      <c r="X219" t="n">
        <v>0.04</v>
      </c>
      <c r="Y219" t="n">
        <v>1</v>
      </c>
      <c r="Z219" t="n">
        <v>10</v>
      </c>
    </row>
    <row r="220">
      <c r="A220" t="n">
        <v>0</v>
      </c>
      <c r="B220" t="n">
        <v>40</v>
      </c>
      <c r="C220" t="inlineStr">
        <is>
          <t xml:space="preserve">CONCLUIDO	</t>
        </is>
      </c>
      <c r="D220" t="n">
        <v>12.0184</v>
      </c>
      <c r="E220" t="n">
        <v>8.32</v>
      </c>
      <c r="F220" t="n">
        <v>5.72</v>
      </c>
      <c r="G220" t="n">
        <v>9.800000000000001</v>
      </c>
      <c r="H220" t="n">
        <v>0.2</v>
      </c>
      <c r="I220" t="n">
        <v>35</v>
      </c>
      <c r="J220" t="n">
        <v>89.87</v>
      </c>
      <c r="K220" t="n">
        <v>37.55</v>
      </c>
      <c r="L220" t="n">
        <v>1</v>
      </c>
      <c r="M220" t="n">
        <v>33</v>
      </c>
      <c r="N220" t="n">
        <v>11.32</v>
      </c>
      <c r="O220" t="n">
        <v>11317.98</v>
      </c>
      <c r="P220" t="n">
        <v>46.9</v>
      </c>
      <c r="Q220" t="n">
        <v>202.86</v>
      </c>
      <c r="R220" t="n">
        <v>38.6</v>
      </c>
      <c r="S220" t="n">
        <v>13.89</v>
      </c>
      <c r="T220" t="n">
        <v>10525.94</v>
      </c>
      <c r="U220" t="n">
        <v>0.36</v>
      </c>
      <c r="V220" t="n">
        <v>0.68</v>
      </c>
      <c r="W220" t="n">
        <v>0.7</v>
      </c>
      <c r="X220" t="n">
        <v>0.68</v>
      </c>
      <c r="Y220" t="n">
        <v>1</v>
      </c>
      <c r="Z220" t="n">
        <v>10</v>
      </c>
    </row>
    <row r="221">
      <c r="A221" t="n">
        <v>1</v>
      </c>
      <c r="B221" t="n">
        <v>40</v>
      </c>
      <c r="C221" t="inlineStr">
        <is>
          <t xml:space="preserve">CONCLUIDO	</t>
        </is>
      </c>
      <c r="D221" t="n">
        <v>12.4857</v>
      </c>
      <c r="E221" t="n">
        <v>8.01</v>
      </c>
      <c r="F221" t="n">
        <v>5.56</v>
      </c>
      <c r="G221" t="n">
        <v>12.35</v>
      </c>
      <c r="H221" t="n">
        <v>0.24</v>
      </c>
      <c r="I221" t="n">
        <v>27</v>
      </c>
      <c r="J221" t="n">
        <v>90.18000000000001</v>
      </c>
      <c r="K221" t="n">
        <v>37.55</v>
      </c>
      <c r="L221" t="n">
        <v>1.25</v>
      </c>
      <c r="M221" t="n">
        <v>25</v>
      </c>
      <c r="N221" t="n">
        <v>11.37</v>
      </c>
      <c r="O221" t="n">
        <v>11355.7</v>
      </c>
      <c r="P221" t="n">
        <v>45.1</v>
      </c>
      <c r="Q221" t="n">
        <v>202.83</v>
      </c>
      <c r="R221" t="n">
        <v>34.08</v>
      </c>
      <c r="S221" t="n">
        <v>13.89</v>
      </c>
      <c r="T221" t="n">
        <v>8305.620000000001</v>
      </c>
      <c r="U221" t="n">
        <v>0.41</v>
      </c>
      <c r="V221" t="n">
        <v>0.7</v>
      </c>
      <c r="W221" t="n">
        <v>0.67</v>
      </c>
      <c r="X221" t="n">
        <v>0.52</v>
      </c>
      <c r="Y221" t="n">
        <v>1</v>
      </c>
      <c r="Z221" t="n">
        <v>10</v>
      </c>
    </row>
    <row r="222">
      <c r="A222" t="n">
        <v>2</v>
      </c>
      <c r="B222" t="n">
        <v>40</v>
      </c>
      <c r="C222" t="inlineStr">
        <is>
          <t xml:space="preserve">CONCLUIDO	</t>
        </is>
      </c>
      <c r="D222" t="n">
        <v>12.7945</v>
      </c>
      <c r="E222" t="n">
        <v>7.82</v>
      </c>
      <c r="F222" t="n">
        <v>5.46</v>
      </c>
      <c r="G222" t="n">
        <v>14.89</v>
      </c>
      <c r="H222" t="n">
        <v>0.29</v>
      </c>
      <c r="I222" t="n">
        <v>22</v>
      </c>
      <c r="J222" t="n">
        <v>90.48</v>
      </c>
      <c r="K222" t="n">
        <v>37.55</v>
      </c>
      <c r="L222" t="n">
        <v>1.5</v>
      </c>
      <c r="M222" t="n">
        <v>20</v>
      </c>
      <c r="N222" t="n">
        <v>11.43</v>
      </c>
      <c r="O222" t="n">
        <v>11393.43</v>
      </c>
      <c r="P222" t="n">
        <v>43.82</v>
      </c>
      <c r="Q222" t="n">
        <v>202.81</v>
      </c>
      <c r="R222" t="n">
        <v>30.77</v>
      </c>
      <c r="S222" t="n">
        <v>13.89</v>
      </c>
      <c r="T222" t="n">
        <v>6673.9</v>
      </c>
      <c r="U222" t="n">
        <v>0.45</v>
      </c>
      <c r="V222" t="n">
        <v>0.71</v>
      </c>
      <c r="W222" t="n">
        <v>0.67</v>
      </c>
      <c r="X222" t="n">
        <v>0.42</v>
      </c>
      <c r="Y222" t="n">
        <v>1</v>
      </c>
      <c r="Z222" t="n">
        <v>10</v>
      </c>
    </row>
    <row r="223">
      <c r="A223" t="n">
        <v>3</v>
      </c>
      <c r="B223" t="n">
        <v>40</v>
      </c>
      <c r="C223" t="inlineStr">
        <is>
          <t xml:space="preserve">CONCLUIDO	</t>
        </is>
      </c>
      <c r="D223" t="n">
        <v>12.9767</v>
      </c>
      <c r="E223" t="n">
        <v>7.71</v>
      </c>
      <c r="F223" t="n">
        <v>5.41</v>
      </c>
      <c r="G223" t="n">
        <v>17.08</v>
      </c>
      <c r="H223" t="n">
        <v>0.34</v>
      </c>
      <c r="I223" t="n">
        <v>19</v>
      </c>
      <c r="J223" t="n">
        <v>90.79000000000001</v>
      </c>
      <c r="K223" t="n">
        <v>37.55</v>
      </c>
      <c r="L223" t="n">
        <v>1.75</v>
      </c>
      <c r="M223" t="n">
        <v>17</v>
      </c>
      <c r="N223" t="n">
        <v>11.49</v>
      </c>
      <c r="O223" t="n">
        <v>11431.19</v>
      </c>
      <c r="P223" t="n">
        <v>43.1</v>
      </c>
      <c r="Q223" t="n">
        <v>202.84</v>
      </c>
      <c r="R223" t="n">
        <v>29.14</v>
      </c>
      <c r="S223" t="n">
        <v>13.89</v>
      </c>
      <c r="T223" t="n">
        <v>5876.11</v>
      </c>
      <c r="U223" t="n">
        <v>0.48</v>
      </c>
      <c r="V223" t="n">
        <v>0.72</v>
      </c>
      <c r="W223" t="n">
        <v>0.67</v>
      </c>
      <c r="X223" t="n">
        <v>0.37</v>
      </c>
      <c r="Y223" t="n">
        <v>1</v>
      </c>
      <c r="Z223" t="n">
        <v>10</v>
      </c>
    </row>
    <row r="224">
      <c r="A224" t="n">
        <v>4</v>
      </c>
      <c r="B224" t="n">
        <v>40</v>
      </c>
      <c r="C224" t="inlineStr">
        <is>
          <t xml:space="preserve">CONCLUIDO	</t>
        </is>
      </c>
      <c r="D224" t="n">
        <v>13.1849</v>
      </c>
      <c r="E224" t="n">
        <v>7.58</v>
      </c>
      <c r="F224" t="n">
        <v>5.34</v>
      </c>
      <c r="G224" t="n">
        <v>20.03</v>
      </c>
      <c r="H224" t="n">
        <v>0.39</v>
      </c>
      <c r="I224" t="n">
        <v>16</v>
      </c>
      <c r="J224" t="n">
        <v>91.09999999999999</v>
      </c>
      <c r="K224" t="n">
        <v>37.55</v>
      </c>
      <c r="L224" t="n">
        <v>2</v>
      </c>
      <c r="M224" t="n">
        <v>14</v>
      </c>
      <c r="N224" t="n">
        <v>11.54</v>
      </c>
      <c r="O224" t="n">
        <v>11468.97</v>
      </c>
      <c r="P224" t="n">
        <v>41.88</v>
      </c>
      <c r="Q224" t="n">
        <v>202.84</v>
      </c>
      <c r="R224" t="n">
        <v>27.15</v>
      </c>
      <c r="S224" t="n">
        <v>13.89</v>
      </c>
      <c r="T224" t="n">
        <v>4895.34</v>
      </c>
      <c r="U224" t="n">
        <v>0.51</v>
      </c>
      <c r="V224" t="n">
        <v>0.72</v>
      </c>
      <c r="W224" t="n">
        <v>0.66</v>
      </c>
      <c r="X224" t="n">
        <v>0.3</v>
      </c>
      <c r="Y224" t="n">
        <v>1</v>
      </c>
      <c r="Z224" t="n">
        <v>10</v>
      </c>
    </row>
    <row r="225">
      <c r="A225" t="n">
        <v>5</v>
      </c>
      <c r="B225" t="n">
        <v>40</v>
      </c>
      <c r="C225" t="inlineStr">
        <is>
          <t xml:space="preserve">CONCLUIDO	</t>
        </is>
      </c>
      <c r="D225" t="n">
        <v>13.2519</v>
      </c>
      <c r="E225" t="n">
        <v>7.55</v>
      </c>
      <c r="F225" t="n">
        <v>5.32</v>
      </c>
      <c r="G225" t="n">
        <v>21.29</v>
      </c>
      <c r="H225" t="n">
        <v>0.43</v>
      </c>
      <c r="I225" t="n">
        <v>15</v>
      </c>
      <c r="J225" t="n">
        <v>91.40000000000001</v>
      </c>
      <c r="K225" t="n">
        <v>37.55</v>
      </c>
      <c r="L225" t="n">
        <v>2.25</v>
      </c>
      <c r="M225" t="n">
        <v>13</v>
      </c>
      <c r="N225" t="n">
        <v>11.6</v>
      </c>
      <c r="O225" t="n">
        <v>11506.78</v>
      </c>
      <c r="P225" t="n">
        <v>41.31</v>
      </c>
      <c r="Q225" t="n">
        <v>202.81</v>
      </c>
      <c r="R225" t="n">
        <v>26.67</v>
      </c>
      <c r="S225" t="n">
        <v>13.89</v>
      </c>
      <c r="T225" t="n">
        <v>4659.44</v>
      </c>
      <c r="U225" t="n">
        <v>0.52</v>
      </c>
      <c r="V225" t="n">
        <v>0.73</v>
      </c>
      <c r="W225" t="n">
        <v>0.66</v>
      </c>
      <c r="X225" t="n">
        <v>0.28</v>
      </c>
      <c r="Y225" t="n">
        <v>1</v>
      </c>
      <c r="Z225" t="n">
        <v>10</v>
      </c>
    </row>
    <row r="226">
      <c r="A226" t="n">
        <v>6</v>
      </c>
      <c r="B226" t="n">
        <v>40</v>
      </c>
      <c r="C226" t="inlineStr">
        <is>
          <t xml:space="preserve">CONCLUIDO	</t>
        </is>
      </c>
      <c r="D226" t="n">
        <v>13.3939</v>
      </c>
      <c r="E226" t="n">
        <v>7.47</v>
      </c>
      <c r="F226" t="n">
        <v>5.28</v>
      </c>
      <c r="G226" t="n">
        <v>24.37</v>
      </c>
      <c r="H226" t="n">
        <v>0.48</v>
      </c>
      <c r="I226" t="n">
        <v>13</v>
      </c>
      <c r="J226" t="n">
        <v>91.70999999999999</v>
      </c>
      <c r="K226" t="n">
        <v>37.55</v>
      </c>
      <c r="L226" t="n">
        <v>2.5</v>
      </c>
      <c r="M226" t="n">
        <v>11</v>
      </c>
      <c r="N226" t="n">
        <v>11.66</v>
      </c>
      <c r="O226" t="n">
        <v>11544.61</v>
      </c>
      <c r="P226" t="n">
        <v>40.62</v>
      </c>
      <c r="Q226" t="n">
        <v>202.84</v>
      </c>
      <c r="R226" t="n">
        <v>25.23</v>
      </c>
      <c r="S226" t="n">
        <v>13.89</v>
      </c>
      <c r="T226" t="n">
        <v>3950.32</v>
      </c>
      <c r="U226" t="n">
        <v>0.55</v>
      </c>
      <c r="V226" t="n">
        <v>0.73</v>
      </c>
      <c r="W226" t="n">
        <v>0.66</v>
      </c>
      <c r="X226" t="n">
        <v>0.24</v>
      </c>
      <c r="Y226" t="n">
        <v>1</v>
      </c>
      <c r="Z226" t="n">
        <v>10</v>
      </c>
    </row>
    <row r="227">
      <c r="A227" t="n">
        <v>7</v>
      </c>
      <c r="B227" t="n">
        <v>40</v>
      </c>
      <c r="C227" t="inlineStr">
        <is>
          <t xml:space="preserve">CONCLUIDO	</t>
        </is>
      </c>
      <c r="D227" t="n">
        <v>13.464</v>
      </c>
      <c r="E227" t="n">
        <v>7.43</v>
      </c>
      <c r="F227" t="n">
        <v>5.26</v>
      </c>
      <c r="G227" t="n">
        <v>26.3</v>
      </c>
      <c r="H227" t="n">
        <v>0.52</v>
      </c>
      <c r="I227" t="n">
        <v>12</v>
      </c>
      <c r="J227" t="n">
        <v>92.02</v>
      </c>
      <c r="K227" t="n">
        <v>37.55</v>
      </c>
      <c r="L227" t="n">
        <v>2.75</v>
      </c>
      <c r="M227" t="n">
        <v>10</v>
      </c>
      <c r="N227" t="n">
        <v>11.71</v>
      </c>
      <c r="O227" t="n">
        <v>11582.46</v>
      </c>
      <c r="P227" t="n">
        <v>40.1</v>
      </c>
      <c r="Q227" t="n">
        <v>202.81</v>
      </c>
      <c r="R227" t="n">
        <v>24.54</v>
      </c>
      <c r="S227" t="n">
        <v>13.89</v>
      </c>
      <c r="T227" t="n">
        <v>3608.3</v>
      </c>
      <c r="U227" t="n">
        <v>0.57</v>
      </c>
      <c r="V227" t="n">
        <v>0.74</v>
      </c>
      <c r="W227" t="n">
        <v>0.66</v>
      </c>
      <c r="X227" t="n">
        <v>0.22</v>
      </c>
      <c r="Y227" t="n">
        <v>1</v>
      </c>
      <c r="Z227" t="n">
        <v>10</v>
      </c>
    </row>
    <row r="228">
      <c r="A228" t="n">
        <v>8</v>
      </c>
      <c r="B228" t="n">
        <v>40</v>
      </c>
      <c r="C228" t="inlineStr">
        <is>
          <t xml:space="preserve">CONCLUIDO	</t>
        </is>
      </c>
      <c r="D228" t="n">
        <v>13.5338</v>
      </c>
      <c r="E228" t="n">
        <v>7.39</v>
      </c>
      <c r="F228" t="n">
        <v>5.24</v>
      </c>
      <c r="G228" t="n">
        <v>28.59</v>
      </c>
      <c r="H228" t="n">
        <v>0.57</v>
      </c>
      <c r="I228" t="n">
        <v>11</v>
      </c>
      <c r="J228" t="n">
        <v>92.31999999999999</v>
      </c>
      <c r="K228" t="n">
        <v>37.55</v>
      </c>
      <c r="L228" t="n">
        <v>3</v>
      </c>
      <c r="M228" t="n">
        <v>9</v>
      </c>
      <c r="N228" t="n">
        <v>11.77</v>
      </c>
      <c r="O228" t="n">
        <v>11620.34</v>
      </c>
      <c r="P228" t="n">
        <v>39.36</v>
      </c>
      <c r="Q228" t="n">
        <v>202.84</v>
      </c>
      <c r="R228" t="n">
        <v>24.11</v>
      </c>
      <c r="S228" t="n">
        <v>13.89</v>
      </c>
      <c r="T228" t="n">
        <v>3398.14</v>
      </c>
      <c r="U228" t="n">
        <v>0.58</v>
      </c>
      <c r="V228" t="n">
        <v>0.74</v>
      </c>
      <c r="W228" t="n">
        <v>0.65</v>
      </c>
      <c r="X228" t="n">
        <v>0.2</v>
      </c>
      <c r="Y228" t="n">
        <v>1</v>
      </c>
      <c r="Z228" t="n">
        <v>10</v>
      </c>
    </row>
    <row r="229">
      <c r="A229" t="n">
        <v>9</v>
      </c>
      <c r="B229" t="n">
        <v>40</v>
      </c>
      <c r="C229" t="inlineStr">
        <is>
          <t xml:space="preserve">CONCLUIDO	</t>
        </is>
      </c>
      <c r="D229" t="n">
        <v>13.6147</v>
      </c>
      <c r="E229" t="n">
        <v>7.34</v>
      </c>
      <c r="F229" t="n">
        <v>5.22</v>
      </c>
      <c r="G229" t="n">
        <v>31.3</v>
      </c>
      <c r="H229" t="n">
        <v>0.62</v>
      </c>
      <c r="I229" t="n">
        <v>10</v>
      </c>
      <c r="J229" t="n">
        <v>92.63</v>
      </c>
      <c r="K229" t="n">
        <v>37.55</v>
      </c>
      <c r="L229" t="n">
        <v>3.25</v>
      </c>
      <c r="M229" t="n">
        <v>8</v>
      </c>
      <c r="N229" t="n">
        <v>11.83</v>
      </c>
      <c r="O229" t="n">
        <v>11658.24</v>
      </c>
      <c r="P229" t="n">
        <v>38.71</v>
      </c>
      <c r="Q229" t="n">
        <v>202.81</v>
      </c>
      <c r="R229" t="n">
        <v>23.12</v>
      </c>
      <c r="S229" t="n">
        <v>13.89</v>
      </c>
      <c r="T229" t="n">
        <v>2911.01</v>
      </c>
      <c r="U229" t="n">
        <v>0.6</v>
      </c>
      <c r="V229" t="n">
        <v>0.74</v>
      </c>
      <c r="W229" t="n">
        <v>0.65</v>
      </c>
      <c r="X229" t="n">
        <v>0.18</v>
      </c>
      <c r="Y229" t="n">
        <v>1</v>
      </c>
      <c r="Z229" t="n">
        <v>10</v>
      </c>
    </row>
    <row r="230">
      <c r="A230" t="n">
        <v>10</v>
      </c>
      <c r="B230" t="n">
        <v>40</v>
      </c>
      <c r="C230" t="inlineStr">
        <is>
          <t xml:space="preserve">CONCLUIDO	</t>
        </is>
      </c>
      <c r="D230" t="n">
        <v>13.6877</v>
      </c>
      <c r="E230" t="n">
        <v>7.31</v>
      </c>
      <c r="F230" t="n">
        <v>5.2</v>
      </c>
      <c r="G230" t="n">
        <v>34.64</v>
      </c>
      <c r="H230" t="n">
        <v>0.66</v>
      </c>
      <c r="I230" t="n">
        <v>9</v>
      </c>
      <c r="J230" t="n">
        <v>92.94</v>
      </c>
      <c r="K230" t="n">
        <v>37.55</v>
      </c>
      <c r="L230" t="n">
        <v>3.5</v>
      </c>
      <c r="M230" t="n">
        <v>7</v>
      </c>
      <c r="N230" t="n">
        <v>11.88</v>
      </c>
      <c r="O230" t="n">
        <v>11696.16</v>
      </c>
      <c r="P230" t="n">
        <v>37.78</v>
      </c>
      <c r="Q230" t="n">
        <v>202.83</v>
      </c>
      <c r="R230" t="n">
        <v>22.51</v>
      </c>
      <c r="S230" t="n">
        <v>13.89</v>
      </c>
      <c r="T230" t="n">
        <v>2607.57</v>
      </c>
      <c r="U230" t="n">
        <v>0.62</v>
      </c>
      <c r="V230" t="n">
        <v>0.74</v>
      </c>
      <c r="W230" t="n">
        <v>0.65</v>
      </c>
      <c r="X230" t="n">
        <v>0.16</v>
      </c>
      <c r="Y230" t="n">
        <v>1</v>
      </c>
      <c r="Z230" t="n">
        <v>10</v>
      </c>
    </row>
    <row r="231">
      <c r="A231" t="n">
        <v>11</v>
      </c>
      <c r="B231" t="n">
        <v>40</v>
      </c>
      <c r="C231" t="inlineStr">
        <is>
          <t xml:space="preserve">CONCLUIDO	</t>
        </is>
      </c>
      <c r="D231" t="n">
        <v>13.6586</v>
      </c>
      <c r="E231" t="n">
        <v>7.32</v>
      </c>
      <c r="F231" t="n">
        <v>5.21</v>
      </c>
      <c r="G231" t="n">
        <v>34.74</v>
      </c>
      <c r="H231" t="n">
        <v>0.71</v>
      </c>
      <c r="I231" t="n">
        <v>9</v>
      </c>
      <c r="J231" t="n">
        <v>93.23999999999999</v>
      </c>
      <c r="K231" t="n">
        <v>37.55</v>
      </c>
      <c r="L231" t="n">
        <v>3.75</v>
      </c>
      <c r="M231" t="n">
        <v>7</v>
      </c>
      <c r="N231" t="n">
        <v>11.94</v>
      </c>
      <c r="O231" t="n">
        <v>11734.1</v>
      </c>
      <c r="P231" t="n">
        <v>37.4</v>
      </c>
      <c r="Q231" t="n">
        <v>202.81</v>
      </c>
      <c r="R231" t="n">
        <v>22.99</v>
      </c>
      <c r="S231" t="n">
        <v>13.89</v>
      </c>
      <c r="T231" t="n">
        <v>2849.36</v>
      </c>
      <c r="U231" t="n">
        <v>0.6</v>
      </c>
      <c r="V231" t="n">
        <v>0.74</v>
      </c>
      <c r="W231" t="n">
        <v>0.65</v>
      </c>
      <c r="X231" t="n">
        <v>0.17</v>
      </c>
      <c r="Y231" t="n">
        <v>1</v>
      </c>
      <c r="Z231" t="n">
        <v>10</v>
      </c>
    </row>
    <row r="232">
      <c r="A232" t="n">
        <v>12</v>
      </c>
      <c r="B232" t="n">
        <v>40</v>
      </c>
      <c r="C232" t="inlineStr">
        <is>
          <t xml:space="preserve">CONCLUIDO	</t>
        </is>
      </c>
      <c r="D232" t="n">
        <v>13.7667</v>
      </c>
      <c r="E232" t="n">
        <v>7.26</v>
      </c>
      <c r="F232" t="n">
        <v>5.17</v>
      </c>
      <c r="G232" t="n">
        <v>38.8</v>
      </c>
      <c r="H232" t="n">
        <v>0.75</v>
      </c>
      <c r="I232" t="n">
        <v>8</v>
      </c>
      <c r="J232" t="n">
        <v>93.55</v>
      </c>
      <c r="K232" t="n">
        <v>37.55</v>
      </c>
      <c r="L232" t="n">
        <v>4</v>
      </c>
      <c r="M232" t="n">
        <v>6</v>
      </c>
      <c r="N232" t="n">
        <v>12</v>
      </c>
      <c r="O232" t="n">
        <v>11772.07</v>
      </c>
      <c r="P232" t="n">
        <v>36.46</v>
      </c>
      <c r="Q232" t="n">
        <v>202.82</v>
      </c>
      <c r="R232" t="n">
        <v>21.73</v>
      </c>
      <c r="S232" t="n">
        <v>13.89</v>
      </c>
      <c r="T232" t="n">
        <v>2224.61</v>
      </c>
      <c r="U232" t="n">
        <v>0.64</v>
      </c>
      <c r="V232" t="n">
        <v>0.75</v>
      </c>
      <c r="W232" t="n">
        <v>0.65</v>
      </c>
      <c r="X232" t="n">
        <v>0.13</v>
      </c>
      <c r="Y232" t="n">
        <v>1</v>
      </c>
      <c r="Z232" t="n">
        <v>10</v>
      </c>
    </row>
    <row r="233">
      <c r="A233" t="n">
        <v>13</v>
      </c>
      <c r="B233" t="n">
        <v>40</v>
      </c>
      <c r="C233" t="inlineStr">
        <is>
          <t xml:space="preserve">CONCLUIDO	</t>
        </is>
      </c>
      <c r="D233" t="n">
        <v>13.8291</v>
      </c>
      <c r="E233" t="n">
        <v>7.23</v>
      </c>
      <c r="F233" t="n">
        <v>5.16</v>
      </c>
      <c r="G233" t="n">
        <v>44.22</v>
      </c>
      <c r="H233" t="n">
        <v>0.8</v>
      </c>
      <c r="I233" t="n">
        <v>7</v>
      </c>
      <c r="J233" t="n">
        <v>93.86</v>
      </c>
      <c r="K233" t="n">
        <v>37.55</v>
      </c>
      <c r="L233" t="n">
        <v>4.25</v>
      </c>
      <c r="M233" t="n">
        <v>5</v>
      </c>
      <c r="N233" t="n">
        <v>12.06</v>
      </c>
      <c r="O233" t="n">
        <v>11810.06</v>
      </c>
      <c r="P233" t="n">
        <v>35.65</v>
      </c>
      <c r="Q233" t="n">
        <v>202.83</v>
      </c>
      <c r="R233" t="n">
        <v>21.28</v>
      </c>
      <c r="S233" t="n">
        <v>13.89</v>
      </c>
      <c r="T233" t="n">
        <v>2006.19</v>
      </c>
      <c r="U233" t="n">
        <v>0.65</v>
      </c>
      <c r="V233" t="n">
        <v>0.75</v>
      </c>
      <c r="W233" t="n">
        <v>0.65</v>
      </c>
      <c r="X233" t="n">
        <v>0.12</v>
      </c>
      <c r="Y233" t="n">
        <v>1</v>
      </c>
      <c r="Z233" t="n">
        <v>10</v>
      </c>
    </row>
    <row r="234">
      <c r="A234" t="n">
        <v>14</v>
      </c>
      <c r="B234" t="n">
        <v>40</v>
      </c>
      <c r="C234" t="inlineStr">
        <is>
          <t xml:space="preserve">CONCLUIDO	</t>
        </is>
      </c>
      <c r="D234" t="n">
        <v>13.8291</v>
      </c>
      <c r="E234" t="n">
        <v>7.23</v>
      </c>
      <c r="F234" t="n">
        <v>5.16</v>
      </c>
      <c r="G234" t="n">
        <v>44.22</v>
      </c>
      <c r="H234" t="n">
        <v>0.84</v>
      </c>
      <c r="I234" t="n">
        <v>7</v>
      </c>
      <c r="J234" t="n">
        <v>94.17</v>
      </c>
      <c r="K234" t="n">
        <v>37.55</v>
      </c>
      <c r="L234" t="n">
        <v>4.5</v>
      </c>
      <c r="M234" t="n">
        <v>3</v>
      </c>
      <c r="N234" t="n">
        <v>12.12</v>
      </c>
      <c r="O234" t="n">
        <v>11848.08</v>
      </c>
      <c r="P234" t="n">
        <v>35.68</v>
      </c>
      <c r="Q234" t="n">
        <v>202.83</v>
      </c>
      <c r="R234" t="n">
        <v>21.23</v>
      </c>
      <c r="S234" t="n">
        <v>13.89</v>
      </c>
      <c r="T234" t="n">
        <v>1978.28</v>
      </c>
      <c r="U234" t="n">
        <v>0.65</v>
      </c>
      <c r="V234" t="n">
        <v>0.75</v>
      </c>
      <c r="W234" t="n">
        <v>0.65</v>
      </c>
      <c r="X234" t="n">
        <v>0.12</v>
      </c>
      <c r="Y234" t="n">
        <v>1</v>
      </c>
      <c r="Z234" t="n">
        <v>10</v>
      </c>
    </row>
    <row r="235">
      <c r="A235" t="n">
        <v>15</v>
      </c>
      <c r="B235" t="n">
        <v>40</v>
      </c>
      <c r="C235" t="inlineStr">
        <is>
          <t xml:space="preserve">CONCLUIDO	</t>
        </is>
      </c>
      <c r="D235" t="n">
        <v>13.8307</v>
      </c>
      <c r="E235" t="n">
        <v>7.23</v>
      </c>
      <c r="F235" t="n">
        <v>5.16</v>
      </c>
      <c r="G235" t="n">
        <v>44.21</v>
      </c>
      <c r="H235" t="n">
        <v>0.88</v>
      </c>
      <c r="I235" t="n">
        <v>7</v>
      </c>
      <c r="J235" t="n">
        <v>94.48</v>
      </c>
      <c r="K235" t="n">
        <v>37.55</v>
      </c>
      <c r="L235" t="n">
        <v>4.75</v>
      </c>
      <c r="M235" t="n">
        <v>2</v>
      </c>
      <c r="N235" t="n">
        <v>12.17</v>
      </c>
      <c r="O235" t="n">
        <v>11886.12</v>
      </c>
      <c r="P235" t="n">
        <v>35.75</v>
      </c>
      <c r="Q235" t="n">
        <v>202.83</v>
      </c>
      <c r="R235" t="n">
        <v>21.26</v>
      </c>
      <c r="S235" t="n">
        <v>13.89</v>
      </c>
      <c r="T235" t="n">
        <v>1997.29</v>
      </c>
      <c r="U235" t="n">
        <v>0.65</v>
      </c>
      <c r="V235" t="n">
        <v>0.75</v>
      </c>
      <c r="W235" t="n">
        <v>0.65</v>
      </c>
      <c r="X235" t="n">
        <v>0.12</v>
      </c>
      <c r="Y235" t="n">
        <v>1</v>
      </c>
      <c r="Z235" t="n">
        <v>10</v>
      </c>
    </row>
    <row r="236">
      <c r="A236" t="n">
        <v>16</v>
      </c>
      <c r="B236" t="n">
        <v>40</v>
      </c>
      <c r="C236" t="inlineStr">
        <is>
          <t xml:space="preserve">CONCLUIDO	</t>
        </is>
      </c>
      <c r="D236" t="n">
        <v>13.8302</v>
      </c>
      <c r="E236" t="n">
        <v>7.23</v>
      </c>
      <c r="F236" t="n">
        <v>5.16</v>
      </c>
      <c r="G236" t="n">
        <v>44.21</v>
      </c>
      <c r="H236" t="n">
        <v>0.93</v>
      </c>
      <c r="I236" t="n">
        <v>7</v>
      </c>
      <c r="J236" t="n">
        <v>94.79000000000001</v>
      </c>
      <c r="K236" t="n">
        <v>37.55</v>
      </c>
      <c r="L236" t="n">
        <v>5</v>
      </c>
      <c r="M236" t="n">
        <v>2</v>
      </c>
      <c r="N236" t="n">
        <v>12.23</v>
      </c>
      <c r="O236" t="n">
        <v>11924.18</v>
      </c>
      <c r="P236" t="n">
        <v>35.49</v>
      </c>
      <c r="Q236" t="n">
        <v>202.83</v>
      </c>
      <c r="R236" t="n">
        <v>21.25</v>
      </c>
      <c r="S236" t="n">
        <v>13.89</v>
      </c>
      <c r="T236" t="n">
        <v>1992.07</v>
      </c>
      <c r="U236" t="n">
        <v>0.65</v>
      </c>
      <c r="V236" t="n">
        <v>0.75</v>
      </c>
      <c r="W236" t="n">
        <v>0.65</v>
      </c>
      <c r="X236" t="n">
        <v>0.12</v>
      </c>
      <c r="Y236" t="n">
        <v>1</v>
      </c>
      <c r="Z236" t="n">
        <v>10</v>
      </c>
    </row>
    <row r="237">
      <c r="A237" t="n">
        <v>17</v>
      </c>
      <c r="B237" t="n">
        <v>40</v>
      </c>
      <c r="C237" t="inlineStr">
        <is>
          <t xml:space="preserve">CONCLUIDO	</t>
        </is>
      </c>
      <c r="D237" t="n">
        <v>13.8196</v>
      </c>
      <c r="E237" t="n">
        <v>7.24</v>
      </c>
      <c r="F237" t="n">
        <v>5.16</v>
      </c>
      <c r="G237" t="n">
        <v>44.26</v>
      </c>
      <c r="H237" t="n">
        <v>0.97</v>
      </c>
      <c r="I237" t="n">
        <v>7</v>
      </c>
      <c r="J237" t="n">
        <v>95.09</v>
      </c>
      <c r="K237" t="n">
        <v>37.55</v>
      </c>
      <c r="L237" t="n">
        <v>5.25</v>
      </c>
      <c r="M237" t="n">
        <v>1</v>
      </c>
      <c r="N237" t="n">
        <v>12.29</v>
      </c>
      <c r="O237" t="n">
        <v>11962.27</v>
      </c>
      <c r="P237" t="n">
        <v>35.46</v>
      </c>
      <c r="Q237" t="n">
        <v>202.83</v>
      </c>
      <c r="R237" t="n">
        <v>21.28</v>
      </c>
      <c r="S237" t="n">
        <v>13.89</v>
      </c>
      <c r="T237" t="n">
        <v>2006.73</v>
      </c>
      <c r="U237" t="n">
        <v>0.65</v>
      </c>
      <c r="V237" t="n">
        <v>0.75</v>
      </c>
      <c r="W237" t="n">
        <v>0.66</v>
      </c>
      <c r="X237" t="n">
        <v>0.13</v>
      </c>
      <c r="Y237" t="n">
        <v>1</v>
      </c>
      <c r="Z237" t="n">
        <v>10</v>
      </c>
    </row>
    <row r="238">
      <c r="A238" t="n">
        <v>18</v>
      </c>
      <c r="B238" t="n">
        <v>40</v>
      </c>
      <c r="C238" t="inlineStr">
        <is>
          <t xml:space="preserve">CONCLUIDO	</t>
        </is>
      </c>
      <c r="D238" t="n">
        <v>13.819</v>
      </c>
      <c r="E238" t="n">
        <v>7.24</v>
      </c>
      <c r="F238" t="n">
        <v>5.16</v>
      </c>
      <c r="G238" t="n">
        <v>44.26</v>
      </c>
      <c r="H238" t="n">
        <v>1.01</v>
      </c>
      <c r="I238" t="n">
        <v>7</v>
      </c>
      <c r="J238" t="n">
        <v>95.40000000000001</v>
      </c>
      <c r="K238" t="n">
        <v>37.55</v>
      </c>
      <c r="L238" t="n">
        <v>5.5</v>
      </c>
      <c r="M238" t="n">
        <v>1</v>
      </c>
      <c r="N238" t="n">
        <v>12.35</v>
      </c>
      <c r="O238" t="n">
        <v>12000.38</v>
      </c>
      <c r="P238" t="n">
        <v>35.34</v>
      </c>
      <c r="Q238" t="n">
        <v>202.83</v>
      </c>
      <c r="R238" t="n">
        <v>21.38</v>
      </c>
      <c r="S238" t="n">
        <v>13.89</v>
      </c>
      <c r="T238" t="n">
        <v>2053.08</v>
      </c>
      <c r="U238" t="n">
        <v>0.65</v>
      </c>
      <c r="V238" t="n">
        <v>0.75</v>
      </c>
      <c r="W238" t="n">
        <v>0.65</v>
      </c>
      <c r="X238" t="n">
        <v>0.13</v>
      </c>
      <c r="Y238" t="n">
        <v>1</v>
      </c>
      <c r="Z238" t="n">
        <v>10</v>
      </c>
    </row>
    <row r="239">
      <c r="A239" t="n">
        <v>19</v>
      </c>
      <c r="B239" t="n">
        <v>40</v>
      </c>
      <c r="C239" t="inlineStr">
        <is>
          <t xml:space="preserve">CONCLUIDO	</t>
        </is>
      </c>
      <c r="D239" t="n">
        <v>13.8132</v>
      </c>
      <c r="E239" t="n">
        <v>7.24</v>
      </c>
      <c r="F239" t="n">
        <v>5.17</v>
      </c>
      <c r="G239" t="n">
        <v>44.29</v>
      </c>
      <c r="H239" t="n">
        <v>1.06</v>
      </c>
      <c r="I239" t="n">
        <v>7</v>
      </c>
      <c r="J239" t="n">
        <v>95.70999999999999</v>
      </c>
      <c r="K239" t="n">
        <v>37.55</v>
      </c>
      <c r="L239" t="n">
        <v>5.75</v>
      </c>
      <c r="M239" t="n">
        <v>1</v>
      </c>
      <c r="N239" t="n">
        <v>12.41</v>
      </c>
      <c r="O239" t="n">
        <v>12038.51</v>
      </c>
      <c r="P239" t="n">
        <v>35.22</v>
      </c>
      <c r="Q239" t="n">
        <v>202.83</v>
      </c>
      <c r="R239" t="n">
        <v>21.42</v>
      </c>
      <c r="S239" t="n">
        <v>13.89</v>
      </c>
      <c r="T239" t="n">
        <v>2075.7</v>
      </c>
      <c r="U239" t="n">
        <v>0.65</v>
      </c>
      <c r="V239" t="n">
        <v>0.75</v>
      </c>
      <c r="W239" t="n">
        <v>0.66</v>
      </c>
      <c r="X239" t="n">
        <v>0.13</v>
      </c>
      <c r="Y239" t="n">
        <v>1</v>
      </c>
      <c r="Z239" t="n">
        <v>10</v>
      </c>
    </row>
    <row r="240">
      <c r="A240" t="n">
        <v>20</v>
      </c>
      <c r="B240" t="n">
        <v>40</v>
      </c>
      <c r="C240" t="inlineStr">
        <is>
          <t xml:space="preserve">CONCLUIDO	</t>
        </is>
      </c>
      <c r="D240" t="n">
        <v>13.8164</v>
      </c>
      <c r="E240" t="n">
        <v>7.24</v>
      </c>
      <c r="F240" t="n">
        <v>5.17</v>
      </c>
      <c r="G240" t="n">
        <v>44.28</v>
      </c>
      <c r="H240" t="n">
        <v>1.1</v>
      </c>
      <c r="I240" t="n">
        <v>7</v>
      </c>
      <c r="J240" t="n">
        <v>96.02</v>
      </c>
      <c r="K240" t="n">
        <v>37.55</v>
      </c>
      <c r="L240" t="n">
        <v>6</v>
      </c>
      <c r="M240" t="n">
        <v>0</v>
      </c>
      <c r="N240" t="n">
        <v>12.47</v>
      </c>
      <c r="O240" t="n">
        <v>12076.67</v>
      </c>
      <c r="P240" t="n">
        <v>35.28</v>
      </c>
      <c r="Q240" t="n">
        <v>202.83</v>
      </c>
      <c r="R240" t="n">
        <v>21.39</v>
      </c>
      <c r="S240" t="n">
        <v>13.89</v>
      </c>
      <c r="T240" t="n">
        <v>2058.02</v>
      </c>
      <c r="U240" t="n">
        <v>0.65</v>
      </c>
      <c r="V240" t="n">
        <v>0.75</v>
      </c>
      <c r="W240" t="n">
        <v>0.65</v>
      </c>
      <c r="X240" t="n">
        <v>0.13</v>
      </c>
      <c r="Y240" t="n">
        <v>1</v>
      </c>
      <c r="Z240" t="n">
        <v>10</v>
      </c>
    </row>
    <row r="241">
      <c r="A241" t="n">
        <v>0</v>
      </c>
      <c r="B241" t="n">
        <v>125</v>
      </c>
      <c r="C241" t="inlineStr">
        <is>
          <t xml:space="preserve">CONCLUIDO	</t>
        </is>
      </c>
      <c r="D241" t="n">
        <v>7.6933</v>
      </c>
      <c r="E241" t="n">
        <v>13</v>
      </c>
      <c r="F241" t="n">
        <v>6.61</v>
      </c>
      <c r="G241" t="n">
        <v>5.15</v>
      </c>
      <c r="H241" t="n">
        <v>0.07000000000000001</v>
      </c>
      <c r="I241" t="n">
        <v>77</v>
      </c>
      <c r="J241" t="n">
        <v>242.64</v>
      </c>
      <c r="K241" t="n">
        <v>58.47</v>
      </c>
      <c r="L241" t="n">
        <v>1</v>
      </c>
      <c r="M241" t="n">
        <v>75</v>
      </c>
      <c r="N241" t="n">
        <v>58.17</v>
      </c>
      <c r="O241" t="n">
        <v>30160.1</v>
      </c>
      <c r="P241" t="n">
        <v>105.84</v>
      </c>
      <c r="Q241" t="n">
        <v>203.01</v>
      </c>
      <c r="R241" t="n">
        <v>66.33</v>
      </c>
      <c r="S241" t="n">
        <v>13.89</v>
      </c>
      <c r="T241" t="n">
        <v>24181.83</v>
      </c>
      <c r="U241" t="n">
        <v>0.21</v>
      </c>
      <c r="V241" t="n">
        <v>0.59</v>
      </c>
      <c r="W241" t="n">
        <v>0.77</v>
      </c>
      <c r="X241" t="n">
        <v>1.56</v>
      </c>
      <c r="Y241" t="n">
        <v>1</v>
      </c>
      <c r="Z241" t="n">
        <v>10</v>
      </c>
    </row>
    <row r="242">
      <c r="A242" t="n">
        <v>1</v>
      </c>
      <c r="B242" t="n">
        <v>125</v>
      </c>
      <c r="C242" t="inlineStr">
        <is>
          <t xml:space="preserve">CONCLUIDO	</t>
        </is>
      </c>
      <c r="D242" t="n">
        <v>8.538500000000001</v>
      </c>
      <c r="E242" t="n">
        <v>11.71</v>
      </c>
      <c r="F242" t="n">
        <v>6.22</v>
      </c>
      <c r="G242" t="n">
        <v>6.43</v>
      </c>
      <c r="H242" t="n">
        <v>0.09</v>
      </c>
      <c r="I242" t="n">
        <v>58</v>
      </c>
      <c r="J242" t="n">
        <v>243.08</v>
      </c>
      <c r="K242" t="n">
        <v>58.47</v>
      </c>
      <c r="L242" t="n">
        <v>1.25</v>
      </c>
      <c r="M242" t="n">
        <v>56</v>
      </c>
      <c r="N242" t="n">
        <v>58.36</v>
      </c>
      <c r="O242" t="n">
        <v>30214.33</v>
      </c>
      <c r="P242" t="n">
        <v>99.44</v>
      </c>
      <c r="Q242" t="n">
        <v>202.88</v>
      </c>
      <c r="R242" t="n">
        <v>54.11</v>
      </c>
      <c r="S242" t="n">
        <v>13.89</v>
      </c>
      <c r="T242" t="n">
        <v>18167.02</v>
      </c>
      <c r="U242" t="n">
        <v>0.26</v>
      </c>
      <c r="V242" t="n">
        <v>0.62</v>
      </c>
      <c r="W242" t="n">
        <v>0.74</v>
      </c>
      <c r="X242" t="n">
        <v>1.18</v>
      </c>
      <c r="Y242" t="n">
        <v>1</v>
      </c>
      <c r="Z242" t="n">
        <v>10</v>
      </c>
    </row>
    <row r="243">
      <c r="A243" t="n">
        <v>2</v>
      </c>
      <c r="B243" t="n">
        <v>125</v>
      </c>
      <c r="C243" t="inlineStr">
        <is>
          <t xml:space="preserve">CONCLUIDO	</t>
        </is>
      </c>
      <c r="D243" t="n">
        <v>9.136799999999999</v>
      </c>
      <c r="E243" t="n">
        <v>10.94</v>
      </c>
      <c r="F243" t="n">
        <v>5.97</v>
      </c>
      <c r="G243" t="n">
        <v>7.62</v>
      </c>
      <c r="H243" t="n">
        <v>0.11</v>
      </c>
      <c r="I243" t="n">
        <v>47</v>
      </c>
      <c r="J243" t="n">
        <v>243.52</v>
      </c>
      <c r="K243" t="n">
        <v>58.47</v>
      </c>
      <c r="L243" t="n">
        <v>1.5</v>
      </c>
      <c r="M243" t="n">
        <v>45</v>
      </c>
      <c r="N243" t="n">
        <v>58.55</v>
      </c>
      <c r="O243" t="n">
        <v>30268.64</v>
      </c>
      <c r="P243" t="n">
        <v>95.3</v>
      </c>
      <c r="Q243" t="n">
        <v>202.86</v>
      </c>
      <c r="R243" t="n">
        <v>46.57</v>
      </c>
      <c r="S243" t="n">
        <v>13.89</v>
      </c>
      <c r="T243" t="n">
        <v>14450.86</v>
      </c>
      <c r="U243" t="n">
        <v>0.3</v>
      </c>
      <c r="V243" t="n">
        <v>0.65</v>
      </c>
      <c r="W243" t="n">
        <v>0.71</v>
      </c>
      <c r="X243" t="n">
        <v>0.93</v>
      </c>
      <c r="Y243" t="n">
        <v>1</v>
      </c>
      <c r="Z243" t="n">
        <v>10</v>
      </c>
    </row>
    <row r="244">
      <c r="A244" t="n">
        <v>3</v>
      </c>
      <c r="B244" t="n">
        <v>125</v>
      </c>
      <c r="C244" t="inlineStr">
        <is>
          <t xml:space="preserve">CONCLUIDO	</t>
        </is>
      </c>
      <c r="D244" t="n">
        <v>9.5928</v>
      </c>
      <c r="E244" t="n">
        <v>10.42</v>
      </c>
      <c r="F244" t="n">
        <v>5.83</v>
      </c>
      <c r="G244" t="n">
        <v>8.960000000000001</v>
      </c>
      <c r="H244" t="n">
        <v>0.13</v>
      </c>
      <c r="I244" t="n">
        <v>39</v>
      </c>
      <c r="J244" t="n">
        <v>243.96</v>
      </c>
      <c r="K244" t="n">
        <v>58.47</v>
      </c>
      <c r="L244" t="n">
        <v>1.75</v>
      </c>
      <c r="M244" t="n">
        <v>37</v>
      </c>
      <c r="N244" t="n">
        <v>58.74</v>
      </c>
      <c r="O244" t="n">
        <v>30323.01</v>
      </c>
      <c r="P244" t="n">
        <v>92.91</v>
      </c>
      <c r="Q244" t="n">
        <v>202.84</v>
      </c>
      <c r="R244" t="n">
        <v>42.03</v>
      </c>
      <c r="S244" t="n">
        <v>13.89</v>
      </c>
      <c r="T244" t="n">
        <v>12218.42</v>
      </c>
      <c r="U244" t="n">
        <v>0.33</v>
      </c>
      <c r="V244" t="n">
        <v>0.66</v>
      </c>
      <c r="W244" t="n">
        <v>0.71</v>
      </c>
      <c r="X244" t="n">
        <v>0.79</v>
      </c>
      <c r="Y244" t="n">
        <v>1</v>
      </c>
      <c r="Z244" t="n">
        <v>10</v>
      </c>
    </row>
    <row r="245">
      <c r="A245" t="n">
        <v>4</v>
      </c>
      <c r="B245" t="n">
        <v>125</v>
      </c>
      <c r="C245" t="inlineStr">
        <is>
          <t xml:space="preserve">CONCLUIDO	</t>
        </is>
      </c>
      <c r="D245" t="n">
        <v>9.934900000000001</v>
      </c>
      <c r="E245" t="n">
        <v>10.07</v>
      </c>
      <c r="F245" t="n">
        <v>5.7</v>
      </c>
      <c r="G245" t="n">
        <v>10.06</v>
      </c>
      <c r="H245" t="n">
        <v>0.15</v>
      </c>
      <c r="I245" t="n">
        <v>34</v>
      </c>
      <c r="J245" t="n">
        <v>244.41</v>
      </c>
      <c r="K245" t="n">
        <v>58.47</v>
      </c>
      <c r="L245" t="n">
        <v>2</v>
      </c>
      <c r="M245" t="n">
        <v>32</v>
      </c>
      <c r="N245" t="n">
        <v>58.93</v>
      </c>
      <c r="O245" t="n">
        <v>30377.45</v>
      </c>
      <c r="P245" t="n">
        <v>90.81999999999999</v>
      </c>
      <c r="Q245" t="n">
        <v>202.81</v>
      </c>
      <c r="R245" t="n">
        <v>38.16</v>
      </c>
      <c r="S245" t="n">
        <v>13.89</v>
      </c>
      <c r="T245" t="n">
        <v>10309.96</v>
      </c>
      <c r="U245" t="n">
        <v>0.36</v>
      </c>
      <c r="V245" t="n">
        <v>0.68</v>
      </c>
      <c r="W245" t="n">
        <v>0.7</v>
      </c>
      <c r="X245" t="n">
        <v>0.67</v>
      </c>
      <c r="Y245" t="n">
        <v>1</v>
      </c>
      <c r="Z245" t="n">
        <v>10</v>
      </c>
    </row>
    <row r="246">
      <c r="A246" t="n">
        <v>5</v>
      </c>
      <c r="B246" t="n">
        <v>125</v>
      </c>
      <c r="C246" t="inlineStr">
        <is>
          <t xml:space="preserve">CONCLUIDO	</t>
        </is>
      </c>
      <c r="D246" t="n">
        <v>10.2029</v>
      </c>
      <c r="E246" t="n">
        <v>9.800000000000001</v>
      </c>
      <c r="F246" t="n">
        <v>5.63</v>
      </c>
      <c r="G246" t="n">
        <v>11.25</v>
      </c>
      <c r="H246" t="n">
        <v>0.16</v>
      </c>
      <c r="I246" t="n">
        <v>30</v>
      </c>
      <c r="J246" t="n">
        <v>244.85</v>
      </c>
      <c r="K246" t="n">
        <v>58.47</v>
      </c>
      <c r="L246" t="n">
        <v>2.25</v>
      </c>
      <c r="M246" t="n">
        <v>28</v>
      </c>
      <c r="N246" t="n">
        <v>59.12</v>
      </c>
      <c r="O246" t="n">
        <v>30431.96</v>
      </c>
      <c r="P246" t="n">
        <v>89.53</v>
      </c>
      <c r="Q246" t="n">
        <v>202.82</v>
      </c>
      <c r="R246" t="n">
        <v>35.82</v>
      </c>
      <c r="S246" t="n">
        <v>13.89</v>
      </c>
      <c r="T246" t="n">
        <v>9158.530000000001</v>
      </c>
      <c r="U246" t="n">
        <v>0.39</v>
      </c>
      <c r="V246" t="n">
        <v>0.6899999999999999</v>
      </c>
      <c r="W246" t="n">
        <v>0.6899999999999999</v>
      </c>
      <c r="X246" t="n">
        <v>0.59</v>
      </c>
      <c r="Y246" t="n">
        <v>1</v>
      </c>
      <c r="Z246" t="n">
        <v>10</v>
      </c>
    </row>
    <row r="247">
      <c r="A247" t="n">
        <v>6</v>
      </c>
      <c r="B247" t="n">
        <v>125</v>
      </c>
      <c r="C247" t="inlineStr">
        <is>
          <t xml:space="preserve">CONCLUIDO	</t>
        </is>
      </c>
      <c r="D247" t="n">
        <v>10.42</v>
      </c>
      <c r="E247" t="n">
        <v>9.6</v>
      </c>
      <c r="F247" t="n">
        <v>5.57</v>
      </c>
      <c r="G247" t="n">
        <v>12.37</v>
      </c>
      <c r="H247" t="n">
        <v>0.18</v>
      </c>
      <c r="I247" t="n">
        <v>27</v>
      </c>
      <c r="J247" t="n">
        <v>245.29</v>
      </c>
      <c r="K247" t="n">
        <v>58.47</v>
      </c>
      <c r="L247" t="n">
        <v>2.5</v>
      </c>
      <c r="M247" t="n">
        <v>25</v>
      </c>
      <c r="N247" t="n">
        <v>59.32</v>
      </c>
      <c r="O247" t="n">
        <v>30486.54</v>
      </c>
      <c r="P247" t="n">
        <v>88.39</v>
      </c>
      <c r="Q247" t="n">
        <v>202.83</v>
      </c>
      <c r="R247" t="n">
        <v>33.85</v>
      </c>
      <c r="S247" t="n">
        <v>13.89</v>
      </c>
      <c r="T247" t="n">
        <v>8191.04</v>
      </c>
      <c r="U247" t="n">
        <v>0.41</v>
      </c>
      <c r="V247" t="n">
        <v>0.7</v>
      </c>
      <c r="W247" t="n">
        <v>0.6899999999999999</v>
      </c>
      <c r="X247" t="n">
        <v>0.53</v>
      </c>
      <c r="Y247" t="n">
        <v>1</v>
      </c>
      <c r="Z247" t="n">
        <v>10</v>
      </c>
    </row>
    <row r="248">
      <c r="A248" t="n">
        <v>7</v>
      </c>
      <c r="B248" t="n">
        <v>125</v>
      </c>
      <c r="C248" t="inlineStr">
        <is>
          <t xml:space="preserve">CONCLUIDO	</t>
        </is>
      </c>
      <c r="D248" t="n">
        <v>10.6594</v>
      </c>
      <c r="E248" t="n">
        <v>9.380000000000001</v>
      </c>
      <c r="F248" t="n">
        <v>5.49</v>
      </c>
      <c r="G248" t="n">
        <v>13.73</v>
      </c>
      <c r="H248" t="n">
        <v>0.2</v>
      </c>
      <c r="I248" t="n">
        <v>24</v>
      </c>
      <c r="J248" t="n">
        <v>245.73</v>
      </c>
      <c r="K248" t="n">
        <v>58.47</v>
      </c>
      <c r="L248" t="n">
        <v>2.75</v>
      </c>
      <c r="M248" t="n">
        <v>22</v>
      </c>
      <c r="N248" t="n">
        <v>59.51</v>
      </c>
      <c r="O248" t="n">
        <v>30541.19</v>
      </c>
      <c r="P248" t="n">
        <v>87.05</v>
      </c>
      <c r="Q248" t="n">
        <v>202.86</v>
      </c>
      <c r="R248" t="n">
        <v>31.71</v>
      </c>
      <c r="S248" t="n">
        <v>13.89</v>
      </c>
      <c r="T248" t="n">
        <v>7133.98</v>
      </c>
      <c r="U248" t="n">
        <v>0.44</v>
      </c>
      <c r="V248" t="n">
        <v>0.7</v>
      </c>
      <c r="W248" t="n">
        <v>0.67</v>
      </c>
      <c r="X248" t="n">
        <v>0.45</v>
      </c>
      <c r="Y248" t="n">
        <v>1</v>
      </c>
      <c r="Z248" t="n">
        <v>10</v>
      </c>
    </row>
    <row r="249">
      <c r="A249" t="n">
        <v>8</v>
      </c>
      <c r="B249" t="n">
        <v>125</v>
      </c>
      <c r="C249" t="inlineStr">
        <is>
          <t xml:space="preserve">CONCLUIDO	</t>
        </is>
      </c>
      <c r="D249" t="n">
        <v>10.803</v>
      </c>
      <c r="E249" t="n">
        <v>9.26</v>
      </c>
      <c r="F249" t="n">
        <v>5.46</v>
      </c>
      <c r="G249" t="n">
        <v>14.89</v>
      </c>
      <c r="H249" t="n">
        <v>0.22</v>
      </c>
      <c r="I249" t="n">
        <v>22</v>
      </c>
      <c r="J249" t="n">
        <v>246.18</v>
      </c>
      <c r="K249" t="n">
        <v>58.47</v>
      </c>
      <c r="L249" t="n">
        <v>3</v>
      </c>
      <c r="M249" t="n">
        <v>20</v>
      </c>
      <c r="N249" t="n">
        <v>59.7</v>
      </c>
      <c r="O249" t="n">
        <v>30595.91</v>
      </c>
      <c r="P249" t="n">
        <v>86.45999999999999</v>
      </c>
      <c r="Q249" t="n">
        <v>202.81</v>
      </c>
      <c r="R249" t="n">
        <v>30.88</v>
      </c>
      <c r="S249" t="n">
        <v>13.89</v>
      </c>
      <c r="T249" t="n">
        <v>6728.5</v>
      </c>
      <c r="U249" t="n">
        <v>0.45</v>
      </c>
      <c r="V249" t="n">
        <v>0.71</v>
      </c>
      <c r="W249" t="n">
        <v>0.67</v>
      </c>
      <c r="X249" t="n">
        <v>0.42</v>
      </c>
      <c r="Y249" t="n">
        <v>1</v>
      </c>
      <c r="Z249" t="n">
        <v>10</v>
      </c>
    </row>
    <row r="250">
      <c r="A250" t="n">
        <v>9</v>
      </c>
      <c r="B250" t="n">
        <v>125</v>
      </c>
      <c r="C250" t="inlineStr">
        <is>
          <t xml:space="preserve">CONCLUIDO	</t>
        </is>
      </c>
      <c r="D250" t="n">
        <v>10.9506</v>
      </c>
      <c r="E250" t="n">
        <v>9.130000000000001</v>
      </c>
      <c r="F250" t="n">
        <v>5.43</v>
      </c>
      <c r="G250" t="n">
        <v>16.29</v>
      </c>
      <c r="H250" t="n">
        <v>0.23</v>
      </c>
      <c r="I250" t="n">
        <v>20</v>
      </c>
      <c r="J250" t="n">
        <v>246.62</v>
      </c>
      <c r="K250" t="n">
        <v>58.47</v>
      </c>
      <c r="L250" t="n">
        <v>3.25</v>
      </c>
      <c r="M250" t="n">
        <v>18</v>
      </c>
      <c r="N250" t="n">
        <v>59.9</v>
      </c>
      <c r="O250" t="n">
        <v>30650.7</v>
      </c>
      <c r="P250" t="n">
        <v>85.87</v>
      </c>
      <c r="Q250" t="n">
        <v>202.82</v>
      </c>
      <c r="R250" t="n">
        <v>29.75</v>
      </c>
      <c r="S250" t="n">
        <v>13.89</v>
      </c>
      <c r="T250" t="n">
        <v>6175.68</v>
      </c>
      <c r="U250" t="n">
        <v>0.47</v>
      </c>
      <c r="V250" t="n">
        <v>0.71</v>
      </c>
      <c r="W250" t="n">
        <v>0.67</v>
      </c>
      <c r="X250" t="n">
        <v>0.39</v>
      </c>
      <c r="Y250" t="n">
        <v>1</v>
      </c>
      <c r="Z250" t="n">
        <v>10</v>
      </c>
    </row>
    <row r="251">
      <c r="A251" t="n">
        <v>10</v>
      </c>
      <c r="B251" t="n">
        <v>125</v>
      </c>
      <c r="C251" t="inlineStr">
        <is>
          <t xml:space="preserve">CONCLUIDO	</t>
        </is>
      </c>
      <c r="D251" t="n">
        <v>11.0345</v>
      </c>
      <c r="E251" t="n">
        <v>9.06</v>
      </c>
      <c r="F251" t="n">
        <v>5.41</v>
      </c>
      <c r="G251" t="n">
        <v>17.08</v>
      </c>
      <c r="H251" t="n">
        <v>0.25</v>
      </c>
      <c r="I251" t="n">
        <v>19</v>
      </c>
      <c r="J251" t="n">
        <v>247.07</v>
      </c>
      <c r="K251" t="n">
        <v>58.47</v>
      </c>
      <c r="L251" t="n">
        <v>3.5</v>
      </c>
      <c r="M251" t="n">
        <v>17</v>
      </c>
      <c r="N251" t="n">
        <v>60.09</v>
      </c>
      <c r="O251" t="n">
        <v>30705.56</v>
      </c>
      <c r="P251" t="n">
        <v>85.48</v>
      </c>
      <c r="Q251" t="n">
        <v>202.84</v>
      </c>
      <c r="R251" t="n">
        <v>29.12</v>
      </c>
      <c r="S251" t="n">
        <v>13.89</v>
      </c>
      <c r="T251" t="n">
        <v>5866.68</v>
      </c>
      <c r="U251" t="n">
        <v>0.48</v>
      </c>
      <c r="V251" t="n">
        <v>0.72</v>
      </c>
      <c r="W251" t="n">
        <v>0.67</v>
      </c>
      <c r="X251" t="n">
        <v>0.37</v>
      </c>
      <c r="Y251" t="n">
        <v>1</v>
      </c>
      <c r="Z251" t="n">
        <v>10</v>
      </c>
    </row>
    <row r="252">
      <c r="A252" t="n">
        <v>11</v>
      </c>
      <c r="B252" t="n">
        <v>125</v>
      </c>
      <c r="C252" t="inlineStr">
        <is>
          <t xml:space="preserve">CONCLUIDO	</t>
        </is>
      </c>
      <c r="D252" t="n">
        <v>11.1286</v>
      </c>
      <c r="E252" t="n">
        <v>8.99</v>
      </c>
      <c r="F252" t="n">
        <v>5.38</v>
      </c>
      <c r="G252" t="n">
        <v>17.93</v>
      </c>
      <c r="H252" t="n">
        <v>0.27</v>
      </c>
      <c r="I252" t="n">
        <v>18</v>
      </c>
      <c r="J252" t="n">
        <v>247.51</v>
      </c>
      <c r="K252" t="n">
        <v>58.47</v>
      </c>
      <c r="L252" t="n">
        <v>3.75</v>
      </c>
      <c r="M252" t="n">
        <v>16</v>
      </c>
      <c r="N252" t="n">
        <v>60.29</v>
      </c>
      <c r="O252" t="n">
        <v>30760.49</v>
      </c>
      <c r="P252" t="n">
        <v>84.75</v>
      </c>
      <c r="Q252" t="n">
        <v>202.81</v>
      </c>
      <c r="R252" t="n">
        <v>28.16</v>
      </c>
      <c r="S252" t="n">
        <v>13.89</v>
      </c>
      <c r="T252" t="n">
        <v>5388.07</v>
      </c>
      <c r="U252" t="n">
        <v>0.49</v>
      </c>
      <c r="V252" t="n">
        <v>0.72</v>
      </c>
      <c r="W252" t="n">
        <v>0.67</v>
      </c>
      <c r="X252" t="n">
        <v>0.34</v>
      </c>
      <c r="Y252" t="n">
        <v>1</v>
      </c>
      <c r="Z252" t="n">
        <v>10</v>
      </c>
    </row>
    <row r="253">
      <c r="A253" t="n">
        <v>12</v>
      </c>
      <c r="B253" t="n">
        <v>125</v>
      </c>
      <c r="C253" t="inlineStr">
        <is>
          <t xml:space="preserve">CONCLUIDO	</t>
        </is>
      </c>
      <c r="D253" t="n">
        <v>11.209</v>
      </c>
      <c r="E253" t="n">
        <v>8.92</v>
      </c>
      <c r="F253" t="n">
        <v>5.36</v>
      </c>
      <c r="G253" t="n">
        <v>18.92</v>
      </c>
      <c r="H253" t="n">
        <v>0.29</v>
      </c>
      <c r="I253" t="n">
        <v>17</v>
      </c>
      <c r="J253" t="n">
        <v>247.96</v>
      </c>
      <c r="K253" t="n">
        <v>58.47</v>
      </c>
      <c r="L253" t="n">
        <v>4</v>
      </c>
      <c r="M253" t="n">
        <v>15</v>
      </c>
      <c r="N253" t="n">
        <v>60.48</v>
      </c>
      <c r="O253" t="n">
        <v>30815.5</v>
      </c>
      <c r="P253" t="n">
        <v>84.39</v>
      </c>
      <c r="Q253" t="n">
        <v>202.85</v>
      </c>
      <c r="R253" t="n">
        <v>27.8</v>
      </c>
      <c r="S253" t="n">
        <v>13.89</v>
      </c>
      <c r="T253" t="n">
        <v>5215.36</v>
      </c>
      <c r="U253" t="n">
        <v>0.5</v>
      </c>
      <c r="V253" t="n">
        <v>0.72</v>
      </c>
      <c r="W253" t="n">
        <v>0.66</v>
      </c>
      <c r="X253" t="n">
        <v>0.32</v>
      </c>
      <c r="Y253" t="n">
        <v>1</v>
      </c>
      <c r="Z253" t="n">
        <v>10</v>
      </c>
    </row>
    <row r="254">
      <c r="A254" t="n">
        <v>13</v>
      </c>
      <c r="B254" t="n">
        <v>125</v>
      </c>
      <c r="C254" t="inlineStr">
        <is>
          <t xml:space="preserve">CONCLUIDO	</t>
        </is>
      </c>
      <c r="D254" t="n">
        <v>11.2839</v>
      </c>
      <c r="E254" t="n">
        <v>8.859999999999999</v>
      </c>
      <c r="F254" t="n">
        <v>5.35</v>
      </c>
      <c r="G254" t="n">
        <v>20.06</v>
      </c>
      <c r="H254" t="n">
        <v>0.3</v>
      </c>
      <c r="I254" t="n">
        <v>16</v>
      </c>
      <c r="J254" t="n">
        <v>248.4</v>
      </c>
      <c r="K254" t="n">
        <v>58.47</v>
      </c>
      <c r="L254" t="n">
        <v>4.25</v>
      </c>
      <c r="M254" t="n">
        <v>14</v>
      </c>
      <c r="N254" t="n">
        <v>60.68</v>
      </c>
      <c r="O254" t="n">
        <v>30870.57</v>
      </c>
      <c r="P254" t="n">
        <v>84.12</v>
      </c>
      <c r="Q254" t="n">
        <v>202.84</v>
      </c>
      <c r="R254" t="n">
        <v>27.34</v>
      </c>
      <c r="S254" t="n">
        <v>13.89</v>
      </c>
      <c r="T254" t="n">
        <v>4989.03</v>
      </c>
      <c r="U254" t="n">
        <v>0.51</v>
      </c>
      <c r="V254" t="n">
        <v>0.72</v>
      </c>
      <c r="W254" t="n">
        <v>0.66</v>
      </c>
      <c r="X254" t="n">
        <v>0.31</v>
      </c>
      <c r="Y254" t="n">
        <v>1</v>
      </c>
      <c r="Z254" t="n">
        <v>10</v>
      </c>
    </row>
    <row r="255">
      <c r="A255" t="n">
        <v>14</v>
      </c>
      <c r="B255" t="n">
        <v>125</v>
      </c>
      <c r="C255" t="inlineStr">
        <is>
          <t xml:space="preserve">CONCLUIDO	</t>
        </is>
      </c>
      <c r="D255" t="n">
        <v>11.3705</v>
      </c>
      <c r="E255" t="n">
        <v>8.789999999999999</v>
      </c>
      <c r="F255" t="n">
        <v>5.33</v>
      </c>
      <c r="G255" t="n">
        <v>21.32</v>
      </c>
      <c r="H255" t="n">
        <v>0.32</v>
      </c>
      <c r="I255" t="n">
        <v>15</v>
      </c>
      <c r="J255" t="n">
        <v>248.85</v>
      </c>
      <c r="K255" t="n">
        <v>58.47</v>
      </c>
      <c r="L255" t="n">
        <v>4.5</v>
      </c>
      <c r="M255" t="n">
        <v>13</v>
      </c>
      <c r="N255" t="n">
        <v>60.88</v>
      </c>
      <c r="O255" t="n">
        <v>30925.72</v>
      </c>
      <c r="P255" t="n">
        <v>83.69</v>
      </c>
      <c r="Q255" t="n">
        <v>202.86</v>
      </c>
      <c r="R255" t="n">
        <v>26.79</v>
      </c>
      <c r="S255" t="n">
        <v>13.89</v>
      </c>
      <c r="T255" t="n">
        <v>4719.69</v>
      </c>
      <c r="U255" t="n">
        <v>0.52</v>
      </c>
      <c r="V255" t="n">
        <v>0.73</v>
      </c>
      <c r="W255" t="n">
        <v>0.66</v>
      </c>
      <c r="X255" t="n">
        <v>0.29</v>
      </c>
      <c r="Y255" t="n">
        <v>1</v>
      </c>
      <c r="Z255" t="n">
        <v>10</v>
      </c>
    </row>
    <row r="256">
      <c r="A256" t="n">
        <v>15</v>
      </c>
      <c r="B256" t="n">
        <v>125</v>
      </c>
      <c r="C256" t="inlineStr">
        <is>
          <t xml:space="preserve">CONCLUIDO	</t>
        </is>
      </c>
      <c r="D256" t="n">
        <v>11.4595</v>
      </c>
      <c r="E256" t="n">
        <v>8.73</v>
      </c>
      <c r="F256" t="n">
        <v>5.31</v>
      </c>
      <c r="G256" t="n">
        <v>22.75</v>
      </c>
      <c r="H256" t="n">
        <v>0.34</v>
      </c>
      <c r="I256" t="n">
        <v>14</v>
      </c>
      <c r="J256" t="n">
        <v>249.3</v>
      </c>
      <c r="K256" t="n">
        <v>58.47</v>
      </c>
      <c r="L256" t="n">
        <v>4.75</v>
      </c>
      <c r="M256" t="n">
        <v>12</v>
      </c>
      <c r="N256" t="n">
        <v>61.07</v>
      </c>
      <c r="O256" t="n">
        <v>30980.93</v>
      </c>
      <c r="P256" t="n">
        <v>83.3</v>
      </c>
      <c r="Q256" t="n">
        <v>202.89</v>
      </c>
      <c r="R256" t="n">
        <v>25.89</v>
      </c>
      <c r="S256" t="n">
        <v>13.89</v>
      </c>
      <c r="T256" t="n">
        <v>4277.22</v>
      </c>
      <c r="U256" t="n">
        <v>0.54</v>
      </c>
      <c r="V256" t="n">
        <v>0.73</v>
      </c>
      <c r="W256" t="n">
        <v>0.66</v>
      </c>
      <c r="X256" t="n">
        <v>0.27</v>
      </c>
      <c r="Y256" t="n">
        <v>1</v>
      </c>
      <c r="Z256" t="n">
        <v>10</v>
      </c>
    </row>
    <row r="257">
      <c r="A257" t="n">
        <v>16</v>
      </c>
      <c r="B257" t="n">
        <v>125</v>
      </c>
      <c r="C257" t="inlineStr">
        <is>
          <t xml:space="preserve">CONCLUIDO	</t>
        </is>
      </c>
      <c r="D257" t="n">
        <v>11.5611</v>
      </c>
      <c r="E257" t="n">
        <v>8.65</v>
      </c>
      <c r="F257" t="n">
        <v>5.28</v>
      </c>
      <c r="G257" t="n">
        <v>24.36</v>
      </c>
      <c r="H257" t="n">
        <v>0.36</v>
      </c>
      <c r="I257" t="n">
        <v>13</v>
      </c>
      <c r="J257" t="n">
        <v>249.75</v>
      </c>
      <c r="K257" t="n">
        <v>58.47</v>
      </c>
      <c r="L257" t="n">
        <v>5</v>
      </c>
      <c r="M257" t="n">
        <v>11</v>
      </c>
      <c r="N257" t="n">
        <v>61.27</v>
      </c>
      <c r="O257" t="n">
        <v>31036.22</v>
      </c>
      <c r="P257" t="n">
        <v>82.67</v>
      </c>
      <c r="Q257" t="n">
        <v>202.84</v>
      </c>
      <c r="R257" t="n">
        <v>25.06</v>
      </c>
      <c r="S257" t="n">
        <v>13.89</v>
      </c>
      <c r="T257" t="n">
        <v>3864.3</v>
      </c>
      <c r="U257" t="n">
        <v>0.55</v>
      </c>
      <c r="V257" t="n">
        <v>0.73</v>
      </c>
      <c r="W257" t="n">
        <v>0.66</v>
      </c>
      <c r="X257" t="n">
        <v>0.24</v>
      </c>
      <c r="Y257" t="n">
        <v>1</v>
      </c>
      <c r="Z257" t="n">
        <v>10</v>
      </c>
    </row>
    <row r="258">
      <c r="A258" t="n">
        <v>17</v>
      </c>
      <c r="B258" t="n">
        <v>125</v>
      </c>
      <c r="C258" t="inlineStr">
        <is>
          <t xml:space="preserve">CONCLUIDO	</t>
        </is>
      </c>
      <c r="D258" t="n">
        <v>11.5622</v>
      </c>
      <c r="E258" t="n">
        <v>8.65</v>
      </c>
      <c r="F258" t="n">
        <v>5.28</v>
      </c>
      <c r="G258" t="n">
        <v>24.36</v>
      </c>
      <c r="H258" t="n">
        <v>0.37</v>
      </c>
      <c r="I258" t="n">
        <v>13</v>
      </c>
      <c r="J258" t="n">
        <v>250.2</v>
      </c>
      <c r="K258" t="n">
        <v>58.47</v>
      </c>
      <c r="L258" t="n">
        <v>5.25</v>
      </c>
      <c r="M258" t="n">
        <v>11</v>
      </c>
      <c r="N258" t="n">
        <v>61.47</v>
      </c>
      <c r="O258" t="n">
        <v>31091.59</v>
      </c>
      <c r="P258" t="n">
        <v>82.55</v>
      </c>
      <c r="Q258" t="n">
        <v>202.81</v>
      </c>
      <c r="R258" t="n">
        <v>25.06</v>
      </c>
      <c r="S258" t="n">
        <v>13.89</v>
      </c>
      <c r="T258" t="n">
        <v>3866.78</v>
      </c>
      <c r="U258" t="n">
        <v>0.55</v>
      </c>
      <c r="V258" t="n">
        <v>0.73</v>
      </c>
      <c r="W258" t="n">
        <v>0.66</v>
      </c>
      <c r="X258" t="n">
        <v>0.24</v>
      </c>
      <c r="Y258" t="n">
        <v>1</v>
      </c>
      <c r="Z258" t="n">
        <v>10</v>
      </c>
    </row>
    <row r="259">
      <c r="A259" t="n">
        <v>18</v>
      </c>
      <c r="B259" t="n">
        <v>125</v>
      </c>
      <c r="C259" t="inlineStr">
        <is>
          <t xml:space="preserve">CONCLUIDO	</t>
        </is>
      </c>
      <c r="D259" t="n">
        <v>11.6422</v>
      </c>
      <c r="E259" t="n">
        <v>8.59</v>
      </c>
      <c r="F259" t="n">
        <v>5.27</v>
      </c>
      <c r="G259" t="n">
        <v>26.33</v>
      </c>
      <c r="H259" t="n">
        <v>0.39</v>
      </c>
      <c r="I259" t="n">
        <v>12</v>
      </c>
      <c r="J259" t="n">
        <v>250.64</v>
      </c>
      <c r="K259" t="n">
        <v>58.47</v>
      </c>
      <c r="L259" t="n">
        <v>5.5</v>
      </c>
      <c r="M259" t="n">
        <v>10</v>
      </c>
      <c r="N259" t="n">
        <v>61.67</v>
      </c>
      <c r="O259" t="n">
        <v>31147.02</v>
      </c>
      <c r="P259" t="n">
        <v>82.40000000000001</v>
      </c>
      <c r="Q259" t="n">
        <v>202.81</v>
      </c>
      <c r="R259" t="n">
        <v>24.62</v>
      </c>
      <c r="S259" t="n">
        <v>13.89</v>
      </c>
      <c r="T259" t="n">
        <v>3649.52</v>
      </c>
      <c r="U259" t="n">
        <v>0.5600000000000001</v>
      </c>
      <c r="V259" t="n">
        <v>0.73</v>
      </c>
      <c r="W259" t="n">
        <v>0.66</v>
      </c>
      <c r="X259" t="n">
        <v>0.23</v>
      </c>
      <c r="Y259" t="n">
        <v>1</v>
      </c>
      <c r="Z259" t="n">
        <v>10</v>
      </c>
    </row>
    <row r="260">
      <c r="A260" t="n">
        <v>19</v>
      </c>
      <c r="B260" t="n">
        <v>125</v>
      </c>
      <c r="C260" t="inlineStr">
        <is>
          <t xml:space="preserve">CONCLUIDO	</t>
        </is>
      </c>
      <c r="D260" t="n">
        <v>11.6384</v>
      </c>
      <c r="E260" t="n">
        <v>8.59</v>
      </c>
      <c r="F260" t="n">
        <v>5.27</v>
      </c>
      <c r="G260" t="n">
        <v>26.34</v>
      </c>
      <c r="H260" t="n">
        <v>0.41</v>
      </c>
      <c r="I260" t="n">
        <v>12</v>
      </c>
      <c r="J260" t="n">
        <v>251.09</v>
      </c>
      <c r="K260" t="n">
        <v>58.47</v>
      </c>
      <c r="L260" t="n">
        <v>5.75</v>
      </c>
      <c r="M260" t="n">
        <v>10</v>
      </c>
      <c r="N260" t="n">
        <v>61.87</v>
      </c>
      <c r="O260" t="n">
        <v>31202.53</v>
      </c>
      <c r="P260" t="n">
        <v>82.22</v>
      </c>
      <c r="Q260" t="n">
        <v>202.83</v>
      </c>
      <c r="R260" t="n">
        <v>24.72</v>
      </c>
      <c r="S260" t="n">
        <v>13.89</v>
      </c>
      <c r="T260" t="n">
        <v>3699.64</v>
      </c>
      <c r="U260" t="n">
        <v>0.5600000000000001</v>
      </c>
      <c r="V260" t="n">
        <v>0.73</v>
      </c>
      <c r="W260" t="n">
        <v>0.66</v>
      </c>
      <c r="X260" t="n">
        <v>0.23</v>
      </c>
      <c r="Y260" t="n">
        <v>1</v>
      </c>
      <c r="Z260" t="n">
        <v>10</v>
      </c>
    </row>
    <row r="261">
      <c r="A261" t="n">
        <v>20</v>
      </c>
      <c r="B261" t="n">
        <v>125</v>
      </c>
      <c r="C261" t="inlineStr">
        <is>
          <t xml:space="preserve">CONCLUIDO	</t>
        </is>
      </c>
      <c r="D261" t="n">
        <v>11.7375</v>
      </c>
      <c r="E261" t="n">
        <v>8.52</v>
      </c>
      <c r="F261" t="n">
        <v>5.24</v>
      </c>
      <c r="G261" t="n">
        <v>28.6</v>
      </c>
      <c r="H261" t="n">
        <v>0.42</v>
      </c>
      <c r="I261" t="n">
        <v>11</v>
      </c>
      <c r="J261" t="n">
        <v>251.55</v>
      </c>
      <c r="K261" t="n">
        <v>58.47</v>
      </c>
      <c r="L261" t="n">
        <v>6</v>
      </c>
      <c r="M261" t="n">
        <v>9</v>
      </c>
      <c r="N261" t="n">
        <v>62.07</v>
      </c>
      <c r="O261" t="n">
        <v>31258.11</v>
      </c>
      <c r="P261" t="n">
        <v>81.64</v>
      </c>
      <c r="Q261" t="n">
        <v>202.81</v>
      </c>
      <c r="R261" t="n">
        <v>23.92</v>
      </c>
      <c r="S261" t="n">
        <v>13.89</v>
      </c>
      <c r="T261" t="n">
        <v>3306.05</v>
      </c>
      <c r="U261" t="n">
        <v>0.58</v>
      </c>
      <c r="V261" t="n">
        <v>0.74</v>
      </c>
      <c r="W261" t="n">
        <v>0.66</v>
      </c>
      <c r="X261" t="n">
        <v>0.2</v>
      </c>
      <c r="Y261" t="n">
        <v>1</v>
      </c>
      <c r="Z261" t="n">
        <v>10</v>
      </c>
    </row>
    <row r="262">
      <c r="A262" t="n">
        <v>21</v>
      </c>
      <c r="B262" t="n">
        <v>125</v>
      </c>
      <c r="C262" t="inlineStr">
        <is>
          <t xml:space="preserve">CONCLUIDO	</t>
        </is>
      </c>
      <c r="D262" t="n">
        <v>11.7394</v>
      </c>
      <c r="E262" t="n">
        <v>8.52</v>
      </c>
      <c r="F262" t="n">
        <v>5.24</v>
      </c>
      <c r="G262" t="n">
        <v>28.59</v>
      </c>
      <c r="H262" t="n">
        <v>0.44</v>
      </c>
      <c r="I262" t="n">
        <v>11</v>
      </c>
      <c r="J262" t="n">
        <v>252</v>
      </c>
      <c r="K262" t="n">
        <v>58.47</v>
      </c>
      <c r="L262" t="n">
        <v>6.25</v>
      </c>
      <c r="M262" t="n">
        <v>9</v>
      </c>
      <c r="N262" t="n">
        <v>62.27</v>
      </c>
      <c r="O262" t="n">
        <v>31313.77</v>
      </c>
      <c r="P262" t="n">
        <v>81.56999999999999</v>
      </c>
      <c r="Q262" t="n">
        <v>202.81</v>
      </c>
      <c r="R262" t="n">
        <v>24.15</v>
      </c>
      <c r="S262" t="n">
        <v>13.89</v>
      </c>
      <c r="T262" t="n">
        <v>3417.56</v>
      </c>
      <c r="U262" t="n">
        <v>0.58</v>
      </c>
      <c r="V262" t="n">
        <v>0.74</v>
      </c>
      <c r="W262" t="n">
        <v>0.65</v>
      </c>
      <c r="X262" t="n">
        <v>0.2</v>
      </c>
      <c r="Y262" t="n">
        <v>1</v>
      </c>
      <c r="Z262" t="n">
        <v>10</v>
      </c>
    </row>
    <row r="263">
      <c r="A263" t="n">
        <v>22</v>
      </c>
      <c r="B263" t="n">
        <v>125</v>
      </c>
      <c r="C263" t="inlineStr">
        <is>
          <t xml:space="preserve">CONCLUIDO	</t>
        </is>
      </c>
      <c r="D263" t="n">
        <v>11.8312</v>
      </c>
      <c r="E263" t="n">
        <v>8.449999999999999</v>
      </c>
      <c r="F263" t="n">
        <v>5.22</v>
      </c>
      <c r="G263" t="n">
        <v>31.34</v>
      </c>
      <c r="H263" t="n">
        <v>0.46</v>
      </c>
      <c r="I263" t="n">
        <v>10</v>
      </c>
      <c r="J263" t="n">
        <v>252.45</v>
      </c>
      <c r="K263" t="n">
        <v>58.47</v>
      </c>
      <c r="L263" t="n">
        <v>6.5</v>
      </c>
      <c r="M263" t="n">
        <v>8</v>
      </c>
      <c r="N263" t="n">
        <v>62.47</v>
      </c>
      <c r="O263" t="n">
        <v>31369.49</v>
      </c>
      <c r="P263" t="n">
        <v>81.01000000000001</v>
      </c>
      <c r="Q263" t="n">
        <v>202.81</v>
      </c>
      <c r="R263" t="n">
        <v>23.2</v>
      </c>
      <c r="S263" t="n">
        <v>13.89</v>
      </c>
      <c r="T263" t="n">
        <v>2950.71</v>
      </c>
      <c r="U263" t="n">
        <v>0.6</v>
      </c>
      <c r="V263" t="n">
        <v>0.74</v>
      </c>
      <c r="W263" t="n">
        <v>0.66</v>
      </c>
      <c r="X263" t="n">
        <v>0.18</v>
      </c>
      <c r="Y263" t="n">
        <v>1</v>
      </c>
      <c r="Z263" t="n">
        <v>10</v>
      </c>
    </row>
    <row r="264">
      <c r="A264" t="n">
        <v>23</v>
      </c>
      <c r="B264" t="n">
        <v>125</v>
      </c>
      <c r="C264" t="inlineStr">
        <is>
          <t xml:space="preserve">CONCLUIDO	</t>
        </is>
      </c>
      <c r="D264" t="n">
        <v>11.8363</v>
      </c>
      <c r="E264" t="n">
        <v>8.449999999999999</v>
      </c>
      <c r="F264" t="n">
        <v>5.22</v>
      </c>
      <c r="G264" t="n">
        <v>31.32</v>
      </c>
      <c r="H264" t="n">
        <v>0.47</v>
      </c>
      <c r="I264" t="n">
        <v>10</v>
      </c>
      <c r="J264" t="n">
        <v>252.9</v>
      </c>
      <c r="K264" t="n">
        <v>58.47</v>
      </c>
      <c r="L264" t="n">
        <v>6.75</v>
      </c>
      <c r="M264" t="n">
        <v>8</v>
      </c>
      <c r="N264" t="n">
        <v>62.68</v>
      </c>
      <c r="O264" t="n">
        <v>31425.3</v>
      </c>
      <c r="P264" t="n">
        <v>81</v>
      </c>
      <c r="Q264" t="n">
        <v>202.81</v>
      </c>
      <c r="R264" t="n">
        <v>23.17</v>
      </c>
      <c r="S264" t="n">
        <v>13.89</v>
      </c>
      <c r="T264" t="n">
        <v>2934.59</v>
      </c>
      <c r="U264" t="n">
        <v>0.6</v>
      </c>
      <c r="V264" t="n">
        <v>0.74</v>
      </c>
      <c r="W264" t="n">
        <v>0.66</v>
      </c>
      <c r="X264" t="n">
        <v>0.18</v>
      </c>
      <c r="Y264" t="n">
        <v>1</v>
      </c>
      <c r="Z264" t="n">
        <v>10</v>
      </c>
    </row>
    <row r="265">
      <c r="A265" t="n">
        <v>24</v>
      </c>
      <c r="B265" t="n">
        <v>125</v>
      </c>
      <c r="C265" t="inlineStr">
        <is>
          <t xml:space="preserve">CONCLUIDO	</t>
        </is>
      </c>
      <c r="D265" t="n">
        <v>11.8472</v>
      </c>
      <c r="E265" t="n">
        <v>8.44</v>
      </c>
      <c r="F265" t="n">
        <v>5.21</v>
      </c>
      <c r="G265" t="n">
        <v>31.27</v>
      </c>
      <c r="H265" t="n">
        <v>0.49</v>
      </c>
      <c r="I265" t="n">
        <v>10</v>
      </c>
      <c r="J265" t="n">
        <v>253.35</v>
      </c>
      <c r="K265" t="n">
        <v>58.47</v>
      </c>
      <c r="L265" t="n">
        <v>7</v>
      </c>
      <c r="M265" t="n">
        <v>8</v>
      </c>
      <c r="N265" t="n">
        <v>62.88</v>
      </c>
      <c r="O265" t="n">
        <v>31481.17</v>
      </c>
      <c r="P265" t="n">
        <v>80.81</v>
      </c>
      <c r="Q265" t="n">
        <v>202.85</v>
      </c>
      <c r="R265" t="n">
        <v>23.1</v>
      </c>
      <c r="S265" t="n">
        <v>13.89</v>
      </c>
      <c r="T265" t="n">
        <v>2899.5</v>
      </c>
      <c r="U265" t="n">
        <v>0.6</v>
      </c>
      <c r="V265" t="n">
        <v>0.74</v>
      </c>
      <c r="W265" t="n">
        <v>0.65</v>
      </c>
      <c r="X265" t="n">
        <v>0.17</v>
      </c>
      <c r="Y265" t="n">
        <v>1</v>
      </c>
      <c r="Z265" t="n">
        <v>10</v>
      </c>
    </row>
    <row r="266">
      <c r="A266" t="n">
        <v>25</v>
      </c>
      <c r="B266" t="n">
        <v>125</v>
      </c>
      <c r="C266" t="inlineStr">
        <is>
          <t xml:space="preserve">CONCLUIDO	</t>
        </is>
      </c>
      <c r="D266" t="n">
        <v>11.9272</v>
      </c>
      <c r="E266" t="n">
        <v>8.380000000000001</v>
      </c>
      <c r="F266" t="n">
        <v>5.2</v>
      </c>
      <c r="G266" t="n">
        <v>34.68</v>
      </c>
      <c r="H266" t="n">
        <v>0.51</v>
      </c>
      <c r="I266" t="n">
        <v>9</v>
      </c>
      <c r="J266" t="n">
        <v>253.81</v>
      </c>
      <c r="K266" t="n">
        <v>58.47</v>
      </c>
      <c r="L266" t="n">
        <v>7.25</v>
      </c>
      <c r="M266" t="n">
        <v>7</v>
      </c>
      <c r="N266" t="n">
        <v>63.08</v>
      </c>
      <c r="O266" t="n">
        <v>31537.13</v>
      </c>
      <c r="P266" t="n">
        <v>80.34999999999999</v>
      </c>
      <c r="Q266" t="n">
        <v>202.81</v>
      </c>
      <c r="R266" t="n">
        <v>22.74</v>
      </c>
      <c r="S266" t="n">
        <v>13.89</v>
      </c>
      <c r="T266" t="n">
        <v>2724.39</v>
      </c>
      <c r="U266" t="n">
        <v>0.61</v>
      </c>
      <c r="V266" t="n">
        <v>0.74</v>
      </c>
      <c r="W266" t="n">
        <v>0.65</v>
      </c>
      <c r="X266" t="n">
        <v>0.16</v>
      </c>
      <c r="Y266" t="n">
        <v>1</v>
      </c>
      <c r="Z266" t="n">
        <v>10</v>
      </c>
    </row>
    <row r="267">
      <c r="A267" t="n">
        <v>26</v>
      </c>
      <c r="B267" t="n">
        <v>125</v>
      </c>
      <c r="C267" t="inlineStr">
        <is>
          <t xml:space="preserve">CONCLUIDO	</t>
        </is>
      </c>
      <c r="D267" t="n">
        <v>11.9332</v>
      </c>
      <c r="E267" t="n">
        <v>8.380000000000001</v>
      </c>
      <c r="F267" t="n">
        <v>5.2</v>
      </c>
      <c r="G267" t="n">
        <v>34.65</v>
      </c>
      <c r="H267" t="n">
        <v>0.52</v>
      </c>
      <c r="I267" t="n">
        <v>9</v>
      </c>
      <c r="J267" t="n">
        <v>254.26</v>
      </c>
      <c r="K267" t="n">
        <v>58.47</v>
      </c>
      <c r="L267" t="n">
        <v>7.5</v>
      </c>
      <c r="M267" t="n">
        <v>7</v>
      </c>
      <c r="N267" t="n">
        <v>63.29</v>
      </c>
      <c r="O267" t="n">
        <v>31593.16</v>
      </c>
      <c r="P267" t="n">
        <v>80.27</v>
      </c>
      <c r="Q267" t="n">
        <v>202.82</v>
      </c>
      <c r="R267" t="n">
        <v>22.54</v>
      </c>
      <c r="S267" t="n">
        <v>13.89</v>
      </c>
      <c r="T267" t="n">
        <v>2624.72</v>
      </c>
      <c r="U267" t="n">
        <v>0.62</v>
      </c>
      <c r="V267" t="n">
        <v>0.74</v>
      </c>
      <c r="W267" t="n">
        <v>0.65</v>
      </c>
      <c r="X267" t="n">
        <v>0.16</v>
      </c>
      <c r="Y267" t="n">
        <v>1</v>
      </c>
      <c r="Z267" t="n">
        <v>10</v>
      </c>
    </row>
    <row r="268">
      <c r="A268" t="n">
        <v>27</v>
      </c>
      <c r="B268" t="n">
        <v>125</v>
      </c>
      <c r="C268" t="inlineStr">
        <is>
          <t xml:space="preserve">CONCLUIDO	</t>
        </is>
      </c>
      <c r="D268" t="n">
        <v>11.9447</v>
      </c>
      <c r="E268" t="n">
        <v>8.369999999999999</v>
      </c>
      <c r="F268" t="n">
        <v>5.19</v>
      </c>
      <c r="G268" t="n">
        <v>34.6</v>
      </c>
      <c r="H268" t="n">
        <v>0.54</v>
      </c>
      <c r="I268" t="n">
        <v>9</v>
      </c>
      <c r="J268" t="n">
        <v>254.72</v>
      </c>
      <c r="K268" t="n">
        <v>58.47</v>
      </c>
      <c r="L268" t="n">
        <v>7.75</v>
      </c>
      <c r="M268" t="n">
        <v>7</v>
      </c>
      <c r="N268" t="n">
        <v>63.49</v>
      </c>
      <c r="O268" t="n">
        <v>31649.26</v>
      </c>
      <c r="P268" t="n">
        <v>79.86</v>
      </c>
      <c r="Q268" t="n">
        <v>202.81</v>
      </c>
      <c r="R268" t="n">
        <v>22.48</v>
      </c>
      <c r="S268" t="n">
        <v>13.89</v>
      </c>
      <c r="T268" t="n">
        <v>2594.66</v>
      </c>
      <c r="U268" t="n">
        <v>0.62</v>
      </c>
      <c r="V268" t="n">
        <v>0.75</v>
      </c>
      <c r="W268" t="n">
        <v>0.65</v>
      </c>
      <c r="X268" t="n">
        <v>0.15</v>
      </c>
      <c r="Y268" t="n">
        <v>1</v>
      </c>
      <c r="Z268" t="n">
        <v>10</v>
      </c>
    </row>
    <row r="269">
      <c r="A269" t="n">
        <v>28</v>
      </c>
      <c r="B269" t="n">
        <v>125</v>
      </c>
      <c r="C269" t="inlineStr">
        <is>
          <t xml:space="preserve">CONCLUIDO	</t>
        </is>
      </c>
      <c r="D269" t="n">
        <v>11.9233</v>
      </c>
      <c r="E269" t="n">
        <v>8.390000000000001</v>
      </c>
      <c r="F269" t="n">
        <v>5.21</v>
      </c>
      <c r="G269" t="n">
        <v>34.7</v>
      </c>
      <c r="H269" t="n">
        <v>0.5600000000000001</v>
      </c>
      <c r="I269" t="n">
        <v>9</v>
      </c>
      <c r="J269" t="n">
        <v>255.17</v>
      </c>
      <c r="K269" t="n">
        <v>58.47</v>
      </c>
      <c r="L269" t="n">
        <v>8</v>
      </c>
      <c r="M269" t="n">
        <v>7</v>
      </c>
      <c r="N269" t="n">
        <v>63.7</v>
      </c>
      <c r="O269" t="n">
        <v>31705.44</v>
      </c>
      <c r="P269" t="n">
        <v>80.14</v>
      </c>
      <c r="Q269" t="n">
        <v>202.81</v>
      </c>
      <c r="R269" t="n">
        <v>22.88</v>
      </c>
      <c r="S269" t="n">
        <v>13.89</v>
      </c>
      <c r="T269" t="n">
        <v>2796.02</v>
      </c>
      <c r="U269" t="n">
        <v>0.61</v>
      </c>
      <c r="V269" t="n">
        <v>0.74</v>
      </c>
      <c r="W269" t="n">
        <v>0.65</v>
      </c>
      <c r="X269" t="n">
        <v>0.17</v>
      </c>
      <c r="Y269" t="n">
        <v>1</v>
      </c>
      <c r="Z269" t="n">
        <v>10</v>
      </c>
    </row>
    <row r="270">
      <c r="A270" t="n">
        <v>29</v>
      </c>
      <c r="B270" t="n">
        <v>125</v>
      </c>
      <c r="C270" t="inlineStr">
        <is>
          <t xml:space="preserve">CONCLUIDO	</t>
        </is>
      </c>
      <c r="D270" t="n">
        <v>12.024</v>
      </c>
      <c r="E270" t="n">
        <v>8.32</v>
      </c>
      <c r="F270" t="n">
        <v>5.18</v>
      </c>
      <c r="G270" t="n">
        <v>38.86</v>
      </c>
      <c r="H270" t="n">
        <v>0.57</v>
      </c>
      <c r="I270" t="n">
        <v>8</v>
      </c>
      <c r="J270" t="n">
        <v>255.63</v>
      </c>
      <c r="K270" t="n">
        <v>58.47</v>
      </c>
      <c r="L270" t="n">
        <v>8.25</v>
      </c>
      <c r="M270" t="n">
        <v>6</v>
      </c>
      <c r="N270" t="n">
        <v>63.91</v>
      </c>
      <c r="O270" t="n">
        <v>31761.69</v>
      </c>
      <c r="P270" t="n">
        <v>79.62</v>
      </c>
      <c r="Q270" t="n">
        <v>202.81</v>
      </c>
      <c r="R270" t="n">
        <v>22.21</v>
      </c>
      <c r="S270" t="n">
        <v>13.89</v>
      </c>
      <c r="T270" t="n">
        <v>2465.68</v>
      </c>
      <c r="U270" t="n">
        <v>0.63</v>
      </c>
      <c r="V270" t="n">
        <v>0.75</v>
      </c>
      <c r="W270" t="n">
        <v>0.65</v>
      </c>
      <c r="X270" t="n">
        <v>0.14</v>
      </c>
      <c r="Y270" t="n">
        <v>1</v>
      </c>
      <c r="Z270" t="n">
        <v>10</v>
      </c>
    </row>
    <row r="271">
      <c r="A271" t="n">
        <v>30</v>
      </c>
      <c r="B271" t="n">
        <v>125</v>
      </c>
      <c r="C271" t="inlineStr">
        <is>
          <t xml:space="preserve">CONCLUIDO	</t>
        </is>
      </c>
      <c r="D271" t="n">
        <v>12.0144</v>
      </c>
      <c r="E271" t="n">
        <v>8.32</v>
      </c>
      <c r="F271" t="n">
        <v>5.19</v>
      </c>
      <c r="G271" t="n">
        <v>38.91</v>
      </c>
      <c r="H271" t="n">
        <v>0.59</v>
      </c>
      <c r="I271" t="n">
        <v>8</v>
      </c>
      <c r="J271" t="n">
        <v>256.09</v>
      </c>
      <c r="K271" t="n">
        <v>58.47</v>
      </c>
      <c r="L271" t="n">
        <v>8.5</v>
      </c>
      <c r="M271" t="n">
        <v>6</v>
      </c>
      <c r="N271" t="n">
        <v>64.11</v>
      </c>
      <c r="O271" t="n">
        <v>31818.02</v>
      </c>
      <c r="P271" t="n">
        <v>79.77</v>
      </c>
      <c r="Q271" t="n">
        <v>202.81</v>
      </c>
      <c r="R271" t="n">
        <v>22.23</v>
      </c>
      <c r="S271" t="n">
        <v>13.89</v>
      </c>
      <c r="T271" t="n">
        <v>2473.78</v>
      </c>
      <c r="U271" t="n">
        <v>0.62</v>
      </c>
      <c r="V271" t="n">
        <v>0.75</v>
      </c>
      <c r="W271" t="n">
        <v>0.65</v>
      </c>
      <c r="X271" t="n">
        <v>0.15</v>
      </c>
      <c r="Y271" t="n">
        <v>1</v>
      </c>
      <c r="Z271" t="n">
        <v>10</v>
      </c>
    </row>
    <row r="272">
      <c r="A272" t="n">
        <v>31</v>
      </c>
      <c r="B272" t="n">
        <v>125</v>
      </c>
      <c r="C272" t="inlineStr">
        <is>
          <t xml:space="preserve">CONCLUIDO	</t>
        </is>
      </c>
      <c r="D272" t="n">
        <v>12.0317</v>
      </c>
      <c r="E272" t="n">
        <v>8.31</v>
      </c>
      <c r="F272" t="n">
        <v>5.18</v>
      </c>
      <c r="G272" t="n">
        <v>38.83</v>
      </c>
      <c r="H272" t="n">
        <v>0.61</v>
      </c>
      <c r="I272" t="n">
        <v>8</v>
      </c>
      <c r="J272" t="n">
        <v>256.54</v>
      </c>
      <c r="K272" t="n">
        <v>58.47</v>
      </c>
      <c r="L272" t="n">
        <v>8.75</v>
      </c>
      <c r="M272" t="n">
        <v>6</v>
      </c>
      <c r="N272" t="n">
        <v>64.31999999999999</v>
      </c>
      <c r="O272" t="n">
        <v>31874.43</v>
      </c>
      <c r="P272" t="n">
        <v>79.28</v>
      </c>
      <c r="Q272" t="n">
        <v>202.81</v>
      </c>
      <c r="R272" t="n">
        <v>21.96</v>
      </c>
      <c r="S272" t="n">
        <v>13.89</v>
      </c>
      <c r="T272" t="n">
        <v>2341.22</v>
      </c>
      <c r="U272" t="n">
        <v>0.63</v>
      </c>
      <c r="V272" t="n">
        <v>0.75</v>
      </c>
      <c r="W272" t="n">
        <v>0.65</v>
      </c>
      <c r="X272" t="n">
        <v>0.14</v>
      </c>
      <c r="Y272" t="n">
        <v>1</v>
      </c>
      <c r="Z272" t="n">
        <v>10</v>
      </c>
    </row>
    <row r="273">
      <c r="A273" t="n">
        <v>32</v>
      </c>
      <c r="B273" t="n">
        <v>125</v>
      </c>
      <c r="C273" t="inlineStr">
        <is>
          <t xml:space="preserve">CONCLUIDO	</t>
        </is>
      </c>
      <c r="D273" t="n">
        <v>12.0281</v>
      </c>
      <c r="E273" t="n">
        <v>8.31</v>
      </c>
      <c r="F273" t="n">
        <v>5.18</v>
      </c>
      <c r="G273" t="n">
        <v>38.84</v>
      </c>
      <c r="H273" t="n">
        <v>0.62</v>
      </c>
      <c r="I273" t="n">
        <v>8</v>
      </c>
      <c r="J273" t="n">
        <v>257</v>
      </c>
      <c r="K273" t="n">
        <v>58.47</v>
      </c>
      <c r="L273" t="n">
        <v>9</v>
      </c>
      <c r="M273" t="n">
        <v>6</v>
      </c>
      <c r="N273" t="n">
        <v>64.53</v>
      </c>
      <c r="O273" t="n">
        <v>31931.04</v>
      </c>
      <c r="P273" t="n">
        <v>79.18000000000001</v>
      </c>
      <c r="Q273" t="n">
        <v>202.84</v>
      </c>
      <c r="R273" t="n">
        <v>21.97</v>
      </c>
      <c r="S273" t="n">
        <v>13.89</v>
      </c>
      <c r="T273" t="n">
        <v>2345.61</v>
      </c>
      <c r="U273" t="n">
        <v>0.63</v>
      </c>
      <c r="V273" t="n">
        <v>0.75</v>
      </c>
      <c r="W273" t="n">
        <v>0.65</v>
      </c>
      <c r="X273" t="n">
        <v>0.14</v>
      </c>
      <c r="Y273" t="n">
        <v>1</v>
      </c>
      <c r="Z273" t="n">
        <v>10</v>
      </c>
    </row>
    <row r="274">
      <c r="A274" t="n">
        <v>33</v>
      </c>
      <c r="B274" t="n">
        <v>125</v>
      </c>
      <c r="C274" t="inlineStr">
        <is>
          <t xml:space="preserve">CONCLUIDO	</t>
        </is>
      </c>
      <c r="D274" t="n">
        <v>12.0434</v>
      </c>
      <c r="E274" t="n">
        <v>8.300000000000001</v>
      </c>
      <c r="F274" t="n">
        <v>5.17</v>
      </c>
      <c r="G274" t="n">
        <v>38.76</v>
      </c>
      <c r="H274" t="n">
        <v>0.64</v>
      </c>
      <c r="I274" t="n">
        <v>8</v>
      </c>
      <c r="J274" t="n">
        <v>257.46</v>
      </c>
      <c r="K274" t="n">
        <v>58.47</v>
      </c>
      <c r="L274" t="n">
        <v>9.25</v>
      </c>
      <c r="M274" t="n">
        <v>6</v>
      </c>
      <c r="N274" t="n">
        <v>64.73999999999999</v>
      </c>
      <c r="O274" t="n">
        <v>31987.61</v>
      </c>
      <c r="P274" t="n">
        <v>78.84</v>
      </c>
      <c r="Q274" t="n">
        <v>202.84</v>
      </c>
      <c r="R274" t="n">
        <v>21.74</v>
      </c>
      <c r="S274" t="n">
        <v>13.89</v>
      </c>
      <c r="T274" t="n">
        <v>2227.65</v>
      </c>
      <c r="U274" t="n">
        <v>0.64</v>
      </c>
      <c r="V274" t="n">
        <v>0.75</v>
      </c>
      <c r="W274" t="n">
        <v>0.65</v>
      </c>
      <c r="X274" t="n">
        <v>0.13</v>
      </c>
      <c r="Y274" t="n">
        <v>1</v>
      </c>
      <c r="Z274" t="n">
        <v>10</v>
      </c>
    </row>
    <row r="275">
      <c r="A275" t="n">
        <v>34</v>
      </c>
      <c r="B275" t="n">
        <v>125</v>
      </c>
      <c r="C275" t="inlineStr">
        <is>
          <t xml:space="preserve">CONCLUIDO	</t>
        </is>
      </c>
      <c r="D275" t="n">
        <v>12.1241</v>
      </c>
      <c r="E275" t="n">
        <v>8.25</v>
      </c>
      <c r="F275" t="n">
        <v>5.16</v>
      </c>
      <c r="G275" t="n">
        <v>44.23</v>
      </c>
      <c r="H275" t="n">
        <v>0.66</v>
      </c>
      <c r="I275" t="n">
        <v>7</v>
      </c>
      <c r="J275" t="n">
        <v>257.92</v>
      </c>
      <c r="K275" t="n">
        <v>58.47</v>
      </c>
      <c r="L275" t="n">
        <v>9.5</v>
      </c>
      <c r="M275" t="n">
        <v>5</v>
      </c>
      <c r="N275" t="n">
        <v>64.95</v>
      </c>
      <c r="O275" t="n">
        <v>32044.25</v>
      </c>
      <c r="P275" t="n">
        <v>78.56</v>
      </c>
      <c r="Q275" t="n">
        <v>202.81</v>
      </c>
      <c r="R275" t="n">
        <v>21.34</v>
      </c>
      <c r="S275" t="n">
        <v>13.89</v>
      </c>
      <c r="T275" t="n">
        <v>2034.66</v>
      </c>
      <c r="U275" t="n">
        <v>0.65</v>
      </c>
      <c r="V275" t="n">
        <v>0.75</v>
      </c>
      <c r="W275" t="n">
        <v>0.65</v>
      </c>
      <c r="X275" t="n">
        <v>0.12</v>
      </c>
      <c r="Y275" t="n">
        <v>1</v>
      </c>
      <c r="Z275" t="n">
        <v>10</v>
      </c>
    </row>
    <row r="276">
      <c r="A276" t="n">
        <v>35</v>
      </c>
      <c r="B276" t="n">
        <v>125</v>
      </c>
      <c r="C276" t="inlineStr">
        <is>
          <t xml:space="preserve">CONCLUIDO	</t>
        </is>
      </c>
      <c r="D276" t="n">
        <v>12.1335</v>
      </c>
      <c r="E276" t="n">
        <v>8.24</v>
      </c>
      <c r="F276" t="n">
        <v>5.15</v>
      </c>
      <c r="G276" t="n">
        <v>44.18</v>
      </c>
      <c r="H276" t="n">
        <v>0.67</v>
      </c>
      <c r="I276" t="n">
        <v>7</v>
      </c>
      <c r="J276" t="n">
        <v>258.38</v>
      </c>
      <c r="K276" t="n">
        <v>58.47</v>
      </c>
      <c r="L276" t="n">
        <v>9.75</v>
      </c>
      <c r="M276" t="n">
        <v>5</v>
      </c>
      <c r="N276" t="n">
        <v>65.16</v>
      </c>
      <c r="O276" t="n">
        <v>32100.97</v>
      </c>
      <c r="P276" t="n">
        <v>78.53</v>
      </c>
      <c r="Q276" t="n">
        <v>202.81</v>
      </c>
      <c r="R276" t="n">
        <v>21.33</v>
      </c>
      <c r="S276" t="n">
        <v>13.89</v>
      </c>
      <c r="T276" t="n">
        <v>2029.97</v>
      </c>
      <c r="U276" t="n">
        <v>0.65</v>
      </c>
      <c r="V276" t="n">
        <v>0.75</v>
      </c>
      <c r="W276" t="n">
        <v>0.65</v>
      </c>
      <c r="X276" t="n">
        <v>0.12</v>
      </c>
      <c r="Y276" t="n">
        <v>1</v>
      </c>
      <c r="Z276" t="n">
        <v>10</v>
      </c>
    </row>
    <row r="277">
      <c r="A277" t="n">
        <v>36</v>
      </c>
      <c r="B277" t="n">
        <v>125</v>
      </c>
      <c r="C277" t="inlineStr">
        <is>
          <t xml:space="preserve">CONCLUIDO	</t>
        </is>
      </c>
      <c r="D277" t="n">
        <v>12.1339</v>
      </c>
      <c r="E277" t="n">
        <v>8.24</v>
      </c>
      <c r="F277" t="n">
        <v>5.15</v>
      </c>
      <c r="G277" t="n">
        <v>44.18</v>
      </c>
      <c r="H277" t="n">
        <v>0.6899999999999999</v>
      </c>
      <c r="I277" t="n">
        <v>7</v>
      </c>
      <c r="J277" t="n">
        <v>258.84</v>
      </c>
      <c r="K277" t="n">
        <v>58.47</v>
      </c>
      <c r="L277" t="n">
        <v>10</v>
      </c>
      <c r="M277" t="n">
        <v>5</v>
      </c>
      <c r="N277" t="n">
        <v>65.37</v>
      </c>
      <c r="O277" t="n">
        <v>32157.77</v>
      </c>
      <c r="P277" t="n">
        <v>78.62</v>
      </c>
      <c r="Q277" t="n">
        <v>202.82</v>
      </c>
      <c r="R277" t="n">
        <v>21.25</v>
      </c>
      <c r="S277" t="n">
        <v>13.89</v>
      </c>
      <c r="T277" t="n">
        <v>1987.69</v>
      </c>
      <c r="U277" t="n">
        <v>0.65</v>
      </c>
      <c r="V277" t="n">
        <v>0.75</v>
      </c>
      <c r="W277" t="n">
        <v>0.65</v>
      </c>
      <c r="X277" t="n">
        <v>0.12</v>
      </c>
      <c r="Y277" t="n">
        <v>1</v>
      </c>
      <c r="Z277" t="n">
        <v>10</v>
      </c>
    </row>
    <row r="278">
      <c r="A278" t="n">
        <v>37</v>
      </c>
      <c r="B278" t="n">
        <v>125</v>
      </c>
      <c r="C278" t="inlineStr">
        <is>
          <t xml:space="preserve">CONCLUIDO	</t>
        </is>
      </c>
      <c r="D278" t="n">
        <v>12.1322</v>
      </c>
      <c r="E278" t="n">
        <v>8.24</v>
      </c>
      <c r="F278" t="n">
        <v>5.16</v>
      </c>
      <c r="G278" t="n">
        <v>44.19</v>
      </c>
      <c r="H278" t="n">
        <v>0.7</v>
      </c>
      <c r="I278" t="n">
        <v>7</v>
      </c>
      <c r="J278" t="n">
        <v>259.3</v>
      </c>
      <c r="K278" t="n">
        <v>58.47</v>
      </c>
      <c r="L278" t="n">
        <v>10.25</v>
      </c>
      <c r="M278" t="n">
        <v>5</v>
      </c>
      <c r="N278" t="n">
        <v>65.58</v>
      </c>
      <c r="O278" t="n">
        <v>32214.64</v>
      </c>
      <c r="P278" t="n">
        <v>78.70999999999999</v>
      </c>
      <c r="Q278" t="n">
        <v>202.81</v>
      </c>
      <c r="R278" t="n">
        <v>21.35</v>
      </c>
      <c r="S278" t="n">
        <v>13.89</v>
      </c>
      <c r="T278" t="n">
        <v>2041.14</v>
      </c>
      <c r="U278" t="n">
        <v>0.65</v>
      </c>
      <c r="V278" t="n">
        <v>0.75</v>
      </c>
      <c r="W278" t="n">
        <v>0.65</v>
      </c>
      <c r="X278" t="n">
        <v>0.12</v>
      </c>
      <c r="Y278" t="n">
        <v>1</v>
      </c>
      <c r="Z278" t="n">
        <v>10</v>
      </c>
    </row>
    <row r="279">
      <c r="A279" t="n">
        <v>38</v>
      </c>
      <c r="B279" t="n">
        <v>125</v>
      </c>
      <c r="C279" t="inlineStr">
        <is>
          <t xml:space="preserve">CONCLUIDO	</t>
        </is>
      </c>
      <c r="D279" t="n">
        <v>12.1184</v>
      </c>
      <c r="E279" t="n">
        <v>8.25</v>
      </c>
      <c r="F279" t="n">
        <v>5.16</v>
      </c>
      <c r="G279" t="n">
        <v>44.27</v>
      </c>
      <c r="H279" t="n">
        <v>0.72</v>
      </c>
      <c r="I279" t="n">
        <v>7</v>
      </c>
      <c r="J279" t="n">
        <v>259.76</v>
      </c>
      <c r="K279" t="n">
        <v>58.47</v>
      </c>
      <c r="L279" t="n">
        <v>10.5</v>
      </c>
      <c r="M279" t="n">
        <v>5</v>
      </c>
      <c r="N279" t="n">
        <v>65.79000000000001</v>
      </c>
      <c r="O279" t="n">
        <v>32271.6</v>
      </c>
      <c r="P279" t="n">
        <v>78.56</v>
      </c>
      <c r="Q279" t="n">
        <v>202.83</v>
      </c>
      <c r="R279" t="n">
        <v>21.57</v>
      </c>
      <c r="S279" t="n">
        <v>13.89</v>
      </c>
      <c r="T279" t="n">
        <v>2148.15</v>
      </c>
      <c r="U279" t="n">
        <v>0.64</v>
      </c>
      <c r="V279" t="n">
        <v>0.75</v>
      </c>
      <c r="W279" t="n">
        <v>0.65</v>
      </c>
      <c r="X279" t="n">
        <v>0.13</v>
      </c>
      <c r="Y279" t="n">
        <v>1</v>
      </c>
      <c r="Z279" t="n">
        <v>10</v>
      </c>
    </row>
    <row r="280">
      <c r="A280" t="n">
        <v>39</v>
      </c>
      <c r="B280" t="n">
        <v>125</v>
      </c>
      <c r="C280" t="inlineStr">
        <is>
          <t xml:space="preserve">CONCLUIDO	</t>
        </is>
      </c>
      <c r="D280" t="n">
        <v>12.1265</v>
      </c>
      <c r="E280" t="n">
        <v>8.25</v>
      </c>
      <c r="F280" t="n">
        <v>5.16</v>
      </c>
      <c r="G280" t="n">
        <v>44.22</v>
      </c>
      <c r="H280" t="n">
        <v>0.74</v>
      </c>
      <c r="I280" t="n">
        <v>7</v>
      </c>
      <c r="J280" t="n">
        <v>260.23</v>
      </c>
      <c r="K280" t="n">
        <v>58.47</v>
      </c>
      <c r="L280" t="n">
        <v>10.75</v>
      </c>
      <c r="M280" t="n">
        <v>5</v>
      </c>
      <c r="N280" t="n">
        <v>66</v>
      </c>
      <c r="O280" t="n">
        <v>32328.64</v>
      </c>
      <c r="P280" t="n">
        <v>78.26000000000001</v>
      </c>
      <c r="Q280" t="n">
        <v>202.81</v>
      </c>
      <c r="R280" t="n">
        <v>21.43</v>
      </c>
      <c r="S280" t="n">
        <v>13.89</v>
      </c>
      <c r="T280" t="n">
        <v>2078.04</v>
      </c>
      <c r="U280" t="n">
        <v>0.65</v>
      </c>
      <c r="V280" t="n">
        <v>0.75</v>
      </c>
      <c r="W280" t="n">
        <v>0.65</v>
      </c>
      <c r="X280" t="n">
        <v>0.12</v>
      </c>
      <c r="Y280" t="n">
        <v>1</v>
      </c>
      <c r="Z280" t="n">
        <v>10</v>
      </c>
    </row>
    <row r="281">
      <c r="A281" t="n">
        <v>40</v>
      </c>
      <c r="B281" t="n">
        <v>125</v>
      </c>
      <c r="C281" t="inlineStr">
        <is>
          <t xml:space="preserve">CONCLUIDO	</t>
        </is>
      </c>
      <c r="D281" t="n">
        <v>12.1175</v>
      </c>
      <c r="E281" t="n">
        <v>8.25</v>
      </c>
      <c r="F281" t="n">
        <v>5.17</v>
      </c>
      <c r="G281" t="n">
        <v>44.27</v>
      </c>
      <c r="H281" t="n">
        <v>0.75</v>
      </c>
      <c r="I281" t="n">
        <v>7</v>
      </c>
      <c r="J281" t="n">
        <v>260.69</v>
      </c>
      <c r="K281" t="n">
        <v>58.47</v>
      </c>
      <c r="L281" t="n">
        <v>11</v>
      </c>
      <c r="M281" t="n">
        <v>5</v>
      </c>
      <c r="N281" t="n">
        <v>66.20999999999999</v>
      </c>
      <c r="O281" t="n">
        <v>32385.75</v>
      </c>
      <c r="P281" t="n">
        <v>78.06</v>
      </c>
      <c r="Q281" t="n">
        <v>202.81</v>
      </c>
      <c r="R281" t="n">
        <v>21.66</v>
      </c>
      <c r="S281" t="n">
        <v>13.89</v>
      </c>
      <c r="T281" t="n">
        <v>2195.46</v>
      </c>
      <c r="U281" t="n">
        <v>0.64</v>
      </c>
      <c r="V281" t="n">
        <v>0.75</v>
      </c>
      <c r="W281" t="n">
        <v>0.65</v>
      </c>
      <c r="X281" t="n">
        <v>0.13</v>
      </c>
      <c r="Y281" t="n">
        <v>1</v>
      </c>
      <c r="Z281" t="n">
        <v>10</v>
      </c>
    </row>
    <row r="282">
      <c r="A282" t="n">
        <v>41</v>
      </c>
      <c r="B282" t="n">
        <v>125</v>
      </c>
      <c r="C282" t="inlineStr">
        <is>
          <t xml:space="preserve">CONCLUIDO	</t>
        </is>
      </c>
      <c r="D282" t="n">
        <v>12.2291</v>
      </c>
      <c r="E282" t="n">
        <v>8.18</v>
      </c>
      <c r="F282" t="n">
        <v>5.14</v>
      </c>
      <c r="G282" t="n">
        <v>51.37</v>
      </c>
      <c r="H282" t="n">
        <v>0.77</v>
      </c>
      <c r="I282" t="n">
        <v>6</v>
      </c>
      <c r="J282" t="n">
        <v>261.15</v>
      </c>
      <c r="K282" t="n">
        <v>58.47</v>
      </c>
      <c r="L282" t="n">
        <v>11.25</v>
      </c>
      <c r="M282" t="n">
        <v>4</v>
      </c>
      <c r="N282" t="n">
        <v>66.43000000000001</v>
      </c>
      <c r="O282" t="n">
        <v>32442.95</v>
      </c>
      <c r="P282" t="n">
        <v>77.51000000000001</v>
      </c>
      <c r="Q282" t="n">
        <v>202.81</v>
      </c>
      <c r="R282" t="n">
        <v>20.64</v>
      </c>
      <c r="S282" t="n">
        <v>13.89</v>
      </c>
      <c r="T282" t="n">
        <v>1689.36</v>
      </c>
      <c r="U282" t="n">
        <v>0.67</v>
      </c>
      <c r="V282" t="n">
        <v>0.75</v>
      </c>
      <c r="W282" t="n">
        <v>0.65</v>
      </c>
      <c r="X282" t="n">
        <v>0.1</v>
      </c>
      <c r="Y282" t="n">
        <v>1</v>
      </c>
      <c r="Z282" t="n">
        <v>10</v>
      </c>
    </row>
    <row r="283">
      <c r="A283" t="n">
        <v>42</v>
      </c>
      <c r="B283" t="n">
        <v>125</v>
      </c>
      <c r="C283" t="inlineStr">
        <is>
          <t xml:space="preserve">CONCLUIDO	</t>
        </is>
      </c>
      <c r="D283" t="n">
        <v>12.2258</v>
      </c>
      <c r="E283" t="n">
        <v>8.18</v>
      </c>
      <c r="F283" t="n">
        <v>5.14</v>
      </c>
      <c r="G283" t="n">
        <v>51.39</v>
      </c>
      <c r="H283" t="n">
        <v>0.78</v>
      </c>
      <c r="I283" t="n">
        <v>6</v>
      </c>
      <c r="J283" t="n">
        <v>261.62</v>
      </c>
      <c r="K283" t="n">
        <v>58.47</v>
      </c>
      <c r="L283" t="n">
        <v>11.5</v>
      </c>
      <c r="M283" t="n">
        <v>4</v>
      </c>
      <c r="N283" t="n">
        <v>66.64</v>
      </c>
      <c r="O283" t="n">
        <v>32500.22</v>
      </c>
      <c r="P283" t="n">
        <v>77.54000000000001</v>
      </c>
      <c r="Q283" t="n">
        <v>202.81</v>
      </c>
      <c r="R283" t="n">
        <v>20.74</v>
      </c>
      <c r="S283" t="n">
        <v>13.89</v>
      </c>
      <c r="T283" t="n">
        <v>1739.49</v>
      </c>
      <c r="U283" t="n">
        <v>0.67</v>
      </c>
      <c r="V283" t="n">
        <v>0.75</v>
      </c>
      <c r="W283" t="n">
        <v>0.65</v>
      </c>
      <c r="X283" t="n">
        <v>0.1</v>
      </c>
      <c r="Y283" t="n">
        <v>1</v>
      </c>
      <c r="Z283" t="n">
        <v>10</v>
      </c>
    </row>
    <row r="284">
      <c r="A284" t="n">
        <v>43</v>
      </c>
      <c r="B284" t="n">
        <v>125</v>
      </c>
      <c r="C284" t="inlineStr">
        <is>
          <t xml:space="preserve">CONCLUIDO	</t>
        </is>
      </c>
      <c r="D284" t="n">
        <v>12.2233</v>
      </c>
      <c r="E284" t="n">
        <v>8.18</v>
      </c>
      <c r="F284" t="n">
        <v>5.14</v>
      </c>
      <c r="G284" t="n">
        <v>51.41</v>
      </c>
      <c r="H284" t="n">
        <v>0.8</v>
      </c>
      <c r="I284" t="n">
        <v>6</v>
      </c>
      <c r="J284" t="n">
        <v>262.08</v>
      </c>
      <c r="K284" t="n">
        <v>58.47</v>
      </c>
      <c r="L284" t="n">
        <v>11.75</v>
      </c>
      <c r="M284" t="n">
        <v>4</v>
      </c>
      <c r="N284" t="n">
        <v>66.86</v>
      </c>
      <c r="O284" t="n">
        <v>32557.58</v>
      </c>
      <c r="P284" t="n">
        <v>77.5</v>
      </c>
      <c r="Q284" t="n">
        <v>202.81</v>
      </c>
      <c r="R284" t="n">
        <v>20.79</v>
      </c>
      <c r="S284" t="n">
        <v>13.89</v>
      </c>
      <c r="T284" t="n">
        <v>1763.92</v>
      </c>
      <c r="U284" t="n">
        <v>0.67</v>
      </c>
      <c r="V284" t="n">
        <v>0.75</v>
      </c>
      <c r="W284" t="n">
        <v>0.65</v>
      </c>
      <c r="X284" t="n">
        <v>0.1</v>
      </c>
      <c r="Y284" t="n">
        <v>1</v>
      </c>
      <c r="Z284" t="n">
        <v>10</v>
      </c>
    </row>
    <row r="285">
      <c r="A285" t="n">
        <v>44</v>
      </c>
      <c r="B285" t="n">
        <v>125</v>
      </c>
      <c r="C285" t="inlineStr">
        <is>
          <t xml:space="preserve">CONCLUIDO	</t>
        </is>
      </c>
      <c r="D285" t="n">
        <v>12.2407</v>
      </c>
      <c r="E285" t="n">
        <v>8.17</v>
      </c>
      <c r="F285" t="n">
        <v>5.13</v>
      </c>
      <c r="G285" t="n">
        <v>51.29</v>
      </c>
      <c r="H285" t="n">
        <v>0.8100000000000001</v>
      </c>
      <c r="I285" t="n">
        <v>6</v>
      </c>
      <c r="J285" t="n">
        <v>262.55</v>
      </c>
      <c r="K285" t="n">
        <v>58.47</v>
      </c>
      <c r="L285" t="n">
        <v>12</v>
      </c>
      <c r="M285" t="n">
        <v>4</v>
      </c>
      <c r="N285" t="n">
        <v>67.06999999999999</v>
      </c>
      <c r="O285" t="n">
        <v>32615.02</v>
      </c>
      <c r="P285" t="n">
        <v>77.37</v>
      </c>
      <c r="Q285" t="n">
        <v>202.81</v>
      </c>
      <c r="R285" t="n">
        <v>20.56</v>
      </c>
      <c r="S285" t="n">
        <v>13.89</v>
      </c>
      <c r="T285" t="n">
        <v>1649.18</v>
      </c>
      <c r="U285" t="n">
        <v>0.68</v>
      </c>
      <c r="V285" t="n">
        <v>0.75</v>
      </c>
      <c r="W285" t="n">
        <v>0.64</v>
      </c>
      <c r="X285" t="n">
        <v>0.09</v>
      </c>
      <c r="Y285" t="n">
        <v>1</v>
      </c>
      <c r="Z285" t="n">
        <v>10</v>
      </c>
    </row>
    <row r="286">
      <c r="A286" t="n">
        <v>45</v>
      </c>
      <c r="B286" t="n">
        <v>125</v>
      </c>
      <c r="C286" t="inlineStr">
        <is>
          <t xml:space="preserve">CONCLUIDO	</t>
        </is>
      </c>
      <c r="D286" t="n">
        <v>12.2299</v>
      </c>
      <c r="E286" t="n">
        <v>8.18</v>
      </c>
      <c r="F286" t="n">
        <v>5.14</v>
      </c>
      <c r="G286" t="n">
        <v>51.36</v>
      </c>
      <c r="H286" t="n">
        <v>0.83</v>
      </c>
      <c r="I286" t="n">
        <v>6</v>
      </c>
      <c r="J286" t="n">
        <v>263.01</v>
      </c>
      <c r="K286" t="n">
        <v>58.47</v>
      </c>
      <c r="L286" t="n">
        <v>12.25</v>
      </c>
      <c r="M286" t="n">
        <v>4</v>
      </c>
      <c r="N286" t="n">
        <v>67.29000000000001</v>
      </c>
      <c r="O286" t="n">
        <v>32672.53</v>
      </c>
      <c r="P286" t="n">
        <v>77.31999999999999</v>
      </c>
      <c r="Q286" t="n">
        <v>202.81</v>
      </c>
      <c r="R286" t="n">
        <v>20.65</v>
      </c>
      <c r="S286" t="n">
        <v>13.89</v>
      </c>
      <c r="T286" t="n">
        <v>1692.37</v>
      </c>
      <c r="U286" t="n">
        <v>0.67</v>
      </c>
      <c r="V286" t="n">
        <v>0.75</v>
      </c>
      <c r="W286" t="n">
        <v>0.65</v>
      </c>
      <c r="X286" t="n">
        <v>0.1</v>
      </c>
      <c r="Y286" t="n">
        <v>1</v>
      </c>
      <c r="Z286" t="n">
        <v>10</v>
      </c>
    </row>
    <row r="287">
      <c r="A287" t="n">
        <v>46</v>
      </c>
      <c r="B287" t="n">
        <v>125</v>
      </c>
      <c r="C287" t="inlineStr">
        <is>
          <t xml:space="preserve">CONCLUIDO	</t>
        </is>
      </c>
      <c r="D287" t="n">
        <v>12.2283</v>
      </c>
      <c r="E287" t="n">
        <v>8.18</v>
      </c>
      <c r="F287" t="n">
        <v>5.14</v>
      </c>
      <c r="G287" t="n">
        <v>51.38</v>
      </c>
      <c r="H287" t="n">
        <v>0.84</v>
      </c>
      <c r="I287" t="n">
        <v>6</v>
      </c>
      <c r="J287" t="n">
        <v>263.48</v>
      </c>
      <c r="K287" t="n">
        <v>58.47</v>
      </c>
      <c r="L287" t="n">
        <v>12.5</v>
      </c>
      <c r="M287" t="n">
        <v>4</v>
      </c>
      <c r="N287" t="n">
        <v>67.51000000000001</v>
      </c>
      <c r="O287" t="n">
        <v>32730.13</v>
      </c>
      <c r="P287" t="n">
        <v>77.23999999999999</v>
      </c>
      <c r="Q287" t="n">
        <v>202.83</v>
      </c>
      <c r="R287" t="n">
        <v>20.72</v>
      </c>
      <c r="S287" t="n">
        <v>13.89</v>
      </c>
      <c r="T287" t="n">
        <v>1731.1</v>
      </c>
      <c r="U287" t="n">
        <v>0.67</v>
      </c>
      <c r="V287" t="n">
        <v>0.75</v>
      </c>
      <c r="W287" t="n">
        <v>0.65</v>
      </c>
      <c r="X287" t="n">
        <v>0.1</v>
      </c>
      <c r="Y287" t="n">
        <v>1</v>
      </c>
      <c r="Z287" t="n">
        <v>10</v>
      </c>
    </row>
    <row r="288">
      <c r="A288" t="n">
        <v>47</v>
      </c>
      <c r="B288" t="n">
        <v>125</v>
      </c>
      <c r="C288" t="inlineStr">
        <is>
          <t xml:space="preserve">CONCLUIDO	</t>
        </is>
      </c>
      <c r="D288" t="n">
        <v>12.2266</v>
      </c>
      <c r="E288" t="n">
        <v>8.18</v>
      </c>
      <c r="F288" t="n">
        <v>5.14</v>
      </c>
      <c r="G288" t="n">
        <v>51.39</v>
      </c>
      <c r="H288" t="n">
        <v>0.86</v>
      </c>
      <c r="I288" t="n">
        <v>6</v>
      </c>
      <c r="J288" t="n">
        <v>263.95</v>
      </c>
      <c r="K288" t="n">
        <v>58.47</v>
      </c>
      <c r="L288" t="n">
        <v>12.75</v>
      </c>
      <c r="M288" t="n">
        <v>4</v>
      </c>
      <c r="N288" t="n">
        <v>67.72</v>
      </c>
      <c r="O288" t="n">
        <v>32787.82</v>
      </c>
      <c r="P288" t="n">
        <v>77.2</v>
      </c>
      <c r="Q288" t="n">
        <v>202.81</v>
      </c>
      <c r="R288" t="n">
        <v>20.73</v>
      </c>
      <c r="S288" t="n">
        <v>13.89</v>
      </c>
      <c r="T288" t="n">
        <v>1733.58</v>
      </c>
      <c r="U288" t="n">
        <v>0.67</v>
      </c>
      <c r="V288" t="n">
        <v>0.75</v>
      </c>
      <c r="W288" t="n">
        <v>0.65</v>
      </c>
      <c r="X288" t="n">
        <v>0.1</v>
      </c>
      <c r="Y288" t="n">
        <v>1</v>
      </c>
      <c r="Z288" t="n">
        <v>10</v>
      </c>
    </row>
    <row r="289">
      <c r="A289" t="n">
        <v>48</v>
      </c>
      <c r="B289" t="n">
        <v>125</v>
      </c>
      <c r="C289" t="inlineStr">
        <is>
          <t xml:space="preserve">CONCLUIDO	</t>
        </is>
      </c>
      <c r="D289" t="n">
        <v>12.2237</v>
      </c>
      <c r="E289" t="n">
        <v>8.18</v>
      </c>
      <c r="F289" t="n">
        <v>5.14</v>
      </c>
      <c r="G289" t="n">
        <v>51.41</v>
      </c>
      <c r="H289" t="n">
        <v>0.87</v>
      </c>
      <c r="I289" t="n">
        <v>6</v>
      </c>
      <c r="J289" t="n">
        <v>264.42</v>
      </c>
      <c r="K289" t="n">
        <v>58.47</v>
      </c>
      <c r="L289" t="n">
        <v>13</v>
      </c>
      <c r="M289" t="n">
        <v>4</v>
      </c>
      <c r="N289" t="n">
        <v>67.94</v>
      </c>
      <c r="O289" t="n">
        <v>32845.58</v>
      </c>
      <c r="P289" t="n">
        <v>77.15000000000001</v>
      </c>
      <c r="Q289" t="n">
        <v>202.81</v>
      </c>
      <c r="R289" t="n">
        <v>20.84</v>
      </c>
      <c r="S289" t="n">
        <v>13.89</v>
      </c>
      <c r="T289" t="n">
        <v>1789.34</v>
      </c>
      <c r="U289" t="n">
        <v>0.67</v>
      </c>
      <c r="V289" t="n">
        <v>0.75</v>
      </c>
      <c r="W289" t="n">
        <v>0.65</v>
      </c>
      <c r="X289" t="n">
        <v>0.1</v>
      </c>
      <c r="Y289" t="n">
        <v>1</v>
      </c>
      <c r="Z289" t="n">
        <v>10</v>
      </c>
    </row>
    <row r="290">
      <c r="A290" t="n">
        <v>49</v>
      </c>
      <c r="B290" t="n">
        <v>125</v>
      </c>
      <c r="C290" t="inlineStr">
        <is>
          <t xml:space="preserve">CONCLUIDO	</t>
        </is>
      </c>
      <c r="D290" t="n">
        <v>12.2312</v>
      </c>
      <c r="E290" t="n">
        <v>8.18</v>
      </c>
      <c r="F290" t="n">
        <v>5.14</v>
      </c>
      <c r="G290" t="n">
        <v>51.36</v>
      </c>
      <c r="H290" t="n">
        <v>0.89</v>
      </c>
      <c r="I290" t="n">
        <v>6</v>
      </c>
      <c r="J290" t="n">
        <v>264.89</v>
      </c>
      <c r="K290" t="n">
        <v>58.47</v>
      </c>
      <c r="L290" t="n">
        <v>13.25</v>
      </c>
      <c r="M290" t="n">
        <v>4</v>
      </c>
      <c r="N290" t="n">
        <v>68.16</v>
      </c>
      <c r="O290" t="n">
        <v>32903.43</v>
      </c>
      <c r="P290" t="n">
        <v>76.79000000000001</v>
      </c>
      <c r="Q290" t="n">
        <v>202.82</v>
      </c>
      <c r="R290" t="n">
        <v>20.73</v>
      </c>
      <c r="S290" t="n">
        <v>13.89</v>
      </c>
      <c r="T290" t="n">
        <v>1735.64</v>
      </c>
      <c r="U290" t="n">
        <v>0.67</v>
      </c>
      <c r="V290" t="n">
        <v>0.75</v>
      </c>
      <c r="W290" t="n">
        <v>0.64</v>
      </c>
      <c r="X290" t="n">
        <v>0.1</v>
      </c>
      <c r="Y290" t="n">
        <v>1</v>
      </c>
      <c r="Z290" t="n">
        <v>10</v>
      </c>
    </row>
    <row r="291">
      <c r="A291" t="n">
        <v>50</v>
      </c>
      <c r="B291" t="n">
        <v>125</v>
      </c>
      <c r="C291" t="inlineStr">
        <is>
          <t xml:space="preserve">CONCLUIDO	</t>
        </is>
      </c>
      <c r="D291" t="n">
        <v>12.2266</v>
      </c>
      <c r="E291" t="n">
        <v>8.18</v>
      </c>
      <c r="F291" t="n">
        <v>5.14</v>
      </c>
      <c r="G291" t="n">
        <v>51.39</v>
      </c>
      <c r="H291" t="n">
        <v>0.91</v>
      </c>
      <c r="I291" t="n">
        <v>6</v>
      </c>
      <c r="J291" t="n">
        <v>265.36</v>
      </c>
      <c r="K291" t="n">
        <v>58.47</v>
      </c>
      <c r="L291" t="n">
        <v>13.5</v>
      </c>
      <c r="M291" t="n">
        <v>4</v>
      </c>
      <c r="N291" t="n">
        <v>68.38</v>
      </c>
      <c r="O291" t="n">
        <v>32961.36</v>
      </c>
      <c r="P291" t="n">
        <v>76.67</v>
      </c>
      <c r="Q291" t="n">
        <v>202.84</v>
      </c>
      <c r="R291" t="n">
        <v>20.8</v>
      </c>
      <c r="S291" t="n">
        <v>13.89</v>
      </c>
      <c r="T291" t="n">
        <v>1769.32</v>
      </c>
      <c r="U291" t="n">
        <v>0.67</v>
      </c>
      <c r="V291" t="n">
        <v>0.75</v>
      </c>
      <c r="W291" t="n">
        <v>0.65</v>
      </c>
      <c r="X291" t="n">
        <v>0.1</v>
      </c>
      <c r="Y291" t="n">
        <v>1</v>
      </c>
      <c r="Z291" t="n">
        <v>10</v>
      </c>
    </row>
    <row r="292">
      <c r="A292" t="n">
        <v>51</v>
      </c>
      <c r="B292" t="n">
        <v>125</v>
      </c>
      <c r="C292" t="inlineStr">
        <is>
          <t xml:space="preserve">CONCLUIDO	</t>
        </is>
      </c>
      <c r="D292" t="n">
        <v>12.3212</v>
      </c>
      <c r="E292" t="n">
        <v>8.119999999999999</v>
      </c>
      <c r="F292" t="n">
        <v>5.12</v>
      </c>
      <c r="G292" t="n">
        <v>61.48</v>
      </c>
      <c r="H292" t="n">
        <v>0.92</v>
      </c>
      <c r="I292" t="n">
        <v>5</v>
      </c>
      <c r="J292" t="n">
        <v>265.83</v>
      </c>
      <c r="K292" t="n">
        <v>58.47</v>
      </c>
      <c r="L292" t="n">
        <v>13.75</v>
      </c>
      <c r="M292" t="n">
        <v>3</v>
      </c>
      <c r="N292" t="n">
        <v>68.59999999999999</v>
      </c>
      <c r="O292" t="n">
        <v>33019.37</v>
      </c>
      <c r="P292" t="n">
        <v>76.28</v>
      </c>
      <c r="Q292" t="n">
        <v>202.81</v>
      </c>
      <c r="R292" t="n">
        <v>20.31</v>
      </c>
      <c r="S292" t="n">
        <v>13.89</v>
      </c>
      <c r="T292" t="n">
        <v>1530.6</v>
      </c>
      <c r="U292" t="n">
        <v>0.68</v>
      </c>
      <c r="V292" t="n">
        <v>0.76</v>
      </c>
      <c r="W292" t="n">
        <v>0.64</v>
      </c>
      <c r="X292" t="n">
        <v>0.09</v>
      </c>
      <c r="Y292" t="n">
        <v>1</v>
      </c>
      <c r="Z292" t="n">
        <v>10</v>
      </c>
    </row>
    <row r="293">
      <c r="A293" t="n">
        <v>52</v>
      </c>
      <c r="B293" t="n">
        <v>125</v>
      </c>
      <c r="C293" t="inlineStr">
        <is>
          <t xml:space="preserve">CONCLUIDO	</t>
        </is>
      </c>
      <c r="D293" t="n">
        <v>12.3258</v>
      </c>
      <c r="E293" t="n">
        <v>8.109999999999999</v>
      </c>
      <c r="F293" t="n">
        <v>5.12</v>
      </c>
      <c r="G293" t="n">
        <v>61.44</v>
      </c>
      <c r="H293" t="n">
        <v>0.9399999999999999</v>
      </c>
      <c r="I293" t="n">
        <v>5</v>
      </c>
      <c r="J293" t="n">
        <v>266.3</v>
      </c>
      <c r="K293" t="n">
        <v>58.47</v>
      </c>
      <c r="L293" t="n">
        <v>14</v>
      </c>
      <c r="M293" t="n">
        <v>3</v>
      </c>
      <c r="N293" t="n">
        <v>68.81999999999999</v>
      </c>
      <c r="O293" t="n">
        <v>33077.47</v>
      </c>
      <c r="P293" t="n">
        <v>76.19</v>
      </c>
      <c r="Q293" t="n">
        <v>202.81</v>
      </c>
      <c r="R293" t="n">
        <v>20.27</v>
      </c>
      <c r="S293" t="n">
        <v>13.89</v>
      </c>
      <c r="T293" t="n">
        <v>1507.51</v>
      </c>
      <c r="U293" t="n">
        <v>0.6899999999999999</v>
      </c>
      <c r="V293" t="n">
        <v>0.76</v>
      </c>
      <c r="W293" t="n">
        <v>0.64</v>
      </c>
      <c r="X293" t="n">
        <v>0.08</v>
      </c>
      <c r="Y293" t="n">
        <v>1</v>
      </c>
      <c r="Z293" t="n">
        <v>10</v>
      </c>
    </row>
    <row r="294">
      <c r="A294" t="n">
        <v>53</v>
      </c>
      <c r="B294" t="n">
        <v>125</v>
      </c>
      <c r="C294" t="inlineStr">
        <is>
          <t xml:space="preserve">CONCLUIDO	</t>
        </is>
      </c>
      <c r="D294" t="n">
        <v>12.3224</v>
      </c>
      <c r="E294" t="n">
        <v>8.119999999999999</v>
      </c>
      <c r="F294" t="n">
        <v>5.12</v>
      </c>
      <c r="G294" t="n">
        <v>61.47</v>
      </c>
      <c r="H294" t="n">
        <v>0.95</v>
      </c>
      <c r="I294" t="n">
        <v>5</v>
      </c>
      <c r="J294" t="n">
        <v>266.77</v>
      </c>
      <c r="K294" t="n">
        <v>58.47</v>
      </c>
      <c r="L294" t="n">
        <v>14.25</v>
      </c>
      <c r="M294" t="n">
        <v>3</v>
      </c>
      <c r="N294" t="n">
        <v>69.04000000000001</v>
      </c>
      <c r="O294" t="n">
        <v>33135.65</v>
      </c>
      <c r="P294" t="n">
        <v>76.14</v>
      </c>
      <c r="Q294" t="n">
        <v>202.81</v>
      </c>
      <c r="R294" t="n">
        <v>20.27</v>
      </c>
      <c r="S294" t="n">
        <v>13.89</v>
      </c>
      <c r="T294" t="n">
        <v>1511.47</v>
      </c>
      <c r="U294" t="n">
        <v>0.6899999999999999</v>
      </c>
      <c r="V294" t="n">
        <v>0.76</v>
      </c>
      <c r="W294" t="n">
        <v>0.65</v>
      </c>
      <c r="X294" t="n">
        <v>0.08</v>
      </c>
      <c r="Y294" t="n">
        <v>1</v>
      </c>
      <c r="Z294" t="n">
        <v>10</v>
      </c>
    </row>
    <row r="295">
      <c r="A295" t="n">
        <v>54</v>
      </c>
      <c r="B295" t="n">
        <v>125</v>
      </c>
      <c r="C295" t="inlineStr">
        <is>
          <t xml:space="preserve">CONCLUIDO	</t>
        </is>
      </c>
      <c r="D295" t="n">
        <v>12.3305</v>
      </c>
      <c r="E295" t="n">
        <v>8.109999999999999</v>
      </c>
      <c r="F295" t="n">
        <v>5.12</v>
      </c>
      <c r="G295" t="n">
        <v>61.4</v>
      </c>
      <c r="H295" t="n">
        <v>0.97</v>
      </c>
      <c r="I295" t="n">
        <v>5</v>
      </c>
      <c r="J295" t="n">
        <v>267.24</v>
      </c>
      <c r="K295" t="n">
        <v>58.47</v>
      </c>
      <c r="L295" t="n">
        <v>14.5</v>
      </c>
      <c r="M295" t="n">
        <v>3</v>
      </c>
      <c r="N295" t="n">
        <v>69.27</v>
      </c>
      <c r="O295" t="n">
        <v>33193.92</v>
      </c>
      <c r="P295" t="n">
        <v>75.97</v>
      </c>
      <c r="Q295" t="n">
        <v>202.81</v>
      </c>
      <c r="R295" t="n">
        <v>20.12</v>
      </c>
      <c r="S295" t="n">
        <v>13.89</v>
      </c>
      <c r="T295" t="n">
        <v>1437.3</v>
      </c>
      <c r="U295" t="n">
        <v>0.6899999999999999</v>
      </c>
      <c r="V295" t="n">
        <v>0.76</v>
      </c>
      <c r="W295" t="n">
        <v>0.64</v>
      </c>
      <c r="X295" t="n">
        <v>0.08</v>
      </c>
      <c r="Y295" t="n">
        <v>1</v>
      </c>
      <c r="Z295" t="n">
        <v>10</v>
      </c>
    </row>
    <row r="296">
      <c r="A296" t="n">
        <v>55</v>
      </c>
      <c r="B296" t="n">
        <v>125</v>
      </c>
      <c r="C296" t="inlineStr">
        <is>
          <t xml:space="preserve">CONCLUIDO	</t>
        </is>
      </c>
      <c r="D296" t="n">
        <v>12.3305</v>
      </c>
      <c r="E296" t="n">
        <v>8.109999999999999</v>
      </c>
      <c r="F296" t="n">
        <v>5.12</v>
      </c>
      <c r="G296" t="n">
        <v>61.4</v>
      </c>
      <c r="H296" t="n">
        <v>0.98</v>
      </c>
      <c r="I296" t="n">
        <v>5</v>
      </c>
      <c r="J296" t="n">
        <v>267.71</v>
      </c>
      <c r="K296" t="n">
        <v>58.47</v>
      </c>
      <c r="L296" t="n">
        <v>14.75</v>
      </c>
      <c r="M296" t="n">
        <v>3</v>
      </c>
      <c r="N296" t="n">
        <v>69.48999999999999</v>
      </c>
      <c r="O296" t="n">
        <v>33252.27</v>
      </c>
      <c r="P296" t="n">
        <v>75.95</v>
      </c>
      <c r="Q296" t="n">
        <v>202.82</v>
      </c>
      <c r="R296" t="n">
        <v>20.16</v>
      </c>
      <c r="S296" t="n">
        <v>13.89</v>
      </c>
      <c r="T296" t="n">
        <v>1453.04</v>
      </c>
      <c r="U296" t="n">
        <v>0.6899999999999999</v>
      </c>
      <c r="V296" t="n">
        <v>0.76</v>
      </c>
      <c r="W296" t="n">
        <v>0.64</v>
      </c>
      <c r="X296" t="n">
        <v>0.08</v>
      </c>
      <c r="Y296" t="n">
        <v>1</v>
      </c>
      <c r="Z296" t="n">
        <v>10</v>
      </c>
    </row>
    <row r="297">
      <c r="A297" t="n">
        <v>56</v>
      </c>
      <c r="B297" t="n">
        <v>125</v>
      </c>
      <c r="C297" t="inlineStr">
        <is>
          <t xml:space="preserve">CONCLUIDO	</t>
        </is>
      </c>
      <c r="D297" t="n">
        <v>12.3254</v>
      </c>
      <c r="E297" t="n">
        <v>8.109999999999999</v>
      </c>
      <c r="F297" t="n">
        <v>5.12</v>
      </c>
      <c r="G297" t="n">
        <v>61.44</v>
      </c>
      <c r="H297" t="n">
        <v>1</v>
      </c>
      <c r="I297" t="n">
        <v>5</v>
      </c>
      <c r="J297" t="n">
        <v>268.19</v>
      </c>
      <c r="K297" t="n">
        <v>58.47</v>
      </c>
      <c r="L297" t="n">
        <v>15</v>
      </c>
      <c r="M297" t="n">
        <v>3</v>
      </c>
      <c r="N297" t="n">
        <v>69.70999999999999</v>
      </c>
      <c r="O297" t="n">
        <v>33310.7</v>
      </c>
      <c r="P297" t="n">
        <v>76.23</v>
      </c>
      <c r="Q297" t="n">
        <v>202.81</v>
      </c>
      <c r="R297" t="n">
        <v>20.15</v>
      </c>
      <c r="S297" t="n">
        <v>13.89</v>
      </c>
      <c r="T297" t="n">
        <v>1450.76</v>
      </c>
      <c r="U297" t="n">
        <v>0.6899999999999999</v>
      </c>
      <c r="V297" t="n">
        <v>0.76</v>
      </c>
      <c r="W297" t="n">
        <v>0.65</v>
      </c>
      <c r="X297" t="n">
        <v>0.08</v>
      </c>
      <c r="Y297" t="n">
        <v>1</v>
      </c>
      <c r="Z297" t="n">
        <v>10</v>
      </c>
    </row>
    <row r="298">
      <c r="A298" t="n">
        <v>57</v>
      </c>
      <c r="B298" t="n">
        <v>125</v>
      </c>
      <c r="C298" t="inlineStr">
        <is>
          <t xml:space="preserve">CONCLUIDO	</t>
        </is>
      </c>
      <c r="D298" t="n">
        <v>12.3136</v>
      </c>
      <c r="E298" t="n">
        <v>8.119999999999999</v>
      </c>
      <c r="F298" t="n">
        <v>5.13</v>
      </c>
      <c r="G298" t="n">
        <v>61.54</v>
      </c>
      <c r="H298" t="n">
        <v>1.01</v>
      </c>
      <c r="I298" t="n">
        <v>5</v>
      </c>
      <c r="J298" t="n">
        <v>268.66</v>
      </c>
      <c r="K298" t="n">
        <v>58.47</v>
      </c>
      <c r="L298" t="n">
        <v>15.25</v>
      </c>
      <c r="M298" t="n">
        <v>3</v>
      </c>
      <c r="N298" t="n">
        <v>69.94</v>
      </c>
      <c r="O298" t="n">
        <v>33369.22</v>
      </c>
      <c r="P298" t="n">
        <v>76.28</v>
      </c>
      <c r="Q298" t="n">
        <v>202.81</v>
      </c>
      <c r="R298" t="n">
        <v>20.41</v>
      </c>
      <c r="S298" t="n">
        <v>13.89</v>
      </c>
      <c r="T298" t="n">
        <v>1580.74</v>
      </c>
      <c r="U298" t="n">
        <v>0.68</v>
      </c>
      <c r="V298" t="n">
        <v>0.75</v>
      </c>
      <c r="W298" t="n">
        <v>0.65</v>
      </c>
      <c r="X298" t="n">
        <v>0.09</v>
      </c>
      <c r="Y298" t="n">
        <v>1</v>
      </c>
      <c r="Z298" t="n">
        <v>10</v>
      </c>
    </row>
    <row r="299">
      <c r="A299" t="n">
        <v>58</v>
      </c>
      <c r="B299" t="n">
        <v>125</v>
      </c>
      <c r="C299" t="inlineStr">
        <is>
          <t xml:space="preserve">CONCLUIDO	</t>
        </is>
      </c>
      <c r="D299" t="n">
        <v>12.3212</v>
      </c>
      <c r="E299" t="n">
        <v>8.119999999999999</v>
      </c>
      <c r="F299" t="n">
        <v>5.12</v>
      </c>
      <c r="G299" t="n">
        <v>61.48</v>
      </c>
      <c r="H299" t="n">
        <v>1.03</v>
      </c>
      <c r="I299" t="n">
        <v>5</v>
      </c>
      <c r="J299" t="n">
        <v>269.14</v>
      </c>
      <c r="K299" t="n">
        <v>58.47</v>
      </c>
      <c r="L299" t="n">
        <v>15.5</v>
      </c>
      <c r="M299" t="n">
        <v>3</v>
      </c>
      <c r="N299" t="n">
        <v>70.16</v>
      </c>
      <c r="O299" t="n">
        <v>33427.83</v>
      </c>
      <c r="P299" t="n">
        <v>76</v>
      </c>
      <c r="Q299" t="n">
        <v>202.81</v>
      </c>
      <c r="R299" t="n">
        <v>20.34</v>
      </c>
      <c r="S299" t="n">
        <v>13.89</v>
      </c>
      <c r="T299" t="n">
        <v>1543.97</v>
      </c>
      <c r="U299" t="n">
        <v>0.68</v>
      </c>
      <c r="V299" t="n">
        <v>0.76</v>
      </c>
      <c r="W299" t="n">
        <v>0.64</v>
      </c>
      <c r="X299" t="n">
        <v>0.09</v>
      </c>
      <c r="Y299" t="n">
        <v>1</v>
      </c>
      <c r="Z299" t="n">
        <v>10</v>
      </c>
    </row>
    <row r="300">
      <c r="A300" t="n">
        <v>59</v>
      </c>
      <c r="B300" t="n">
        <v>125</v>
      </c>
      <c r="C300" t="inlineStr">
        <is>
          <t xml:space="preserve">CONCLUIDO	</t>
        </is>
      </c>
      <c r="D300" t="n">
        <v>12.3216</v>
      </c>
      <c r="E300" t="n">
        <v>8.119999999999999</v>
      </c>
      <c r="F300" t="n">
        <v>5.12</v>
      </c>
      <c r="G300" t="n">
        <v>61.47</v>
      </c>
      <c r="H300" t="n">
        <v>1.04</v>
      </c>
      <c r="I300" t="n">
        <v>5</v>
      </c>
      <c r="J300" t="n">
        <v>269.61</v>
      </c>
      <c r="K300" t="n">
        <v>58.47</v>
      </c>
      <c r="L300" t="n">
        <v>15.75</v>
      </c>
      <c r="M300" t="n">
        <v>3</v>
      </c>
      <c r="N300" t="n">
        <v>70.39</v>
      </c>
      <c r="O300" t="n">
        <v>33486.53</v>
      </c>
      <c r="P300" t="n">
        <v>75.81</v>
      </c>
      <c r="Q300" t="n">
        <v>202.81</v>
      </c>
      <c r="R300" t="n">
        <v>20.32</v>
      </c>
      <c r="S300" t="n">
        <v>13.89</v>
      </c>
      <c r="T300" t="n">
        <v>1532.44</v>
      </c>
      <c r="U300" t="n">
        <v>0.68</v>
      </c>
      <c r="V300" t="n">
        <v>0.76</v>
      </c>
      <c r="W300" t="n">
        <v>0.65</v>
      </c>
      <c r="X300" t="n">
        <v>0.08</v>
      </c>
      <c r="Y300" t="n">
        <v>1</v>
      </c>
      <c r="Z300" t="n">
        <v>10</v>
      </c>
    </row>
    <row r="301">
      <c r="A301" t="n">
        <v>60</v>
      </c>
      <c r="B301" t="n">
        <v>125</v>
      </c>
      <c r="C301" t="inlineStr">
        <is>
          <t xml:space="preserve">CONCLUIDO	</t>
        </is>
      </c>
      <c r="D301" t="n">
        <v>12.3237</v>
      </c>
      <c r="E301" t="n">
        <v>8.109999999999999</v>
      </c>
      <c r="F301" t="n">
        <v>5.12</v>
      </c>
      <c r="G301" t="n">
        <v>61.46</v>
      </c>
      <c r="H301" t="n">
        <v>1.05</v>
      </c>
      <c r="I301" t="n">
        <v>5</v>
      </c>
      <c r="J301" t="n">
        <v>270.09</v>
      </c>
      <c r="K301" t="n">
        <v>58.47</v>
      </c>
      <c r="L301" t="n">
        <v>16</v>
      </c>
      <c r="M301" t="n">
        <v>3</v>
      </c>
      <c r="N301" t="n">
        <v>70.62</v>
      </c>
      <c r="O301" t="n">
        <v>33545.31</v>
      </c>
      <c r="P301" t="n">
        <v>75.66</v>
      </c>
      <c r="Q301" t="n">
        <v>202.81</v>
      </c>
      <c r="R301" t="n">
        <v>20.26</v>
      </c>
      <c r="S301" t="n">
        <v>13.89</v>
      </c>
      <c r="T301" t="n">
        <v>1506.51</v>
      </c>
      <c r="U301" t="n">
        <v>0.6899999999999999</v>
      </c>
      <c r="V301" t="n">
        <v>0.76</v>
      </c>
      <c r="W301" t="n">
        <v>0.64</v>
      </c>
      <c r="X301" t="n">
        <v>0.08</v>
      </c>
      <c r="Y301" t="n">
        <v>1</v>
      </c>
      <c r="Z301" t="n">
        <v>10</v>
      </c>
    </row>
    <row r="302">
      <c r="A302" t="n">
        <v>61</v>
      </c>
      <c r="B302" t="n">
        <v>125</v>
      </c>
      <c r="C302" t="inlineStr">
        <is>
          <t xml:space="preserve">CONCLUIDO	</t>
        </is>
      </c>
      <c r="D302" t="n">
        <v>12.3262</v>
      </c>
      <c r="E302" t="n">
        <v>8.109999999999999</v>
      </c>
      <c r="F302" t="n">
        <v>5.12</v>
      </c>
      <c r="G302" t="n">
        <v>61.44</v>
      </c>
      <c r="H302" t="n">
        <v>1.07</v>
      </c>
      <c r="I302" t="n">
        <v>5</v>
      </c>
      <c r="J302" t="n">
        <v>270.57</v>
      </c>
      <c r="K302" t="n">
        <v>58.47</v>
      </c>
      <c r="L302" t="n">
        <v>16.25</v>
      </c>
      <c r="M302" t="n">
        <v>3</v>
      </c>
      <c r="N302" t="n">
        <v>70.84</v>
      </c>
      <c r="O302" t="n">
        <v>33604.17</v>
      </c>
      <c r="P302" t="n">
        <v>75.27</v>
      </c>
      <c r="Q302" t="n">
        <v>202.81</v>
      </c>
      <c r="R302" t="n">
        <v>20.2</v>
      </c>
      <c r="S302" t="n">
        <v>13.89</v>
      </c>
      <c r="T302" t="n">
        <v>1475.94</v>
      </c>
      <c r="U302" t="n">
        <v>0.6899999999999999</v>
      </c>
      <c r="V302" t="n">
        <v>0.76</v>
      </c>
      <c r="W302" t="n">
        <v>0.64</v>
      </c>
      <c r="X302" t="n">
        <v>0.08</v>
      </c>
      <c r="Y302" t="n">
        <v>1</v>
      </c>
      <c r="Z302" t="n">
        <v>10</v>
      </c>
    </row>
    <row r="303">
      <c r="A303" t="n">
        <v>62</v>
      </c>
      <c r="B303" t="n">
        <v>125</v>
      </c>
      <c r="C303" t="inlineStr">
        <is>
          <t xml:space="preserve">CONCLUIDO	</t>
        </is>
      </c>
      <c r="D303" t="n">
        <v>12.3381</v>
      </c>
      <c r="E303" t="n">
        <v>8.1</v>
      </c>
      <c r="F303" t="n">
        <v>5.11</v>
      </c>
      <c r="G303" t="n">
        <v>61.34</v>
      </c>
      <c r="H303" t="n">
        <v>1.08</v>
      </c>
      <c r="I303" t="n">
        <v>5</v>
      </c>
      <c r="J303" t="n">
        <v>271.05</v>
      </c>
      <c r="K303" t="n">
        <v>58.47</v>
      </c>
      <c r="L303" t="n">
        <v>16.5</v>
      </c>
      <c r="M303" t="n">
        <v>3</v>
      </c>
      <c r="N303" t="n">
        <v>71.06999999999999</v>
      </c>
      <c r="O303" t="n">
        <v>33663.13</v>
      </c>
      <c r="P303" t="n">
        <v>74.73999999999999</v>
      </c>
      <c r="Q303" t="n">
        <v>202.81</v>
      </c>
      <c r="R303" t="n">
        <v>19.96</v>
      </c>
      <c r="S303" t="n">
        <v>13.89</v>
      </c>
      <c r="T303" t="n">
        <v>1357.24</v>
      </c>
      <c r="U303" t="n">
        <v>0.7</v>
      </c>
      <c r="V303" t="n">
        <v>0.76</v>
      </c>
      <c r="W303" t="n">
        <v>0.64</v>
      </c>
      <c r="X303" t="n">
        <v>0.07000000000000001</v>
      </c>
      <c r="Y303" t="n">
        <v>1</v>
      </c>
      <c r="Z303" t="n">
        <v>10</v>
      </c>
    </row>
    <row r="304">
      <c r="A304" t="n">
        <v>63</v>
      </c>
      <c r="B304" t="n">
        <v>125</v>
      </c>
      <c r="C304" t="inlineStr">
        <is>
          <t xml:space="preserve">CONCLUIDO	</t>
        </is>
      </c>
      <c r="D304" t="n">
        <v>12.3393</v>
      </c>
      <c r="E304" t="n">
        <v>8.1</v>
      </c>
      <c r="F304" t="n">
        <v>5.11</v>
      </c>
      <c r="G304" t="n">
        <v>61.33</v>
      </c>
      <c r="H304" t="n">
        <v>1.1</v>
      </c>
      <c r="I304" t="n">
        <v>5</v>
      </c>
      <c r="J304" t="n">
        <v>271.52</v>
      </c>
      <c r="K304" t="n">
        <v>58.47</v>
      </c>
      <c r="L304" t="n">
        <v>16.75</v>
      </c>
      <c r="M304" t="n">
        <v>3</v>
      </c>
      <c r="N304" t="n">
        <v>71.3</v>
      </c>
      <c r="O304" t="n">
        <v>33722.17</v>
      </c>
      <c r="P304" t="n">
        <v>74.45</v>
      </c>
      <c r="Q304" t="n">
        <v>202.81</v>
      </c>
      <c r="R304" t="n">
        <v>19.96</v>
      </c>
      <c r="S304" t="n">
        <v>13.89</v>
      </c>
      <c r="T304" t="n">
        <v>1353.22</v>
      </c>
      <c r="U304" t="n">
        <v>0.7</v>
      </c>
      <c r="V304" t="n">
        <v>0.76</v>
      </c>
      <c r="W304" t="n">
        <v>0.64</v>
      </c>
      <c r="X304" t="n">
        <v>0.07000000000000001</v>
      </c>
      <c r="Y304" t="n">
        <v>1</v>
      </c>
      <c r="Z304" t="n">
        <v>10</v>
      </c>
    </row>
    <row r="305">
      <c r="A305" t="n">
        <v>64</v>
      </c>
      <c r="B305" t="n">
        <v>125</v>
      </c>
      <c r="C305" t="inlineStr">
        <is>
          <t xml:space="preserve">CONCLUIDO	</t>
        </is>
      </c>
      <c r="D305" t="n">
        <v>12.3288</v>
      </c>
      <c r="E305" t="n">
        <v>8.109999999999999</v>
      </c>
      <c r="F305" t="n">
        <v>5.12</v>
      </c>
      <c r="G305" t="n">
        <v>61.42</v>
      </c>
      <c r="H305" t="n">
        <v>1.11</v>
      </c>
      <c r="I305" t="n">
        <v>5</v>
      </c>
      <c r="J305" t="n">
        <v>272</v>
      </c>
      <c r="K305" t="n">
        <v>58.47</v>
      </c>
      <c r="L305" t="n">
        <v>17</v>
      </c>
      <c r="M305" t="n">
        <v>3</v>
      </c>
      <c r="N305" t="n">
        <v>71.53</v>
      </c>
      <c r="O305" t="n">
        <v>33781.3</v>
      </c>
      <c r="P305" t="n">
        <v>74.44</v>
      </c>
      <c r="Q305" t="n">
        <v>202.81</v>
      </c>
      <c r="R305" t="n">
        <v>20.12</v>
      </c>
      <c r="S305" t="n">
        <v>13.89</v>
      </c>
      <c r="T305" t="n">
        <v>1433.09</v>
      </c>
      <c r="U305" t="n">
        <v>0.6899999999999999</v>
      </c>
      <c r="V305" t="n">
        <v>0.76</v>
      </c>
      <c r="W305" t="n">
        <v>0.65</v>
      </c>
      <c r="X305" t="n">
        <v>0.08</v>
      </c>
      <c r="Y305" t="n">
        <v>1</v>
      </c>
      <c r="Z305" t="n">
        <v>10</v>
      </c>
    </row>
    <row r="306">
      <c r="A306" t="n">
        <v>65</v>
      </c>
      <c r="B306" t="n">
        <v>125</v>
      </c>
      <c r="C306" t="inlineStr">
        <is>
          <t xml:space="preserve">CONCLUIDO	</t>
        </is>
      </c>
      <c r="D306" t="n">
        <v>12.3245</v>
      </c>
      <c r="E306" t="n">
        <v>8.109999999999999</v>
      </c>
      <c r="F306" t="n">
        <v>5.12</v>
      </c>
      <c r="G306" t="n">
        <v>61.45</v>
      </c>
      <c r="H306" t="n">
        <v>1.13</v>
      </c>
      <c r="I306" t="n">
        <v>5</v>
      </c>
      <c r="J306" t="n">
        <v>272.48</v>
      </c>
      <c r="K306" t="n">
        <v>58.47</v>
      </c>
      <c r="L306" t="n">
        <v>17.25</v>
      </c>
      <c r="M306" t="n">
        <v>3</v>
      </c>
      <c r="N306" t="n">
        <v>71.76000000000001</v>
      </c>
      <c r="O306" t="n">
        <v>33840.65</v>
      </c>
      <c r="P306" t="n">
        <v>74.43000000000001</v>
      </c>
      <c r="Q306" t="n">
        <v>202.81</v>
      </c>
      <c r="R306" t="n">
        <v>20.3</v>
      </c>
      <c r="S306" t="n">
        <v>13.89</v>
      </c>
      <c r="T306" t="n">
        <v>1522.52</v>
      </c>
      <c r="U306" t="n">
        <v>0.68</v>
      </c>
      <c r="V306" t="n">
        <v>0.76</v>
      </c>
      <c r="W306" t="n">
        <v>0.64</v>
      </c>
      <c r="X306" t="n">
        <v>0.08</v>
      </c>
      <c r="Y306" t="n">
        <v>1</v>
      </c>
      <c r="Z306" t="n">
        <v>10</v>
      </c>
    </row>
    <row r="307">
      <c r="A307" t="n">
        <v>66</v>
      </c>
      <c r="B307" t="n">
        <v>125</v>
      </c>
      <c r="C307" t="inlineStr">
        <is>
          <t xml:space="preserve">CONCLUIDO	</t>
        </is>
      </c>
      <c r="D307" t="n">
        <v>12.325</v>
      </c>
      <c r="E307" t="n">
        <v>8.109999999999999</v>
      </c>
      <c r="F307" t="n">
        <v>5.12</v>
      </c>
      <c r="G307" t="n">
        <v>61.45</v>
      </c>
      <c r="H307" t="n">
        <v>1.14</v>
      </c>
      <c r="I307" t="n">
        <v>5</v>
      </c>
      <c r="J307" t="n">
        <v>272.97</v>
      </c>
      <c r="K307" t="n">
        <v>58.47</v>
      </c>
      <c r="L307" t="n">
        <v>17.5</v>
      </c>
      <c r="M307" t="n">
        <v>3</v>
      </c>
      <c r="N307" t="n">
        <v>71.98999999999999</v>
      </c>
      <c r="O307" t="n">
        <v>33899.96</v>
      </c>
      <c r="P307" t="n">
        <v>74.02</v>
      </c>
      <c r="Q307" t="n">
        <v>202.81</v>
      </c>
      <c r="R307" t="n">
        <v>20.16</v>
      </c>
      <c r="S307" t="n">
        <v>13.89</v>
      </c>
      <c r="T307" t="n">
        <v>1452.49</v>
      </c>
      <c r="U307" t="n">
        <v>0.6899999999999999</v>
      </c>
      <c r="V307" t="n">
        <v>0.76</v>
      </c>
      <c r="W307" t="n">
        <v>0.65</v>
      </c>
      <c r="X307" t="n">
        <v>0.08</v>
      </c>
      <c r="Y307" t="n">
        <v>1</v>
      </c>
      <c r="Z307" t="n">
        <v>10</v>
      </c>
    </row>
    <row r="308">
      <c r="A308" t="n">
        <v>67</v>
      </c>
      <c r="B308" t="n">
        <v>125</v>
      </c>
      <c r="C308" t="inlineStr">
        <is>
          <t xml:space="preserve">CONCLUIDO	</t>
        </is>
      </c>
      <c r="D308" t="n">
        <v>12.4365</v>
      </c>
      <c r="E308" t="n">
        <v>8.039999999999999</v>
      </c>
      <c r="F308" t="n">
        <v>5.09</v>
      </c>
      <c r="G308" t="n">
        <v>76.42</v>
      </c>
      <c r="H308" t="n">
        <v>1.16</v>
      </c>
      <c r="I308" t="n">
        <v>4</v>
      </c>
      <c r="J308" t="n">
        <v>273.45</v>
      </c>
      <c r="K308" t="n">
        <v>58.47</v>
      </c>
      <c r="L308" t="n">
        <v>17.75</v>
      </c>
      <c r="M308" t="n">
        <v>2</v>
      </c>
      <c r="N308" t="n">
        <v>72.22</v>
      </c>
      <c r="O308" t="n">
        <v>33959.36</v>
      </c>
      <c r="P308" t="n">
        <v>73.52</v>
      </c>
      <c r="Q308" t="n">
        <v>202.81</v>
      </c>
      <c r="R308" t="n">
        <v>19.32</v>
      </c>
      <c r="S308" t="n">
        <v>13.89</v>
      </c>
      <c r="T308" t="n">
        <v>1041.86</v>
      </c>
      <c r="U308" t="n">
        <v>0.72</v>
      </c>
      <c r="V308" t="n">
        <v>0.76</v>
      </c>
      <c r="W308" t="n">
        <v>0.65</v>
      </c>
      <c r="X308" t="n">
        <v>0.06</v>
      </c>
      <c r="Y308" t="n">
        <v>1</v>
      </c>
      <c r="Z308" t="n">
        <v>10</v>
      </c>
    </row>
    <row r="309">
      <c r="A309" t="n">
        <v>68</v>
      </c>
      <c r="B309" t="n">
        <v>125</v>
      </c>
      <c r="C309" t="inlineStr">
        <is>
          <t xml:space="preserve">CONCLUIDO	</t>
        </is>
      </c>
      <c r="D309" t="n">
        <v>12.4361</v>
      </c>
      <c r="E309" t="n">
        <v>8.039999999999999</v>
      </c>
      <c r="F309" t="n">
        <v>5.1</v>
      </c>
      <c r="G309" t="n">
        <v>76.43000000000001</v>
      </c>
      <c r="H309" t="n">
        <v>1.17</v>
      </c>
      <c r="I309" t="n">
        <v>4</v>
      </c>
      <c r="J309" t="n">
        <v>273.93</v>
      </c>
      <c r="K309" t="n">
        <v>58.47</v>
      </c>
      <c r="L309" t="n">
        <v>18</v>
      </c>
      <c r="M309" t="n">
        <v>2</v>
      </c>
      <c r="N309" t="n">
        <v>72.45999999999999</v>
      </c>
      <c r="O309" t="n">
        <v>34018.85</v>
      </c>
      <c r="P309" t="n">
        <v>73.61</v>
      </c>
      <c r="Q309" t="n">
        <v>202.81</v>
      </c>
      <c r="R309" t="n">
        <v>19.41</v>
      </c>
      <c r="S309" t="n">
        <v>13.89</v>
      </c>
      <c r="T309" t="n">
        <v>1086.26</v>
      </c>
      <c r="U309" t="n">
        <v>0.72</v>
      </c>
      <c r="V309" t="n">
        <v>0.76</v>
      </c>
      <c r="W309" t="n">
        <v>0.64</v>
      </c>
      <c r="X309" t="n">
        <v>0.06</v>
      </c>
      <c r="Y309" t="n">
        <v>1</v>
      </c>
      <c r="Z309" t="n">
        <v>10</v>
      </c>
    </row>
    <row r="310">
      <c r="A310" t="n">
        <v>69</v>
      </c>
      <c r="B310" t="n">
        <v>125</v>
      </c>
      <c r="C310" t="inlineStr">
        <is>
          <t xml:space="preserve">CONCLUIDO	</t>
        </is>
      </c>
      <c r="D310" t="n">
        <v>12.4339</v>
      </c>
      <c r="E310" t="n">
        <v>8.039999999999999</v>
      </c>
      <c r="F310" t="n">
        <v>5.1</v>
      </c>
      <c r="G310" t="n">
        <v>76.45</v>
      </c>
      <c r="H310" t="n">
        <v>1.18</v>
      </c>
      <c r="I310" t="n">
        <v>4</v>
      </c>
      <c r="J310" t="n">
        <v>274.41</v>
      </c>
      <c r="K310" t="n">
        <v>58.47</v>
      </c>
      <c r="L310" t="n">
        <v>18.25</v>
      </c>
      <c r="M310" t="n">
        <v>2</v>
      </c>
      <c r="N310" t="n">
        <v>72.69</v>
      </c>
      <c r="O310" t="n">
        <v>34078.44</v>
      </c>
      <c r="P310" t="n">
        <v>73.83</v>
      </c>
      <c r="Q310" t="n">
        <v>202.83</v>
      </c>
      <c r="R310" t="n">
        <v>19.51</v>
      </c>
      <c r="S310" t="n">
        <v>13.89</v>
      </c>
      <c r="T310" t="n">
        <v>1132.52</v>
      </c>
      <c r="U310" t="n">
        <v>0.71</v>
      </c>
      <c r="V310" t="n">
        <v>0.76</v>
      </c>
      <c r="W310" t="n">
        <v>0.64</v>
      </c>
      <c r="X310" t="n">
        <v>0.06</v>
      </c>
      <c r="Y310" t="n">
        <v>1</v>
      </c>
      <c r="Z310" t="n">
        <v>10</v>
      </c>
    </row>
    <row r="311">
      <c r="A311" t="n">
        <v>70</v>
      </c>
      <c r="B311" t="n">
        <v>125</v>
      </c>
      <c r="C311" t="inlineStr">
        <is>
          <t xml:space="preserve">CONCLUIDO	</t>
        </is>
      </c>
      <c r="D311" t="n">
        <v>12.4391</v>
      </c>
      <c r="E311" t="n">
        <v>8.039999999999999</v>
      </c>
      <c r="F311" t="n">
        <v>5.09</v>
      </c>
      <c r="G311" t="n">
        <v>76.40000000000001</v>
      </c>
      <c r="H311" t="n">
        <v>1.2</v>
      </c>
      <c r="I311" t="n">
        <v>4</v>
      </c>
      <c r="J311" t="n">
        <v>274.9</v>
      </c>
      <c r="K311" t="n">
        <v>58.47</v>
      </c>
      <c r="L311" t="n">
        <v>18.5</v>
      </c>
      <c r="M311" t="n">
        <v>2</v>
      </c>
      <c r="N311" t="n">
        <v>72.92</v>
      </c>
      <c r="O311" t="n">
        <v>34138.11</v>
      </c>
      <c r="P311" t="n">
        <v>73.92</v>
      </c>
      <c r="Q311" t="n">
        <v>202.81</v>
      </c>
      <c r="R311" t="n">
        <v>19.39</v>
      </c>
      <c r="S311" t="n">
        <v>13.89</v>
      </c>
      <c r="T311" t="n">
        <v>1076.22</v>
      </c>
      <c r="U311" t="n">
        <v>0.72</v>
      </c>
      <c r="V311" t="n">
        <v>0.76</v>
      </c>
      <c r="W311" t="n">
        <v>0.64</v>
      </c>
      <c r="X311" t="n">
        <v>0.06</v>
      </c>
      <c r="Y311" t="n">
        <v>1</v>
      </c>
      <c r="Z311" t="n">
        <v>10</v>
      </c>
    </row>
    <row r="312">
      <c r="A312" t="n">
        <v>71</v>
      </c>
      <c r="B312" t="n">
        <v>125</v>
      </c>
      <c r="C312" t="inlineStr">
        <is>
          <t xml:space="preserve">CONCLUIDO	</t>
        </is>
      </c>
      <c r="D312" t="n">
        <v>12.4266</v>
      </c>
      <c r="E312" t="n">
        <v>8.050000000000001</v>
      </c>
      <c r="F312" t="n">
        <v>5.1</v>
      </c>
      <c r="G312" t="n">
        <v>76.52</v>
      </c>
      <c r="H312" t="n">
        <v>1.21</v>
      </c>
      <c r="I312" t="n">
        <v>4</v>
      </c>
      <c r="J312" t="n">
        <v>275.38</v>
      </c>
      <c r="K312" t="n">
        <v>58.47</v>
      </c>
      <c r="L312" t="n">
        <v>18.75</v>
      </c>
      <c r="M312" t="n">
        <v>2</v>
      </c>
      <c r="N312" t="n">
        <v>73.16</v>
      </c>
      <c r="O312" t="n">
        <v>34197.87</v>
      </c>
      <c r="P312" t="n">
        <v>74.09999999999999</v>
      </c>
      <c r="Q312" t="n">
        <v>202.81</v>
      </c>
      <c r="R312" t="n">
        <v>19.55</v>
      </c>
      <c r="S312" t="n">
        <v>13.89</v>
      </c>
      <c r="T312" t="n">
        <v>1155.11</v>
      </c>
      <c r="U312" t="n">
        <v>0.71</v>
      </c>
      <c r="V312" t="n">
        <v>0.76</v>
      </c>
      <c r="W312" t="n">
        <v>0.65</v>
      </c>
      <c r="X312" t="n">
        <v>0.06</v>
      </c>
      <c r="Y312" t="n">
        <v>1</v>
      </c>
      <c r="Z312" t="n">
        <v>10</v>
      </c>
    </row>
    <row r="313">
      <c r="A313" t="n">
        <v>72</v>
      </c>
      <c r="B313" t="n">
        <v>125</v>
      </c>
      <c r="C313" t="inlineStr">
        <is>
          <t xml:space="preserve">CONCLUIDO	</t>
        </is>
      </c>
      <c r="D313" t="n">
        <v>12.4292</v>
      </c>
      <c r="E313" t="n">
        <v>8.050000000000001</v>
      </c>
      <c r="F313" t="n">
        <v>5.1</v>
      </c>
      <c r="G313" t="n">
        <v>76.5</v>
      </c>
      <c r="H313" t="n">
        <v>1.23</v>
      </c>
      <c r="I313" t="n">
        <v>4</v>
      </c>
      <c r="J313" t="n">
        <v>275.87</v>
      </c>
      <c r="K313" t="n">
        <v>58.47</v>
      </c>
      <c r="L313" t="n">
        <v>19</v>
      </c>
      <c r="M313" t="n">
        <v>2</v>
      </c>
      <c r="N313" t="n">
        <v>73.39</v>
      </c>
      <c r="O313" t="n">
        <v>34257.73</v>
      </c>
      <c r="P313" t="n">
        <v>74.09</v>
      </c>
      <c r="Q313" t="n">
        <v>202.82</v>
      </c>
      <c r="R313" t="n">
        <v>19.53</v>
      </c>
      <c r="S313" t="n">
        <v>13.89</v>
      </c>
      <c r="T313" t="n">
        <v>1146.49</v>
      </c>
      <c r="U313" t="n">
        <v>0.71</v>
      </c>
      <c r="V313" t="n">
        <v>0.76</v>
      </c>
      <c r="W313" t="n">
        <v>0.64</v>
      </c>
      <c r="X313" t="n">
        <v>0.06</v>
      </c>
      <c r="Y313" t="n">
        <v>1</v>
      </c>
      <c r="Z313" t="n">
        <v>10</v>
      </c>
    </row>
    <row r="314">
      <c r="A314" t="n">
        <v>73</v>
      </c>
      <c r="B314" t="n">
        <v>125</v>
      </c>
      <c r="C314" t="inlineStr">
        <is>
          <t xml:space="preserve">CONCLUIDO	</t>
        </is>
      </c>
      <c r="D314" t="n">
        <v>12.4236</v>
      </c>
      <c r="E314" t="n">
        <v>8.050000000000001</v>
      </c>
      <c r="F314" t="n">
        <v>5.1</v>
      </c>
      <c r="G314" t="n">
        <v>76.55</v>
      </c>
      <c r="H314" t="n">
        <v>1.24</v>
      </c>
      <c r="I314" t="n">
        <v>4</v>
      </c>
      <c r="J314" t="n">
        <v>276.35</v>
      </c>
      <c r="K314" t="n">
        <v>58.47</v>
      </c>
      <c r="L314" t="n">
        <v>19.25</v>
      </c>
      <c r="M314" t="n">
        <v>2</v>
      </c>
      <c r="N314" t="n">
        <v>73.63</v>
      </c>
      <c r="O314" t="n">
        <v>34317.68</v>
      </c>
      <c r="P314" t="n">
        <v>74.15000000000001</v>
      </c>
      <c r="Q314" t="n">
        <v>202.81</v>
      </c>
      <c r="R314" t="n">
        <v>19.65</v>
      </c>
      <c r="S314" t="n">
        <v>13.89</v>
      </c>
      <c r="T314" t="n">
        <v>1204.2</v>
      </c>
      <c r="U314" t="n">
        <v>0.71</v>
      </c>
      <c r="V314" t="n">
        <v>0.76</v>
      </c>
      <c r="W314" t="n">
        <v>0.65</v>
      </c>
      <c r="X314" t="n">
        <v>0.07000000000000001</v>
      </c>
      <c r="Y314" t="n">
        <v>1</v>
      </c>
      <c r="Z314" t="n">
        <v>10</v>
      </c>
    </row>
    <row r="315">
      <c r="A315" t="n">
        <v>74</v>
      </c>
      <c r="B315" t="n">
        <v>125</v>
      </c>
      <c r="C315" t="inlineStr">
        <is>
          <t xml:space="preserve">CONCLUIDO	</t>
        </is>
      </c>
      <c r="D315" t="n">
        <v>12.4314</v>
      </c>
      <c r="E315" t="n">
        <v>8.039999999999999</v>
      </c>
      <c r="F315" t="n">
        <v>5.1</v>
      </c>
      <c r="G315" t="n">
        <v>76.47</v>
      </c>
      <c r="H315" t="n">
        <v>1.25</v>
      </c>
      <c r="I315" t="n">
        <v>4</v>
      </c>
      <c r="J315" t="n">
        <v>276.84</v>
      </c>
      <c r="K315" t="n">
        <v>58.47</v>
      </c>
      <c r="L315" t="n">
        <v>19.5</v>
      </c>
      <c r="M315" t="n">
        <v>2</v>
      </c>
      <c r="N315" t="n">
        <v>73.87</v>
      </c>
      <c r="O315" t="n">
        <v>34377.72</v>
      </c>
      <c r="P315" t="n">
        <v>73.90000000000001</v>
      </c>
      <c r="Q315" t="n">
        <v>202.81</v>
      </c>
      <c r="R315" t="n">
        <v>19.6</v>
      </c>
      <c r="S315" t="n">
        <v>13.89</v>
      </c>
      <c r="T315" t="n">
        <v>1178.85</v>
      </c>
      <c r="U315" t="n">
        <v>0.71</v>
      </c>
      <c r="V315" t="n">
        <v>0.76</v>
      </c>
      <c r="W315" t="n">
        <v>0.64</v>
      </c>
      <c r="X315" t="n">
        <v>0.06</v>
      </c>
      <c r="Y315" t="n">
        <v>1</v>
      </c>
      <c r="Z315" t="n">
        <v>10</v>
      </c>
    </row>
    <row r="316">
      <c r="A316" t="n">
        <v>75</v>
      </c>
      <c r="B316" t="n">
        <v>125</v>
      </c>
      <c r="C316" t="inlineStr">
        <is>
          <t xml:space="preserve">CONCLUIDO	</t>
        </is>
      </c>
      <c r="D316" t="n">
        <v>12.4391</v>
      </c>
      <c r="E316" t="n">
        <v>8.039999999999999</v>
      </c>
      <c r="F316" t="n">
        <v>5.09</v>
      </c>
      <c r="G316" t="n">
        <v>76.40000000000001</v>
      </c>
      <c r="H316" t="n">
        <v>1.27</v>
      </c>
      <c r="I316" t="n">
        <v>4</v>
      </c>
      <c r="J316" t="n">
        <v>277.33</v>
      </c>
      <c r="K316" t="n">
        <v>58.47</v>
      </c>
      <c r="L316" t="n">
        <v>19.75</v>
      </c>
      <c r="M316" t="n">
        <v>2</v>
      </c>
      <c r="N316" t="n">
        <v>74.09999999999999</v>
      </c>
      <c r="O316" t="n">
        <v>34437.85</v>
      </c>
      <c r="P316" t="n">
        <v>73.95999999999999</v>
      </c>
      <c r="Q316" t="n">
        <v>202.81</v>
      </c>
      <c r="R316" t="n">
        <v>19.36</v>
      </c>
      <c r="S316" t="n">
        <v>13.89</v>
      </c>
      <c r="T316" t="n">
        <v>1058.88</v>
      </c>
      <c r="U316" t="n">
        <v>0.72</v>
      </c>
      <c r="V316" t="n">
        <v>0.76</v>
      </c>
      <c r="W316" t="n">
        <v>0.64</v>
      </c>
      <c r="X316" t="n">
        <v>0.06</v>
      </c>
      <c r="Y316" t="n">
        <v>1</v>
      </c>
      <c r="Z316" t="n">
        <v>10</v>
      </c>
    </row>
    <row r="317">
      <c r="A317" t="n">
        <v>76</v>
      </c>
      <c r="B317" t="n">
        <v>125</v>
      </c>
      <c r="C317" t="inlineStr">
        <is>
          <t xml:space="preserve">CONCLUIDO	</t>
        </is>
      </c>
      <c r="D317" t="n">
        <v>12.4271</v>
      </c>
      <c r="E317" t="n">
        <v>8.050000000000001</v>
      </c>
      <c r="F317" t="n">
        <v>5.1</v>
      </c>
      <c r="G317" t="n">
        <v>76.52</v>
      </c>
      <c r="H317" t="n">
        <v>1.28</v>
      </c>
      <c r="I317" t="n">
        <v>4</v>
      </c>
      <c r="J317" t="n">
        <v>277.82</v>
      </c>
      <c r="K317" t="n">
        <v>58.47</v>
      </c>
      <c r="L317" t="n">
        <v>20</v>
      </c>
      <c r="M317" t="n">
        <v>2</v>
      </c>
      <c r="N317" t="n">
        <v>74.34</v>
      </c>
      <c r="O317" t="n">
        <v>34498.07</v>
      </c>
      <c r="P317" t="n">
        <v>73.94</v>
      </c>
      <c r="Q317" t="n">
        <v>202.81</v>
      </c>
      <c r="R317" t="n">
        <v>19.51</v>
      </c>
      <c r="S317" t="n">
        <v>13.89</v>
      </c>
      <c r="T317" t="n">
        <v>1134.21</v>
      </c>
      <c r="U317" t="n">
        <v>0.71</v>
      </c>
      <c r="V317" t="n">
        <v>0.76</v>
      </c>
      <c r="W317" t="n">
        <v>0.65</v>
      </c>
      <c r="X317" t="n">
        <v>0.06</v>
      </c>
      <c r="Y317" t="n">
        <v>1</v>
      </c>
      <c r="Z317" t="n">
        <v>10</v>
      </c>
    </row>
    <row r="318">
      <c r="A318" t="n">
        <v>77</v>
      </c>
      <c r="B318" t="n">
        <v>125</v>
      </c>
      <c r="C318" t="inlineStr">
        <is>
          <t xml:space="preserve">CONCLUIDO	</t>
        </is>
      </c>
      <c r="D318" t="n">
        <v>12.4292</v>
      </c>
      <c r="E318" t="n">
        <v>8.050000000000001</v>
      </c>
      <c r="F318" t="n">
        <v>5.1</v>
      </c>
      <c r="G318" t="n">
        <v>76.5</v>
      </c>
      <c r="H318" t="n">
        <v>1.3</v>
      </c>
      <c r="I318" t="n">
        <v>4</v>
      </c>
      <c r="J318" t="n">
        <v>278.3</v>
      </c>
      <c r="K318" t="n">
        <v>58.47</v>
      </c>
      <c r="L318" t="n">
        <v>20.25</v>
      </c>
      <c r="M318" t="n">
        <v>2</v>
      </c>
      <c r="N318" t="n">
        <v>74.58</v>
      </c>
      <c r="O318" t="n">
        <v>34558.39</v>
      </c>
      <c r="P318" t="n">
        <v>73.73</v>
      </c>
      <c r="Q318" t="n">
        <v>202.81</v>
      </c>
      <c r="R318" t="n">
        <v>19.46</v>
      </c>
      <c r="S318" t="n">
        <v>13.89</v>
      </c>
      <c r="T318" t="n">
        <v>1111.8</v>
      </c>
      <c r="U318" t="n">
        <v>0.71</v>
      </c>
      <c r="V318" t="n">
        <v>0.76</v>
      </c>
      <c r="W318" t="n">
        <v>0.65</v>
      </c>
      <c r="X318" t="n">
        <v>0.06</v>
      </c>
      <c r="Y318" t="n">
        <v>1</v>
      </c>
      <c r="Z318" t="n">
        <v>10</v>
      </c>
    </row>
    <row r="319">
      <c r="A319" t="n">
        <v>78</v>
      </c>
      <c r="B319" t="n">
        <v>125</v>
      </c>
      <c r="C319" t="inlineStr">
        <is>
          <t xml:space="preserve">CONCLUIDO	</t>
        </is>
      </c>
      <c r="D319" t="n">
        <v>12.4335</v>
      </c>
      <c r="E319" t="n">
        <v>8.039999999999999</v>
      </c>
      <c r="F319" t="n">
        <v>5.1</v>
      </c>
      <c r="G319" t="n">
        <v>76.45</v>
      </c>
      <c r="H319" t="n">
        <v>1.31</v>
      </c>
      <c r="I319" t="n">
        <v>4</v>
      </c>
      <c r="J319" t="n">
        <v>278.79</v>
      </c>
      <c r="K319" t="n">
        <v>58.47</v>
      </c>
      <c r="L319" t="n">
        <v>20.5</v>
      </c>
      <c r="M319" t="n">
        <v>2</v>
      </c>
      <c r="N319" t="n">
        <v>74.81999999999999</v>
      </c>
      <c r="O319" t="n">
        <v>34618.81</v>
      </c>
      <c r="P319" t="n">
        <v>73.48</v>
      </c>
      <c r="Q319" t="n">
        <v>202.81</v>
      </c>
      <c r="R319" t="n">
        <v>19.51</v>
      </c>
      <c r="S319" t="n">
        <v>13.89</v>
      </c>
      <c r="T319" t="n">
        <v>1136.7</v>
      </c>
      <c r="U319" t="n">
        <v>0.71</v>
      </c>
      <c r="V319" t="n">
        <v>0.76</v>
      </c>
      <c r="W319" t="n">
        <v>0.64</v>
      </c>
      <c r="X319" t="n">
        <v>0.06</v>
      </c>
      <c r="Y319" t="n">
        <v>1</v>
      </c>
      <c r="Z319" t="n">
        <v>10</v>
      </c>
    </row>
    <row r="320">
      <c r="A320" t="n">
        <v>79</v>
      </c>
      <c r="B320" t="n">
        <v>125</v>
      </c>
      <c r="C320" t="inlineStr">
        <is>
          <t xml:space="preserve">CONCLUIDO	</t>
        </is>
      </c>
      <c r="D320" t="n">
        <v>12.4417</v>
      </c>
      <c r="E320" t="n">
        <v>8.039999999999999</v>
      </c>
      <c r="F320" t="n">
        <v>5.09</v>
      </c>
      <c r="G320" t="n">
        <v>76.38</v>
      </c>
      <c r="H320" t="n">
        <v>1.32</v>
      </c>
      <c r="I320" t="n">
        <v>4</v>
      </c>
      <c r="J320" t="n">
        <v>279.28</v>
      </c>
      <c r="K320" t="n">
        <v>58.47</v>
      </c>
      <c r="L320" t="n">
        <v>20.75</v>
      </c>
      <c r="M320" t="n">
        <v>2</v>
      </c>
      <c r="N320" t="n">
        <v>75.06</v>
      </c>
      <c r="O320" t="n">
        <v>34679.32</v>
      </c>
      <c r="P320" t="n">
        <v>73.23999999999999</v>
      </c>
      <c r="Q320" t="n">
        <v>202.81</v>
      </c>
      <c r="R320" t="n">
        <v>19.3</v>
      </c>
      <c r="S320" t="n">
        <v>13.89</v>
      </c>
      <c r="T320" t="n">
        <v>1030.18</v>
      </c>
      <c r="U320" t="n">
        <v>0.72</v>
      </c>
      <c r="V320" t="n">
        <v>0.76</v>
      </c>
      <c r="W320" t="n">
        <v>0.64</v>
      </c>
      <c r="X320" t="n">
        <v>0.05</v>
      </c>
      <c r="Y320" t="n">
        <v>1</v>
      </c>
      <c r="Z320" t="n">
        <v>10</v>
      </c>
    </row>
    <row r="321">
      <c r="A321" t="n">
        <v>80</v>
      </c>
      <c r="B321" t="n">
        <v>125</v>
      </c>
      <c r="C321" t="inlineStr">
        <is>
          <t xml:space="preserve">CONCLUIDO	</t>
        </is>
      </c>
      <c r="D321" t="n">
        <v>12.4331</v>
      </c>
      <c r="E321" t="n">
        <v>8.039999999999999</v>
      </c>
      <c r="F321" t="n">
        <v>5.1</v>
      </c>
      <c r="G321" t="n">
        <v>76.45999999999999</v>
      </c>
      <c r="H321" t="n">
        <v>1.34</v>
      </c>
      <c r="I321" t="n">
        <v>4</v>
      </c>
      <c r="J321" t="n">
        <v>279.78</v>
      </c>
      <c r="K321" t="n">
        <v>58.47</v>
      </c>
      <c r="L321" t="n">
        <v>21</v>
      </c>
      <c r="M321" t="n">
        <v>2</v>
      </c>
      <c r="N321" t="n">
        <v>75.3</v>
      </c>
      <c r="O321" t="n">
        <v>34739.92</v>
      </c>
      <c r="P321" t="n">
        <v>73.18000000000001</v>
      </c>
      <c r="Q321" t="n">
        <v>202.81</v>
      </c>
      <c r="R321" t="n">
        <v>19.44</v>
      </c>
      <c r="S321" t="n">
        <v>13.89</v>
      </c>
      <c r="T321" t="n">
        <v>1102.29</v>
      </c>
      <c r="U321" t="n">
        <v>0.71</v>
      </c>
      <c r="V321" t="n">
        <v>0.76</v>
      </c>
      <c r="W321" t="n">
        <v>0.64</v>
      </c>
      <c r="X321" t="n">
        <v>0.06</v>
      </c>
      <c r="Y321" t="n">
        <v>1</v>
      </c>
      <c r="Z321" t="n">
        <v>10</v>
      </c>
    </row>
    <row r="322">
      <c r="A322" t="n">
        <v>81</v>
      </c>
      <c r="B322" t="n">
        <v>125</v>
      </c>
      <c r="C322" t="inlineStr">
        <is>
          <t xml:space="preserve">CONCLUIDO	</t>
        </is>
      </c>
      <c r="D322" t="n">
        <v>12.4468</v>
      </c>
      <c r="E322" t="n">
        <v>8.029999999999999</v>
      </c>
      <c r="F322" t="n">
        <v>5.09</v>
      </c>
      <c r="G322" t="n">
        <v>76.33</v>
      </c>
      <c r="H322" t="n">
        <v>1.35</v>
      </c>
      <c r="I322" t="n">
        <v>4</v>
      </c>
      <c r="J322" t="n">
        <v>280.27</v>
      </c>
      <c r="K322" t="n">
        <v>58.47</v>
      </c>
      <c r="L322" t="n">
        <v>21.25</v>
      </c>
      <c r="M322" t="n">
        <v>2</v>
      </c>
      <c r="N322" t="n">
        <v>75.54000000000001</v>
      </c>
      <c r="O322" t="n">
        <v>34800.62</v>
      </c>
      <c r="P322" t="n">
        <v>72.87</v>
      </c>
      <c r="Q322" t="n">
        <v>202.81</v>
      </c>
      <c r="R322" t="n">
        <v>19.21</v>
      </c>
      <c r="S322" t="n">
        <v>13.89</v>
      </c>
      <c r="T322" t="n">
        <v>985.3</v>
      </c>
      <c r="U322" t="n">
        <v>0.72</v>
      </c>
      <c r="V322" t="n">
        <v>0.76</v>
      </c>
      <c r="W322" t="n">
        <v>0.64</v>
      </c>
      <c r="X322" t="n">
        <v>0.05</v>
      </c>
      <c r="Y322" t="n">
        <v>1</v>
      </c>
      <c r="Z322" t="n">
        <v>10</v>
      </c>
    </row>
    <row r="323">
      <c r="A323" t="n">
        <v>82</v>
      </c>
      <c r="B323" t="n">
        <v>125</v>
      </c>
      <c r="C323" t="inlineStr">
        <is>
          <t xml:space="preserve">CONCLUIDO	</t>
        </is>
      </c>
      <c r="D323" t="n">
        <v>12.4365</v>
      </c>
      <c r="E323" t="n">
        <v>8.039999999999999</v>
      </c>
      <c r="F323" t="n">
        <v>5.09</v>
      </c>
      <c r="G323" t="n">
        <v>76.42</v>
      </c>
      <c r="H323" t="n">
        <v>1.36</v>
      </c>
      <c r="I323" t="n">
        <v>4</v>
      </c>
      <c r="J323" t="n">
        <v>280.76</v>
      </c>
      <c r="K323" t="n">
        <v>58.47</v>
      </c>
      <c r="L323" t="n">
        <v>21.5</v>
      </c>
      <c r="M323" t="n">
        <v>2</v>
      </c>
      <c r="N323" t="n">
        <v>75.79000000000001</v>
      </c>
      <c r="O323" t="n">
        <v>34861.41</v>
      </c>
      <c r="P323" t="n">
        <v>72.75</v>
      </c>
      <c r="Q323" t="n">
        <v>202.81</v>
      </c>
      <c r="R323" t="n">
        <v>19.41</v>
      </c>
      <c r="S323" t="n">
        <v>13.89</v>
      </c>
      <c r="T323" t="n">
        <v>1083.61</v>
      </c>
      <c r="U323" t="n">
        <v>0.72</v>
      </c>
      <c r="V323" t="n">
        <v>0.76</v>
      </c>
      <c r="W323" t="n">
        <v>0.64</v>
      </c>
      <c r="X323" t="n">
        <v>0.06</v>
      </c>
      <c r="Y323" t="n">
        <v>1</v>
      </c>
      <c r="Z323" t="n">
        <v>10</v>
      </c>
    </row>
    <row r="324">
      <c r="A324" t="n">
        <v>83</v>
      </c>
      <c r="B324" t="n">
        <v>125</v>
      </c>
      <c r="C324" t="inlineStr">
        <is>
          <t xml:space="preserve">CONCLUIDO	</t>
        </is>
      </c>
      <c r="D324" t="n">
        <v>12.4404</v>
      </c>
      <c r="E324" t="n">
        <v>8.039999999999999</v>
      </c>
      <c r="F324" t="n">
        <v>5.09</v>
      </c>
      <c r="G324" t="n">
        <v>76.39</v>
      </c>
      <c r="H324" t="n">
        <v>1.38</v>
      </c>
      <c r="I324" t="n">
        <v>4</v>
      </c>
      <c r="J324" t="n">
        <v>281.25</v>
      </c>
      <c r="K324" t="n">
        <v>58.47</v>
      </c>
      <c r="L324" t="n">
        <v>21.75</v>
      </c>
      <c r="M324" t="n">
        <v>2</v>
      </c>
      <c r="N324" t="n">
        <v>76.03</v>
      </c>
      <c r="O324" t="n">
        <v>34922.31</v>
      </c>
      <c r="P324" t="n">
        <v>72.44</v>
      </c>
      <c r="Q324" t="n">
        <v>202.81</v>
      </c>
      <c r="R324" t="n">
        <v>19.39</v>
      </c>
      <c r="S324" t="n">
        <v>13.89</v>
      </c>
      <c r="T324" t="n">
        <v>1072.45</v>
      </c>
      <c r="U324" t="n">
        <v>0.72</v>
      </c>
      <c r="V324" t="n">
        <v>0.76</v>
      </c>
      <c r="W324" t="n">
        <v>0.64</v>
      </c>
      <c r="X324" t="n">
        <v>0.05</v>
      </c>
      <c r="Y324" t="n">
        <v>1</v>
      </c>
      <c r="Z324" t="n">
        <v>10</v>
      </c>
    </row>
    <row r="325">
      <c r="A325" t="n">
        <v>84</v>
      </c>
      <c r="B325" t="n">
        <v>125</v>
      </c>
      <c r="C325" t="inlineStr">
        <is>
          <t xml:space="preserve">CONCLUIDO	</t>
        </is>
      </c>
      <c r="D325" t="n">
        <v>12.4425</v>
      </c>
      <c r="E325" t="n">
        <v>8.039999999999999</v>
      </c>
      <c r="F325" t="n">
        <v>5.09</v>
      </c>
      <c r="G325" t="n">
        <v>76.37</v>
      </c>
      <c r="H325" t="n">
        <v>1.39</v>
      </c>
      <c r="I325" t="n">
        <v>4</v>
      </c>
      <c r="J325" t="n">
        <v>281.75</v>
      </c>
      <c r="K325" t="n">
        <v>58.47</v>
      </c>
      <c r="L325" t="n">
        <v>22</v>
      </c>
      <c r="M325" t="n">
        <v>2</v>
      </c>
      <c r="N325" t="n">
        <v>76.28</v>
      </c>
      <c r="O325" t="n">
        <v>34983.29</v>
      </c>
      <c r="P325" t="n">
        <v>72.05</v>
      </c>
      <c r="Q325" t="n">
        <v>202.82</v>
      </c>
      <c r="R325" t="n">
        <v>19.22</v>
      </c>
      <c r="S325" t="n">
        <v>13.89</v>
      </c>
      <c r="T325" t="n">
        <v>988.3200000000001</v>
      </c>
      <c r="U325" t="n">
        <v>0.72</v>
      </c>
      <c r="V325" t="n">
        <v>0.76</v>
      </c>
      <c r="W325" t="n">
        <v>0.64</v>
      </c>
      <c r="X325" t="n">
        <v>0.05</v>
      </c>
      <c r="Y325" t="n">
        <v>1</v>
      </c>
      <c r="Z325" t="n">
        <v>10</v>
      </c>
    </row>
    <row r="326">
      <c r="A326" t="n">
        <v>85</v>
      </c>
      <c r="B326" t="n">
        <v>125</v>
      </c>
      <c r="C326" t="inlineStr">
        <is>
          <t xml:space="preserve">CONCLUIDO	</t>
        </is>
      </c>
      <c r="D326" t="n">
        <v>12.4507</v>
      </c>
      <c r="E326" t="n">
        <v>8.029999999999999</v>
      </c>
      <c r="F326" t="n">
        <v>5.09</v>
      </c>
      <c r="G326" t="n">
        <v>76.29000000000001</v>
      </c>
      <c r="H326" t="n">
        <v>1.4</v>
      </c>
      <c r="I326" t="n">
        <v>4</v>
      </c>
      <c r="J326" t="n">
        <v>282.24</v>
      </c>
      <c r="K326" t="n">
        <v>58.47</v>
      </c>
      <c r="L326" t="n">
        <v>22.25</v>
      </c>
      <c r="M326" t="n">
        <v>2</v>
      </c>
      <c r="N326" t="n">
        <v>76.52</v>
      </c>
      <c r="O326" t="n">
        <v>35044.38</v>
      </c>
      <c r="P326" t="n">
        <v>71.64</v>
      </c>
      <c r="Q326" t="n">
        <v>202.81</v>
      </c>
      <c r="R326" t="n">
        <v>19.12</v>
      </c>
      <c r="S326" t="n">
        <v>13.89</v>
      </c>
      <c r="T326" t="n">
        <v>942.09</v>
      </c>
      <c r="U326" t="n">
        <v>0.73</v>
      </c>
      <c r="V326" t="n">
        <v>0.76</v>
      </c>
      <c r="W326" t="n">
        <v>0.64</v>
      </c>
      <c r="X326" t="n">
        <v>0.05</v>
      </c>
      <c r="Y326" t="n">
        <v>1</v>
      </c>
      <c r="Z326" t="n">
        <v>10</v>
      </c>
    </row>
    <row r="327">
      <c r="A327" t="n">
        <v>86</v>
      </c>
      <c r="B327" t="n">
        <v>125</v>
      </c>
      <c r="C327" t="inlineStr">
        <is>
          <t xml:space="preserve">CONCLUIDO	</t>
        </is>
      </c>
      <c r="D327" t="n">
        <v>12.4404</v>
      </c>
      <c r="E327" t="n">
        <v>8.039999999999999</v>
      </c>
      <c r="F327" t="n">
        <v>5.09</v>
      </c>
      <c r="G327" t="n">
        <v>76.39</v>
      </c>
      <c r="H327" t="n">
        <v>1.42</v>
      </c>
      <c r="I327" t="n">
        <v>4</v>
      </c>
      <c r="J327" t="n">
        <v>282.74</v>
      </c>
      <c r="K327" t="n">
        <v>58.47</v>
      </c>
      <c r="L327" t="n">
        <v>22.5</v>
      </c>
      <c r="M327" t="n">
        <v>2</v>
      </c>
      <c r="N327" t="n">
        <v>76.77</v>
      </c>
      <c r="O327" t="n">
        <v>35105.56</v>
      </c>
      <c r="P327" t="n">
        <v>71.59999999999999</v>
      </c>
      <c r="Q327" t="n">
        <v>202.81</v>
      </c>
      <c r="R327" t="n">
        <v>19.25</v>
      </c>
      <c r="S327" t="n">
        <v>13.89</v>
      </c>
      <c r="T327" t="n">
        <v>1003.14</v>
      </c>
      <c r="U327" t="n">
        <v>0.72</v>
      </c>
      <c r="V327" t="n">
        <v>0.76</v>
      </c>
      <c r="W327" t="n">
        <v>0.64</v>
      </c>
      <c r="X327" t="n">
        <v>0.05</v>
      </c>
      <c r="Y327" t="n">
        <v>1</v>
      </c>
      <c r="Z327" t="n">
        <v>10</v>
      </c>
    </row>
    <row r="328">
      <c r="A328" t="n">
        <v>87</v>
      </c>
      <c r="B328" t="n">
        <v>125</v>
      </c>
      <c r="C328" t="inlineStr">
        <is>
          <t xml:space="preserve">CONCLUIDO	</t>
        </is>
      </c>
      <c r="D328" t="n">
        <v>12.4451</v>
      </c>
      <c r="E328" t="n">
        <v>8.039999999999999</v>
      </c>
      <c r="F328" t="n">
        <v>5.09</v>
      </c>
      <c r="G328" t="n">
        <v>76.34</v>
      </c>
      <c r="H328" t="n">
        <v>1.43</v>
      </c>
      <c r="I328" t="n">
        <v>4</v>
      </c>
      <c r="J328" t="n">
        <v>283.24</v>
      </c>
      <c r="K328" t="n">
        <v>58.47</v>
      </c>
      <c r="L328" t="n">
        <v>22.75</v>
      </c>
      <c r="M328" t="n">
        <v>2</v>
      </c>
      <c r="N328" t="n">
        <v>77.01000000000001</v>
      </c>
      <c r="O328" t="n">
        <v>35166.85</v>
      </c>
      <c r="P328" t="n">
        <v>71.37</v>
      </c>
      <c r="Q328" t="n">
        <v>202.82</v>
      </c>
      <c r="R328" t="n">
        <v>19.2</v>
      </c>
      <c r="S328" t="n">
        <v>13.89</v>
      </c>
      <c r="T328" t="n">
        <v>978.5599999999999</v>
      </c>
      <c r="U328" t="n">
        <v>0.72</v>
      </c>
      <c r="V328" t="n">
        <v>0.76</v>
      </c>
      <c r="W328" t="n">
        <v>0.64</v>
      </c>
      <c r="X328" t="n">
        <v>0.05</v>
      </c>
      <c r="Y328" t="n">
        <v>1</v>
      </c>
      <c r="Z328" t="n">
        <v>10</v>
      </c>
    </row>
    <row r="329">
      <c r="A329" t="n">
        <v>88</v>
      </c>
      <c r="B329" t="n">
        <v>125</v>
      </c>
      <c r="C329" t="inlineStr">
        <is>
          <t xml:space="preserve">CONCLUIDO	</t>
        </is>
      </c>
      <c r="D329" t="n">
        <v>12.4464</v>
      </c>
      <c r="E329" t="n">
        <v>8.029999999999999</v>
      </c>
      <c r="F329" t="n">
        <v>5.09</v>
      </c>
      <c r="G329" t="n">
        <v>76.33</v>
      </c>
      <c r="H329" t="n">
        <v>1.44</v>
      </c>
      <c r="I329" t="n">
        <v>4</v>
      </c>
      <c r="J329" t="n">
        <v>283.74</v>
      </c>
      <c r="K329" t="n">
        <v>58.47</v>
      </c>
      <c r="L329" t="n">
        <v>23</v>
      </c>
      <c r="M329" t="n">
        <v>2</v>
      </c>
      <c r="N329" t="n">
        <v>77.26000000000001</v>
      </c>
      <c r="O329" t="n">
        <v>35228.23</v>
      </c>
      <c r="P329" t="n">
        <v>71.18000000000001</v>
      </c>
      <c r="Q329" t="n">
        <v>202.81</v>
      </c>
      <c r="R329" t="n">
        <v>19.15</v>
      </c>
      <c r="S329" t="n">
        <v>13.89</v>
      </c>
      <c r="T329" t="n">
        <v>956.9400000000001</v>
      </c>
      <c r="U329" t="n">
        <v>0.73</v>
      </c>
      <c r="V329" t="n">
        <v>0.76</v>
      </c>
      <c r="W329" t="n">
        <v>0.64</v>
      </c>
      <c r="X329" t="n">
        <v>0.05</v>
      </c>
      <c r="Y329" t="n">
        <v>1</v>
      </c>
      <c r="Z329" t="n">
        <v>10</v>
      </c>
    </row>
    <row r="330">
      <c r="A330" t="n">
        <v>89</v>
      </c>
      <c r="B330" t="n">
        <v>125</v>
      </c>
      <c r="C330" t="inlineStr">
        <is>
          <t xml:space="preserve">CONCLUIDO	</t>
        </is>
      </c>
      <c r="D330" t="n">
        <v>12.4494</v>
      </c>
      <c r="E330" t="n">
        <v>8.029999999999999</v>
      </c>
      <c r="F330" t="n">
        <v>5.09</v>
      </c>
      <c r="G330" t="n">
        <v>76.3</v>
      </c>
      <c r="H330" t="n">
        <v>1.46</v>
      </c>
      <c r="I330" t="n">
        <v>4</v>
      </c>
      <c r="J330" t="n">
        <v>284.23</v>
      </c>
      <c r="K330" t="n">
        <v>58.47</v>
      </c>
      <c r="L330" t="n">
        <v>23.25</v>
      </c>
      <c r="M330" t="n">
        <v>2</v>
      </c>
      <c r="N330" t="n">
        <v>77.51000000000001</v>
      </c>
      <c r="O330" t="n">
        <v>35289.71</v>
      </c>
      <c r="P330" t="n">
        <v>70.8</v>
      </c>
      <c r="Q330" t="n">
        <v>202.81</v>
      </c>
      <c r="R330" t="n">
        <v>19.08</v>
      </c>
      <c r="S330" t="n">
        <v>13.89</v>
      </c>
      <c r="T330" t="n">
        <v>921.0599999999999</v>
      </c>
      <c r="U330" t="n">
        <v>0.73</v>
      </c>
      <c r="V330" t="n">
        <v>0.76</v>
      </c>
      <c r="W330" t="n">
        <v>0.64</v>
      </c>
      <c r="X330" t="n">
        <v>0.05</v>
      </c>
      <c r="Y330" t="n">
        <v>1</v>
      </c>
      <c r="Z330" t="n">
        <v>10</v>
      </c>
    </row>
    <row r="331">
      <c r="A331" t="n">
        <v>90</v>
      </c>
      <c r="B331" t="n">
        <v>125</v>
      </c>
      <c r="C331" t="inlineStr">
        <is>
          <t xml:space="preserve">CONCLUIDO	</t>
        </is>
      </c>
      <c r="D331" t="n">
        <v>12.4511</v>
      </c>
      <c r="E331" t="n">
        <v>8.029999999999999</v>
      </c>
      <c r="F331" t="n">
        <v>5.09</v>
      </c>
      <c r="G331" t="n">
        <v>76.28</v>
      </c>
      <c r="H331" t="n">
        <v>1.47</v>
      </c>
      <c r="I331" t="n">
        <v>4</v>
      </c>
      <c r="J331" t="n">
        <v>284.73</v>
      </c>
      <c r="K331" t="n">
        <v>58.47</v>
      </c>
      <c r="L331" t="n">
        <v>23.5</v>
      </c>
      <c r="M331" t="n">
        <v>2</v>
      </c>
      <c r="N331" t="n">
        <v>77.76000000000001</v>
      </c>
      <c r="O331" t="n">
        <v>35351.29</v>
      </c>
      <c r="P331" t="n">
        <v>70.62</v>
      </c>
      <c r="Q331" t="n">
        <v>202.81</v>
      </c>
      <c r="R331" t="n">
        <v>19.09</v>
      </c>
      <c r="S331" t="n">
        <v>13.89</v>
      </c>
      <c r="T331" t="n">
        <v>926.0599999999999</v>
      </c>
      <c r="U331" t="n">
        <v>0.73</v>
      </c>
      <c r="V331" t="n">
        <v>0.76</v>
      </c>
      <c r="W331" t="n">
        <v>0.64</v>
      </c>
      <c r="X331" t="n">
        <v>0.05</v>
      </c>
      <c r="Y331" t="n">
        <v>1</v>
      </c>
      <c r="Z331" t="n">
        <v>10</v>
      </c>
    </row>
    <row r="332">
      <c r="A332" t="n">
        <v>91</v>
      </c>
      <c r="B332" t="n">
        <v>125</v>
      </c>
      <c r="C332" t="inlineStr">
        <is>
          <t xml:space="preserve">CONCLUIDO	</t>
        </is>
      </c>
      <c r="D332" t="n">
        <v>12.455</v>
      </c>
      <c r="E332" t="n">
        <v>8.029999999999999</v>
      </c>
      <c r="F332" t="n">
        <v>5.08</v>
      </c>
      <c r="G332" t="n">
        <v>76.25</v>
      </c>
      <c r="H332" t="n">
        <v>1.48</v>
      </c>
      <c r="I332" t="n">
        <v>4</v>
      </c>
      <c r="J332" t="n">
        <v>285.23</v>
      </c>
      <c r="K332" t="n">
        <v>58.47</v>
      </c>
      <c r="L332" t="n">
        <v>23.75</v>
      </c>
      <c r="M332" t="n">
        <v>2</v>
      </c>
      <c r="N332" t="n">
        <v>78.01000000000001</v>
      </c>
      <c r="O332" t="n">
        <v>35412.96</v>
      </c>
      <c r="P332" t="n">
        <v>70.25</v>
      </c>
      <c r="Q332" t="n">
        <v>202.81</v>
      </c>
      <c r="R332" t="n">
        <v>18.99</v>
      </c>
      <c r="S332" t="n">
        <v>13.89</v>
      </c>
      <c r="T332" t="n">
        <v>876.86</v>
      </c>
      <c r="U332" t="n">
        <v>0.73</v>
      </c>
      <c r="V332" t="n">
        <v>0.76</v>
      </c>
      <c r="W332" t="n">
        <v>0.64</v>
      </c>
      <c r="X332" t="n">
        <v>0.04</v>
      </c>
      <c r="Y332" t="n">
        <v>1</v>
      </c>
      <c r="Z332" t="n">
        <v>10</v>
      </c>
    </row>
    <row r="333">
      <c r="A333" t="n">
        <v>92</v>
      </c>
      <c r="B333" t="n">
        <v>125</v>
      </c>
      <c r="C333" t="inlineStr">
        <is>
          <t xml:space="preserve">CONCLUIDO	</t>
        </is>
      </c>
      <c r="D333" t="n">
        <v>12.455</v>
      </c>
      <c r="E333" t="n">
        <v>8.029999999999999</v>
      </c>
      <c r="F333" t="n">
        <v>5.08</v>
      </c>
      <c r="G333" t="n">
        <v>76.25</v>
      </c>
      <c r="H333" t="n">
        <v>1.5</v>
      </c>
      <c r="I333" t="n">
        <v>4</v>
      </c>
      <c r="J333" t="n">
        <v>285.73</v>
      </c>
      <c r="K333" t="n">
        <v>58.47</v>
      </c>
      <c r="L333" t="n">
        <v>24</v>
      </c>
      <c r="M333" t="n">
        <v>2</v>
      </c>
      <c r="N333" t="n">
        <v>78.26000000000001</v>
      </c>
      <c r="O333" t="n">
        <v>35474.75</v>
      </c>
      <c r="P333" t="n">
        <v>69.81999999999999</v>
      </c>
      <c r="Q333" t="n">
        <v>202.83</v>
      </c>
      <c r="R333" t="n">
        <v>19.02</v>
      </c>
      <c r="S333" t="n">
        <v>13.89</v>
      </c>
      <c r="T333" t="n">
        <v>887.67</v>
      </c>
      <c r="U333" t="n">
        <v>0.73</v>
      </c>
      <c r="V333" t="n">
        <v>0.76</v>
      </c>
      <c r="W333" t="n">
        <v>0.64</v>
      </c>
      <c r="X333" t="n">
        <v>0.04</v>
      </c>
      <c r="Y333" t="n">
        <v>1</v>
      </c>
      <c r="Z333" t="n">
        <v>10</v>
      </c>
    </row>
    <row r="334">
      <c r="A334" t="n">
        <v>93</v>
      </c>
      <c r="B334" t="n">
        <v>125</v>
      </c>
      <c r="C334" t="inlineStr">
        <is>
          <t xml:space="preserve">CONCLUIDO	</t>
        </is>
      </c>
      <c r="D334" t="n">
        <v>12.4507</v>
      </c>
      <c r="E334" t="n">
        <v>8.029999999999999</v>
      </c>
      <c r="F334" t="n">
        <v>5.09</v>
      </c>
      <c r="G334" t="n">
        <v>76.29000000000001</v>
      </c>
      <c r="H334" t="n">
        <v>1.51</v>
      </c>
      <c r="I334" t="n">
        <v>4</v>
      </c>
      <c r="J334" t="n">
        <v>286.24</v>
      </c>
      <c r="K334" t="n">
        <v>58.47</v>
      </c>
      <c r="L334" t="n">
        <v>24.25</v>
      </c>
      <c r="M334" t="n">
        <v>2</v>
      </c>
      <c r="N334" t="n">
        <v>78.51000000000001</v>
      </c>
      <c r="O334" t="n">
        <v>35536.63</v>
      </c>
      <c r="P334" t="n">
        <v>69.31</v>
      </c>
      <c r="Q334" t="n">
        <v>202.81</v>
      </c>
      <c r="R334" t="n">
        <v>19.06</v>
      </c>
      <c r="S334" t="n">
        <v>13.89</v>
      </c>
      <c r="T334" t="n">
        <v>909.22</v>
      </c>
      <c r="U334" t="n">
        <v>0.73</v>
      </c>
      <c r="V334" t="n">
        <v>0.76</v>
      </c>
      <c r="W334" t="n">
        <v>0.64</v>
      </c>
      <c r="X334" t="n">
        <v>0.05</v>
      </c>
      <c r="Y334" t="n">
        <v>1</v>
      </c>
      <c r="Z334" t="n">
        <v>10</v>
      </c>
    </row>
    <row r="335">
      <c r="A335" t="n">
        <v>94</v>
      </c>
      <c r="B335" t="n">
        <v>125</v>
      </c>
      <c r="C335" t="inlineStr">
        <is>
          <t xml:space="preserve">CONCLUIDO	</t>
        </is>
      </c>
      <c r="D335" t="n">
        <v>12.5602</v>
      </c>
      <c r="E335" t="n">
        <v>7.96</v>
      </c>
      <c r="F335" t="n">
        <v>5.06</v>
      </c>
      <c r="G335" t="n">
        <v>101.26</v>
      </c>
      <c r="H335" t="n">
        <v>1.52</v>
      </c>
      <c r="I335" t="n">
        <v>3</v>
      </c>
      <c r="J335" t="n">
        <v>286.74</v>
      </c>
      <c r="K335" t="n">
        <v>58.47</v>
      </c>
      <c r="L335" t="n">
        <v>24.5</v>
      </c>
      <c r="M335" t="n">
        <v>1</v>
      </c>
      <c r="N335" t="n">
        <v>78.77</v>
      </c>
      <c r="O335" t="n">
        <v>35598.74</v>
      </c>
      <c r="P335" t="n">
        <v>68.51000000000001</v>
      </c>
      <c r="Q335" t="n">
        <v>202.81</v>
      </c>
      <c r="R335" t="n">
        <v>18.39</v>
      </c>
      <c r="S335" t="n">
        <v>13.89</v>
      </c>
      <c r="T335" t="n">
        <v>579.55</v>
      </c>
      <c r="U335" t="n">
        <v>0.76</v>
      </c>
      <c r="V335" t="n">
        <v>0.76</v>
      </c>
      <c r="W335" t="n">
        <v>0.64</v>
      </c>
      <c r="X335" t="n">
        <v>0.03</v>
      </c>
      <c r="Y335" t="n">
        <v>1</v>
      </c>
      <c r="Z335" t="n">
        <v>10</v>
      </c>
    </row>
    <row r="336">
      <c r="A336" t="n">
        <v>95</v>
      </c>
      <c r="B336" t="n">
        <v>125</v>
      </c>
      <c r="C336" t="inlineStr">
        <is>
          <t xml:space="preserve">CONCLUIDO	</t>
        </is>
      </c>
      <c r="D336" t="n">
        <v>12.5514</v>
      </c>
      <c r="E336" t="n">
        <v>7.97</v>
      </c>
      <c r="F336" t="n">
        <v>5.07</v>
      </c>
      <c r="G336" t="n">
        <v>101.37</v>
      </c>
      <c r="H336" t="n">
        <v>1.53</v>
      </c>
      <c r="I336" t="n">
        <v>3</v>
      </c>
      <c r="J336" t="n">
        <v>287.24</v>
      </c>
      <c r="K336" t="n">
        <v>58.47</v>
      </c>
      <c r="L336" t="n">
        <v>24.75</v>
      </c>
      <c r="M336" t="n">
        <v>1</v>
      </c>
      <c r="N336" t="n">
        <v>79.02</v>
      </c>
      <c r="O336" t="n">
        <v>35660.82</v>
      </c>
      <c r="P336" t="n">
        <v>68.64</v>
      </c>
      <c r="Q336" t="n">
        <v>202.81</v>
      </c>
      <c r="R336" t="n">
        <v>18.58</v>
      </c>
      <c r="S336" t="n">
        <v>13.89</v>
      </c>
      <c r="T336" t="n">
        <v>675.28</v>
      </c>
      <c r="U336" t="n">
        <v>0.75</v>
      </c>
      <c r="V336" t="n">
        <v>0.76</v>
      </c>
      <c r="W336" t="n">
        <v>0.64</v>
      </c>
      <c r="X336" t="n">
        <v>0.03</v>
      </c>
      <c r="Y336" t="n">
        <v>1</v>
      </c>
      <c r="Z336" t="n">
        <v>10</v>
      </c>
    </row>
    <row r="337">
      <c r="A337" t="n">
        <v>96</v>
      </c>
      <c r="B337" t="n">
        <v>125</v>
      </c>
      <c r="C337" t="inlineStr">
        <is>
          <t xml:space="preserve">CONCLUIDO	</t>
        </is>
      </c>
      <c r="D337" t="n">
        <v>12.5488</v>
      </c>
      <c r="E337" t="n">
        <v>7.97</v>
      </c>
      <c r="F337" t="n">
        <v>5.07</v>
      </c>
      <c r="G337" t="n">
        <v>101.41</v>
      </c>
      <c r="H337" t="n">
        <v>1.55</v>
      </c>
      <c r="I337" t="n">
        <v>3</v>
      </c>
      <c r="J337" t="n">
        <v>287.75</v>
      </c>
      <c r="K337" t="n">
        <v>58.47</v>
      </c>
      <c r="L337" t="n">
        <v>25</v>
      </c>
      <c r="M337" t="n">
        <v>1</v>
      </c>
      <c r="N337" t="n">
        <v>79.27</v>
      </c>
      <c r="O337" t="n">
        <v>35723.02</v>
      </c>
      <c r="P337" t="n">
        <v>68.76000000000001</v>
      </c>
      <c r="Q337" t="n">
        <v>202.81</v>
      </c>
      <c r="R337" t="n">
        <v>18.64</v>
      </c>
      <c r="S337" t="n">
        <v>13.89</v>
      </c>
      <c r="T337" t="n">
        <v>704.45</v>
      </c>
      <c r="U337" t="n">
        <v>0.75</v>
      </c>
      <c r="V337" t="n">
        <v>0.76</v>
      </c>
      <c r="W337" t="n">
        <v>0.64</v>
      </c>
      <c r="X337" t="n">
        <v>0.03</v>
      </c>
      <c r="Y337" t="n">
        <v>1</v>
      </c>
      <c r="Z337" t="n">
        <v>10</v>
      </c>
    </row>
    <row r="338">
      <c r="A338" t="n">
        <v>97</v>
      </c>
      <c r="B338" t="n">
        <v>125</v>
      </c>
      <c r="C338" t="inlineStr">
        <is>
          <t xml:space="preserve">CONCLUIDO	</t>
        </is>
      </c>
      <c r="D338" t="n">
        <v>12.5497</v>
      </c>
      <c r="E338" t="n">
        <v>7.97</v>
      </c>
      <c r="F338" t="n">
        <v>5.07</v>
      </c>
      <c r="G338" t="n">
        <v>101.39</v>
      </c>
      <c r="H338" t="n">
        <v>1.56</v>
      </c>
      <c r="I338" t="n">
        <v>3</v>
      </c>
      <c r="J338" t="n">
        <v>288.25</v>
      </c>
      <c r="K338" t="n">
        <v>58.47</v>
      </c>
      <c r="L338" t="n">
        <v>25.25</v>
      </c>
      <c r="M338" t="n">
        <v>1</v>
      </c>
      <c r="N338" t="n">
        <v>79.53</v>
      </c>
      <c r="O338" t="n">
        <v>35785.31</v>
      </c>
      <c r="P338" t="n">
        <v>68.88</v>
      </c>
      <c r="Q338" t="n">
        <v>202.81</v>
      </c>
      <c r="R338" t="n">
        <v>18.59</v>
      </c>
      <c r="S338" t="n">
        <v>13.89</v>
      </c>
      <c r="T338" t="n">
        <v>679.0700000000001</v>
      </c>
      <c r="U338" t="n">
        <v>0.75</v>
      </c>
      <c r="V338" t="n">
        <v>0.76</v>
      </c>
      <c r="W338" t="n">
        <v>0.64</v>
      </c>
      <c r="X338" t="n">
        <v>0.03</v>
      </c>
      <c r="Y338" t="n">
        <v>1</v>
      </c>
      <c r="Z338" t="n">
        <v>10</v>
      </c>
    </row>
    <row r="339">
      <c r="A339" t="n">
        <v>98</v>
      </c>
      <c r="B339" t="n">
        <v>125</v>
      </c>
      <c r="C339" t="inlineStr">
        <is>
          <t xml:space="preserve">CONCLUIDO	</t>
        </is>
      </c>
      <c r="D339" t="n">
        <v>12.5519</v>
      </c>
      <c r="E339" t="n">
        <v>7.97</v>
      </c>
      <c r="F339" t="n">
        <v>5.07</v>
      </c>
      <c r="G339" t="n">
        <v>101.37</v>
      </c>
      <c r="H339" t="n">
        <v>1.57</v>
      </c>
      <c r="I339" t="n">
        <v>3</v>
      </c>
      <c r="J339" t="n">
        <v>288.76</v>
      </c>
      <c r="K339" t="n">
        <v>58.47</v>
      </c>
      <c r="L339" t="n">
        <v>25.5</v>
      </c>
      <c r="M339" t="n">
        <v>1</v>
      </c>
      <c r="N339" t="n">
        <v>79.78</v>
      </c>
      <c r="O339" t="n">
        <v>35847.71</v>
      </c>
      <c r="P339" t="n">
        <v>68.94</v>
      </c>
      <c r="Q339" t="n">
        <v>202.81</v>
      </c>
      <c r="R339" t="n">
        <v>18.52</v>
      </c>
      <c r="S339" t="n">
        <v>13.89</v>
      </c>
      <c r="T339" t="n">
        <v>642.47</v>
      </c>
      <c r="U339" t="n">
        <v>0.75</v>
      </c>
      <c r="V339" t="n">
        <v>0.76</v>
      </c>
      <c r="W339" t="n">
        <v>0.64</v>
      </c>
      <c r="X339" t="n">
        <v>0.03</v>
      </c>
      <c r="Y339" t="n">
        <v>1</v>
      </c>
      <c r="Z339" t="n">
        <v>10</v>
      </c>
    </row>
    <row r="340">
      <c r="A340" t="n">
        <v>99</v>
      </c>
      <c r="B340" t="n">
        <v>125</v>
      </c>
      <c r="C340" t="inlineStr">
        <is>
          <t xml:space="preserve">CONCLUIDO	</t>
        </is>
      </c>
      <c r="D340" t="n">
        <v>12.5545</v>
      </c>
      <c r="E340" t="n">
        <v>7.97</v>
      </c>
      <c r="F340" t="n">
        <v>5.07</v>
      </c>
      <c r="G340" t="n">
        <v>101.33</v>
      </c>
      <c r="H340" t="n">
        <v>1.59</v>
      </c>
      <c r="I340" t="n">
        <v>3</v>
      </c>
      <c r="J340" t="n">
        <v>289.26</v>
      </c>
      <c r="K340" t="n">
        <v>58.47</v>
      </c>
      <c r="L340" t="n">
        <v>25.75</v>
      </c>
      <c r="M340" t="n">
        <v>1</v>
      </c>
      <c r="N340" t="n">
        <v>80.04000000000001</v>
      </c>
      <c r="O340" t="n">
        <v>35910.21</v>
      </c>
      <c r="P340" t="n">
        <v>68.98</v>
      </c>
      <c r="Q340" t="n">
        <v>202.81</v>
      </c>
      <c r="R340" t="n">
        <v>18.46</v>
      </c>
      <c r="S340" t="n">
        <v>13.89</v>
      </c>
      <c r="T340" t="n">
        <v>616.83</v>
      </c>
      <c r="U340" t="n">
        <v>0.75</v>
      </c>
      <c r="V340" t="n">
        <v>0.76</v>
      </c>
      <c r="W340" t="n">
        <v>0.64</v>
      </c>
      <c r="X340" t="n">
        <v>0.03</v>
      </c>
      <c r="Y340" t="n">
        <v>1</v>
      </c>
      <c r="Z340" t="n">
        <v>10</v>
      </c>
    </row>
    <row r="341">
      <c r="A341" t="n">
        <v>100</v>
      </c>
      <c r="B341" t="n">
        <v>125</v>
      </c>
      <c r="C341" t="inlineStr">
        <is>
          <t xml:space="preserve">CONCLUIDO	</t>
        </is>
      </c>
      <c r="D341" t="n">
        <v>12.5532</v>
      </c>
      <c r="E341" t="n">
        <v>7.97</v>
      </c>
      <c r="F341" t="n">
        <v>5.07</v>
      </c>
      <c r="G341" t="n">
        <v>101.35</v>
      </c>
      <c r="H341" t="n">
        <v>1.6</v>
      </c>
      <c r="I341" t="n">
        <v>3</v>
      </c>
      <c r="J341" t="n">
        <v>289.77</v>
      </c>
      <c r="K341" t="n">
        <v>58.47</v>
      </c>
      <c r="L341" t="n">
        <v>26</v>
      </c>
      <c r="M341" t="n">
        <v>1</v>
      </c>
      <c r="N341" t="n">
        <v>80.3</v>
      </c>
      <c r="O341" t="n">
        <v>35972.82</v>
      </c>
      <c r="P341" t="n">
        <v>69.06999999999999</v>
      </c>
      <c r="Q341" t="n">
        <v>202.83</v>
      </c>
      <c r="R341" t="n">
        <v>18.48</v>
      </c>
      <c r="S341" t="n">
        <v>13.89</v>
      </c>
      <c r="T341" t="n">
        <v>626.78</v>
      </c>
      <c r="U341" t="n">
        <v>0.75</v>
      </c>
      <c r="V341" t="n">
        <v>0.76</v>
      </c>
      <c r="W341" t="n">
        <v>0.64</v>
      </c>
      <c r="X341" t="n">
        <v>0.03</v>
      </c>
      <c r="Y341" t="n">
        <v>1</v>
      </c>
      <c r="Z341" t="n">
        <v>10</v>
      </c>
    </row>
    <row r="342">
      <c r="A342" t="n">
        <v>101</v>
      </c>
      <c r="B342" t="n">
        <v>125</v>
      </c>
      <c r="C342" t="inlineStr">
        <is>
          <t xml:space="preserve">CONCLUIDO	</t>
        </is>
      </c>
      <c r="D342" t="n">
        <v>12.5501</v>
      </c>
      <c r="E342" t="n">
        <v>7.97</v>
      </c>
      <c r="F342" t="n">
        <v>5.07</v>
      </c>
      <c r="G342" t="n">
        <v>101.39</v>
      </c>
      <c r="H342" t="n">
        <v>1.61</v>
      </c>
      <c r="I342" t="n">
        <v>3</v>
      </c>
      <c r="J342" t="n">
        <v>290.28</v>
      </c>
      <c r="K342" t="n">
        <v>58.47</v>
      </c>
      <c r="L342" t="n">
        <v>26.25</v>
      </c>
      <c r="M342" t="n">
        <v>1</v>
      </c>
      <c r="N342" t="n">
        <v>80.56</v>
      </c>
      <c r="O342" t="n">
        <v>36035.53</v>
      </c>
      <c r="P342" t="n">
        <v>69.15000000000001</v>
      </c>
      <c r="Q342" t="n">
        <v>202.81</v>
      </c>
      <c r="R342" t="n">
        <v>18.56</v>
      </c>
      <c r="S342" t="n">
        <v>13.89</v>
      </c>
      <c r="T342" t="n">
        <v>662.47</v>
      </c>
      <c r="U342" t="n">
        <v>0.75</v>
      </c>
      <c r="V342" t="n">
        <v>0.76</v>
      </c>
      <c r="W342" t="n">
        <v>0.64</v>
      </c>
      <c r="X342" t="n">
        <v>0.03</v>
      </c>
      <c r="Y342" t="n">
        <v>1</v>
      </c>
      <c r="Z342" t="n">
        <v>10</v>
      </c>
    </row>
    <row r="343">
      <c r="A343" t="n">
        <v>102</v>
      </c>
      <c r="B343" t="n">
        <v>125</v>
      </c>
      <c r="C343" t="inlineStr">
        <is>
          <t xml:space="preserve">CONCLUIDO	</t>
        </is>
      </c>
      <c r="D343" t="n">
        <v>12.5527</v>
      </c>
      <c r="E343" t="n">
        <v>7.97</v>
      </c>
      <c r="F343" t="n">
        <v>5.07</v>
      </c>
      <c r="G343" t="n">
        <v>101.36</v>
      </c>
      <c r="H343" t="n">
        <v>1.62</v>
      </c>
      <c r="I343" t="n">
        <v>3</v>
      </c>
      <c r="J343" t="n">
        <v>290.79</v>
      </c>
      <c r="K343" t="n">
        <v>58.47</v>
      </c>
      <c r="L343" t="n">
        <v>26.5</v>
      </c>
      <c r="M343" t="n">
        <v>1</v>
      </c>
      <c r="N343" t="n">
        <v>80.81999999999999</v>
      </c>
      <c r="O343" t="n">
        <v>36098.35</v>
      </c>
      <c r="P343" t="n">
        <v>69.40000000000001</v>
      </c>
      <c r="Q343" t="n">
        <v>202.81</v>
      </c>
      <c r="R343" t="n">
        <v>18.56</v>
      </c>
      <c r="S343" t="n">
        <v>13.89</v>
      </c>
      <c r="T343" t="n">
        <v>663.05</v>
      </c>
      <c r="U343" t="n">
        <v>0.75</v>
      </c>
      <c r="V343" t="n">
        <v>0.76</v>
      </c>
      <c r="W343" t="n">
        <v>0.64</v>
      </c>
      <c r="X343" t="n">
        <v>0.03</v>
      </c>
      <c r="Y343" t="n">
        <v>1</v>
      </c>
      <c r="Z343" t="n">
        <v>10</v>
      </c>
    </row>
    <row r="344">
      <c r="A344" t="n">
        <v>103</v>
      </c>
      <c r="B344" t="n">
        <v>125</v>
      </c>
      <c r="C344" t="inlineStr">
        <is>
          <t xml:space="preserve">CONCLUIDO	</t>
        </is>
      </c>
      <c r="D344" t="n">
        <v>12.5475</v>
      </c>
      <c r="E344" t="n">
        <v>7.97</v>
      </c>
      <c r="F344" t="n">
        <v>5.07</v>
      </c>
      <c r="G344" t="n">
        <v>101.42</v>
      </c>
      <c r="H344" t="n">
        <v>1.64</v>
      </c>
      <c r="I344" t="n">
        <v>3</v>
      </c>
      <c r="J344" t="n">
        <v>291.3</v>
      </c>
      <c r="K344" t="n">
        <v>58.47</v>
      </c>
      <c r="L344" t="n">
        <v>26.75</v>
      </c>
      <c r="M344" t="n">
        <v>1</v>
      </c>
      <c r="N344" t="n">
        <v>81.08</v>
      </c>
      <c r="O344" t="n">
        <v>36161.27</v>
      </c>
      <c r="P344" t="n">
        <v>69.56</v>
      </c>
      <c r="Q344" t="n">
        <v>202.81</v>
      </c>
      <c r="R344" t="n">
        <v>18.6</v>
      </c>
      <c r="S344" t="n">
        <v>13.89</v>
      </c>
      <c r="T344" t="n">
        <v>683.77</v>
      </c>
      <c r="U344" t="n">
        <v>0.75</v>
      </c>
      <c r="V344" t="n">
        <v>0.76</v>
      </c>
      <c r="W344" t="n">
        <v>0.64</v>
      </c>
      <c r="X344" t="n">
        <v>0.03</v>
      </c>
      <c r="Y344" t="n">
        <v>1</v>
      </c>
      <c r="Z344" t="n">
        <v>10</v>
      </c>
    </row>
    <row r="345">
      <c r="A345" t="n">
        <v>104</v>
      </c>
      <c r="B345" t="n">
        <v>125</v>
      </c>
      <c r="C345" t="inlineStr">
        <is>
          <t xml:space="preserve">CONCLUIDO	</t>
        </is>
      </c>
      <c r="D345" t="n">
        <v>12.5479</v>
      </c>
      <c r="E345" t="n">
        <v>7.97</v>
      </c>
      <c r="F345" t="n">
        <v>5.07</v>
      </c>
      <c r="G345" t="n">
        <v>101.42</v>
      </c>
      <c r="H345" t="n">
        <v>1.65</v>
      </c>
      <c r="I345" t="n">
        <v>3</v>
      </c>
      <c r="J345" t="n">
        <v>291.81</v>
      </c>
      <c r="K345" t="n">
        <v>58.47</v>
      </c>
      <c r="L345" t="n">
        <v>27</v>
      </c>
      <c r="M345" t="n">
        <v>1</v>
      </c>
      <c r="N345" t="n">
        <v>81.34</v>
      </c>
      <c r="O345" t="n">
        <v>36224.3</v>
      </c>
      <c r="P345" t="n">
        <v>69.59</v>
      </c>
      <c r="Q345" t="n">
        <v>202.81</v>
      </c>
      <c r="R345" t="n">
        <v>18.66</v>
      </c>
      <c r="S345" t="n">
        <v>13.89</v>
      </c>
      <c r="T345" t="n">
        <v>713.12</v>
      </c>
      <c r="U345" t="n">
        <v>0.74</v>
      </c>
      <c r="V345" t="n">
        <v>0.76</v>
      </c>
      <c r="W345" t="n">
        <v>0.64</v>
      </c>
      <c r="X345" t="n">
        <v>0.03</v>
      </c>
      <c r="Y345" t="n">
        <v>1</v>
      </c>
      <c r="Z345" t="n">
        <v>10</v>
      </c>
    </row>
    <row r="346">
      <c r="A346" t="n">
        <v>105</v>
      </c>
      <c r="B346" t="n">
        <v>125</v>
      </c>
      <c r="C346" t="inlineStr">
        <is>
          <t xml:space="preserve">CONCLUIDO	</t>
        </is>
      </c>
      <c r="D346" t="n">
        <v>12.5519</v>
      </c>
      <c r="E346" t="n">
        <v>7.97</v>
      </c>
      <c r="F346" t="n">
        <v>5.07</v>
      </c>
      <c r="G346" t="n">
        <v>101.37</v>
      </c>
      <c r="H346" t="n">
        <v>1.66</v>
      </c>
      <c r="I346" t="n">
        <v>3</v>
      </c>
      <c r="J346" t="n">
        <v>292.32</v>
      </c>
      <c r="K346" t="n">
        <v>58.47</v>
      </c>
      <c r="L346" t="n">
        <v>27.25</v>
      </c>
      <c r="M346" t="n">
        <v>1</v>
      </c>
      <c r="N346" t="n">
        <v>81.59999999999999</v>
      </c>
      <c r="O346" t="n">
        <v>36287.44</v>
      </c>
      <c r="P346" t="n">
        <v>69.41</v>
      </c>
      <c r="Q346" t="n">
        <v>202.81</v>
      </c>
      <c r="R346" t="n">
        <v>18.52</v>
      </c>
      <c r="S346" t="n">
        <v>13.89</v>
      </c>
      <c r="T346" t="n">
        <v>646.33</v>
      </c>
      <c r="U346" t="n">
        <v>0.75</v>
      </c>
      <c r="V346" t="n">
        <v>0.76</v>
      </c>
      <c r="W346" t="n">
        <v>0.64</v>
      </c>
      <c r="X346" t="n">
        <v>0.03</v>
      </c>
      <c r="Y346" t="n">
        <v>1</v>
      </c>
      <c r="Z346" t="n">
        <v>10</v>
      </c>
    </row>
    <row r="347">
      <c r="A347" t="n">
        <v>106</v>
      </c>
      <c r="B347" t="n">
        <v>125</v>
      </c>
      <c r="C347" t="inlineStr">
        <is>
          <t xml:space="preserve">CONCLUIDO	</t>
        </is>
      </c>
      <c r="D347" t="n">
        <v>12.5501</v>
      </c>
      <c r="E347" t="n">
        <v>7.97</v>
      </c>
      <c r="F347" t="n">
        <v>5.07</v>
      </c>
      <c r="G347" t="n">
        <v>101.39</v>
      </c>
      <c r="H347" t="n">
        <v>1.67</v>
      </c>
      <c r="I347" t="n">
        <v>3</v>
      </c>
      <c r="J347" t="n">
        <v>292.84</v>
      </c>
      <c r="K347" t="n">
        <v>58.47</v>
      </c>
      <c r="L347" t="n">
        <v>27.5</v>
      </c>
      <c r="M347" t="n">
        <v>1</v>
      </c>
      <c r="N347" t="n">
        <v>81.86</v>
      </c>
      <c r="O347" t="n">
        <v>36350.69</v>
      </c>
      <c r="P347" t="n">
        <v>69.56</v>
      </c>
      <c r="Q347" t="n">
        <v>202.81</v>
      </c>
      <c r="R347" t="n">
        <v>18.59</v>
      </c>
      <c r="S347" t="n">
        <v>13.89</v>
      </c>
      <c r="T347" t="n">
        <v>680.86</v>
      </c>
      <c r="U347" t="n">
        <v>0.75</v>
      </c>
      <c r="V347" t="n">
        <v>0.76</v>
      </c>
      <c r="W347" t="n">
        <v>0.64</v>
      </c>
      <c r="X347" t="n">
        <v>0.03</v>
      </c>
      <c r="Y347" t="n">
        <v>1</v>
      </c>
      <c r="Z347" t="n">
        <v>10</v>
      </c>
    </row>
    <row r="348">
      <c r="A348" t="n">
        <v>107</v>
      </c>
      <c r="B348" t="n">
        <v>125</v>
      </c>
      <c r="C348" t="inlineStr">
        <is>
          <t xml:space="preserve">CONCLUIDO	</t>
        </is>
      </c>
      <c r="D348" t="n">
        <v>12.5484</v>
      </c>
      <c r="E348" t="n">
        <v>7.97</v>
      </c>
      <c r="F348" t="n">
        <v>5.07</v>
      </c>
      <c r="G348" t="n">
        <v>101.41</v>
      </c>
      <c r="H348" t="n">
        <v>1.68</v>
      </c>
      <c r="I348" t="n">
        <v>3</v>
      </c>
      <c r="J348" t="n">
        <v>293.35</v>
      </c>
      <c r="K348" t="n">
        <v>58.47</v>
      </c>
      <c r="L348" t="n">
        <v>27.75</v>
      </c>
      <c r="M348" t="n">
        <v>1</v>
      </c>
      <c r="N348" t="n">
        <v>82.13</v>
      </c>
      <c r="O348" t="n">
        <v>36414.05</v>
      </c>
      <c r="P348" t="n">
        <v>69.58</v>
      </c>
      <c r="Q348" t="n">
        <v>202.81</v>
      </c>
      <c r="R348" t="n">
        <v>18.67</v>
      </c>
      <c r="S348" t="n">
        <v>13.89</v>
      </c>
      <c r="T348" t="n">
        <v>720.09</v>
      </c>
      <c r="U348" t="n">
        <v>0.74</v>
      </c>
      <c r="V348" t="n">
        <v>0.76</v>
      </c>
      <c r="W348" t="n">
        <v>0.64</v>
      </c>
      <c r="X348" t="n">
        <v>0.03</v>
      </c>
      <c r="Y348" t="n">
        <v>1</v>
      </c>
      <c r="Z348" t="n">
        <v>10</v>
      </c>
    </row>
    <row r="349">
      <c r="A349" t="n">
        <v>108</v>
      </c>
      <c r="B349" t="n">
        <v>125</v>
      </c>
      <c r="C349" t="inlineStr">
        <is>
          <t xml:space="preserve">CONCLUIDO	</t>
        </is>
      </c>
      <c r="D349" t="n">
        <v>12.5414</v>
      </c>
      <c r="E349" t="n">
        <v>7.97</v>
      </c>
      <c r="F349" t="n">
        <v>5.08</v>
      </c>
      <c r="G349" t="n">
        <v>101.5</v>
      </c>
      <c r="H349" t="n">
        <v>1.7</v>
      </c>
      <c r="I349" t="n">
        <v>3</v>
      </c>
      <c r="J349" t="n">
        <v>293.86</v>
      </c>
      <c r="K349" t="n">
        <v>58.47</v>
      </c>
      <c r="L349" t="n">
        <v>28</v>
      </c>
      <c r="M349" t="n">
        <v>1</v>
      </c>
      <c r="N349" t="n">
        <v>82.39</v>
      </c>
      <c r="O349" t="n">
        <v>36477.51</v>
      </c>
      <c r="P349" t="n">
        <v>69.65000000000001</v>
      </c>
      <c r="Q349" t="n">
        <v>202.81</v>
      </c>
      <c r="R349" t="n">
        <v>18.73</v>
      </c>
      <c r="S349" t="n">
        <v>13.89</v>
      </c>
      <c r="T349" t="n">
        <v>749.95</v>
      </c>
      <c r="U349" t="n">
        <v>0.74</v>
      </c>
      <c r="V349" t="n">
        <v>0.76</v>
      </c>
      <c r="W349" t="n">
        <v>0.64</v>
      </c>
      <c r="X349" t="n">
        <v>0.04</v>
      </c>
      <c r="Y349" t="n">
        <v>1</v>
      </c>
      <c r="Z349" t="n">
        <v>10</v>
      </c>
    </row>
    <row r="350">
      <c r="A350" t="n">
        <v>109</v>
      </c>
      <c r="B350" t="n">
        <v>125</v>
      </c>
      <c r="C350" t="inlineStr">
        <is>
          <t xml:space="preserve">CONCLUIDO	</t>
        </is>
      </c>
      <c r="D350" t="n">
        <v>12.5471</v>
      </c>
      <c r="E350" t="n">
        <v>7.97</v>
      </c>
      <c r="F350" t="n">
        <v>5.07</v>
      </c>
      <c r="G350" t="n">
        <v>101.43</v>
      </c>
      <c r="H350" t="n">
        <v>1.71</v>
      </c>
      <c r="I350" t="n">
        <v>3</v>
      </c>
      <c r="J350" t="n">
        <v>294.38</v>
      </c>
      <c r="K350" t="n">
        <v>58.47</v>
      </c>
      <c r="L350" t="n">
        <v>28.25</v>
      </c>
      <c r="M350" t="n">
        <v>1</v>
      </c>
      <c r="N350" t="n">
        <v>82.66</v>
      </c>
      <c r="O350" t="n">
        <v>36541.09</v>
      </c>
      <c r="P350" t="n">
        <v>69.64</v>
      </c>
      <c r="Q350" t="n">
        <v>202.81</v>
      </c>
      <c r="R350" t="n">
        <v>18.63</v>
      </c>
      <c r="S350" t="n">
        <v>13.89</v>
      </c>
      <c r="T350" t="n">
        <v>700.5700000000001</v>
      </c>
      <c r="U350" t="n">
        <v>0.75</v>
      </c>
      <c r="V350" t="n">
        <v>0.76</v>
      </c>
      <c r="W350" t="n">
        <v>0.64</v>
      </c>
      <c r="X350" t="n">
        <v>0.03</v>
      </c>
      <c r="Y350" t="n">
        <v>1</v>
      </c>
      <c r="Z350" t="n">
        <v>10</v>
      </c>
    </row>
    <row r="351">
      <c r="A351" t="n">
        <v>110</v>
      </c>
      <c r="B351" t="n">
        <v>125</v>
      </c>
      <c r="C351" t="inlineStr">
        <is>
          <t xml:space="preserve">CONCLUIDO	</t>
        </is>
      </c>
      <c r="D351" t="n">
        <v>12.544</v>
      </c>
      <c r="E351" t="n">
        <v>7.97</v>
      </c>
      <c r="F351" t="n">
        <v>5.07</v>
      </c>
      <c r="G351" t="n">
        <v>101.47</v>
      </c>
      <c r="H351" t="n">
        <v>1.72</v>
      </c>
      <c r="I351" t="n">
        <v>3</v>
      </c>
      <c r="J351" t="n">
        <v>294.9</v>
      </c>
      <c r="K351" t="n">
        <v>58.47</v>
      </c>
      <c r="L351" t="n">
        <v>28.5</v>
      </c>
      <c r="M351" t="n">
        <v>0</v>
      </c>
      <c r="N351" t="n">
        <v>82.92</v>
      </c>
      <c r="O351" t="n">
        <v>36604.77</v>
      </c>
      <c r="P351" t="n">
        <v>69.8</v>
      </c>
      <c r="Q351" t="n">
        <v>202.81</v>
      </c>
      <c r="R351" t="n">
        <v>18.63</v>
      </c>
      <c r="S351" t="n">
        <v>13.89</v>
      </c>
      <c r="T351" t="n">
        <v>700.41</v>
      </c>
      <c r="U351" t="n">
        <v>0.75</v>
      </c>
      <c r="V351" t="n">
        <v>0.76</v>
      </c>
      <c r="W351" t="n">
        <v>0.64</v>
      </c>
      <c r="X351" t="n">
        <v>0.04</v>
      </c>
      <c r="Y351" t="n">
        <v>1</v>
      </c>
      <c r="Z351" t="n">
        <v>10</v>
      </c>
    </row>
    <row r="352">
      <c r="A352" t="n">
        <v>0</v>
      </c>
      <c r="B352" t="n">
        <v>30</v>
      </c>
      <c r="C352" t="inlineStr">
        <is>
          <t xml:space="preserve">CONCLUIDO	</t>
        </is>
      </c>
      <c r="D352" t="n">
        <v>12.6334</v>
      </c>
      <c r="E352" t="n">
        <v>7.92</v>
      </c>
      <c r="F352" t="n">
        <v>5.62</v>
      </c>
      <c r="G352" t="n">
        <v>11.63</v>
      </c>
      <c r="H352" t="n">
        <v>0.24</v>
      </c>
      <c r="I352" t="n">
        <v>29</v>
      </c>
      <c r="J352" t="n">
        <v>71.52</v>
      </c>
      <c r="K352" t="n">
        <v>32.27</v>
      </c>
      <c r="L352" t="n">
        <v>1</v>
      </c>
      <c r="M352" t="n">
        <v>27</v>
      </c>
      <c r="N352" t="n">
        <v>8.25</v>
      </c>
      <c r="O352" t="n">
        <v>9054.6</v>
      </c>
      <c r="P352" t="n">
        <v>38.78</v>
      </c>
      <c r="Q352" t="n">
        <v>202.89</v>
      </c>
      <c r="R352" t="n">
        <v>35.64</v>
      </c>
      <c r="S352" t="n">
        <v>13.89</v>
      </c>
      <c r="T352" t="n">
        <v>9073.379999999999</v>
      </c>
      <c r="U352" t="n">
        <v>0.39</v>
      </c>
      <c r="V352" t="n">
        <v>0.6899999999999999</v>
      </c>
      <c r="W352" t="n">
        <v>0.6899999999999999</v>
      </c>
      <c r="X352" t="n">
        <v>0.58</v>
      </c>
      <c r="Y352" t="n">
        <v>1</v>
      </c>
      <c r="Z352" t="n">
        <v>10</v>
      </c>
    </row>
    <row r="353">
      <c r="A353" t="n">
        <v>1</v>
      </c>
      <c r="B353" t="n">
        <v>30</v>
      </c>
      <c r="C353" t="inlineStr">
        <is>
          <t xml:space="preserve">CONCLUIDO	</t>
        </is>
      </c>
      <c r="D353" t="n">
        <v>12.9814</v>
      </c>
      <c r="E353" t="n">
        <v>7.7</v>
      </c>
      <c r="F353" t="n">
        <v>5.5</v>
      </c>
      <c r="G353" t="n">
        <v>14.35</v>
      </c>
      <c r="H353" t="n">
        <v>0.3</v>
      </c>
      <c r="I353" t="n">
        <v>23</v>
      </c>
      <c r="J353" t="n">
        <v>71.81</v>
      </c>
      <c r="K353" t="n">
        <v>32.27</v>
      </c>
      <c r="L353" t="n">
        <v>1.25</v>
      </c>
      <c r="M353" t="n">
        <v>21</v>
      </c>
      <c r="N353" t="n">
        <v>8.289999999999999</v>
      </c>
      <c r="O353" t="n">
        <v>9090.98</v>
      </c>
      <c r="P353" t="n">
        <v>37.35</v>
      </c>
      <c r="Q353" t="n">
        <v>202.81</v>
      </c>
      <c r="R353" t="n">
        <v>31.99</v>
      </c>
      <c r="S353" t="n">
        <v>13.89</v>
      </c>
      <c r="T353" t="n">
        <v>7281.82</v>
      </c>
      <c r="U353" t="n">
        <v>0.43</v>
      </c>
      <c r="V353" t="n">
        <v>0.7</v>
      </c>
      <c r="W353" t="n">
        <v>0.68</v>
      </c>
      <c r="X353" t="n">
        <v>0.46</v>
      </c>
      <c r="Y353" t="n">
        <v>1</v>
      </c>
      <c r="Z353" t="n">
        <v>10</v>
      </c>
    </row>
    <row r="354">
      <c r="A354" t="n">
        <v>2</v>
      </c>
      <c r="B354" t="n">
        <v>30</v>
      </c>
      <c r="C354" t="inlineStr">
        <is>
          <t xml:space="preserve">CONCLUIDO	</t>
        </is>
      </c>
      <c r="D354" t="n">
        <v>13.2641</v>
      </c>
      <c r="E354" t="n">
        <v>7.54</v>
      </c>
      <c r="F354" t="n">
        <v>5.4</v>
      </c>
      <c r="G354" t="n">
        <v>17.05</v>
      </c>
      <c r="H354" t="n">
        <v>0.36</v>
      </c>
      <c r="I354" t="n">
        <v>19</v>
      </c>
      <c r="J354" t="n">
        <v>72.11</v>
      </c>
      <c r="K354" t="n">
        <v>32.27</v>
      </c>
      <c r="L354" t="n">
        <v>1.5</v>
      </c>
      <c r="M354" t="n">
        <v>17</v>
      </c>
      <c r="N354" t="n">
        <v>8.34</v>
      </c>
      <c r="O354" t="n">
        <v>9127.379999999999</v>
      </c>
      <c r="P354" t="n">
        <v>36.14</v>
      </c>
      <c r="Q354" t="n">
        <v>202.83</v>
      </c>
      <c r="R354" t="n">
        <v>28.85</v>
      </c>
      <c r="S354" t="n">
        <v>13.89</v>
      </c>
      <c r="T354" t="n">
        <v>5730.18</v>
      </c>
      <c r="U354" t="n">
        <v>0.48</v>
      </c>
      <c r="V354" t="n">
        <v>0.72</v>
      </c>
      <c r="W354" t="n">
        <v>0.67</v>
      </c>
      <c r="X354" t="n">
        <v>0.36</v>
      </c>
      <c r="Y354" t="n">
        <v>1</v>
      </c>
      <c r="Z354" t="n">
        <v>10</v>
      </c>
    </row>
    <row r="355">
      <c r="A355" t="n">
        <v>3</v>
      </c>
      <c r="B355" t="n">
        <v>30</v>
      </c>
      <c r="C355" t="inlineStr">
        <is>
          <t xml:space="preserve">CONCLUIDO	</t>
        </is>
      </c>
      <c r="D355" t="n">
        <v>13.4539</v>
      </c>
      <c r="E355" t="n">
        <v>7.43</v>
      </c>
      <c r="F355" t="n">
        <v>5.34</v>
      </c>
      <c r="G355" t="n">
        <v>20.02</v>
      </c>
      <c r="H355" t="n">
        <v>0.42</v>
      </c>
      <c r="I355" t="n">
        <v>16</v>
      </c>
      <c r="J355" t="n">
        <v>72.40000000000001</v>
      </c>
      <c r="K355" t="n">
        <v>32.27</v>
      </c>
      <c r="L355" t="n">
        <v>1.75</v>
      </c>
      <c r="M355" t="n">
        <v>14</v>
      </c>
      <c r="N355" t="n">
        <v>8.380000000000001</v>
      </c>
      <c r="O355" t="n">
        <v>9163.799999999999</v>
      </c>
      <c r="P355" t="n">
        <v>34.91</v>
      </c>
      <c r="Q355" t="n">
        <v>202.85</v>
      </c>
      <c r="R355" t="n">
        <v>27.05</v>
      </c>
      <c r="S355" t="n">
        <v>13.89</v>
      </c>
      <c r="T355" t="n">
        <v>4844.01</v>
      </c>
      <c r="U355" t="n">
        <v>0.51</v>
      </c>
      <c r="V355" t="n">
        <v>0.72</v>
      </c>
      <c r="W355" t="n">
        <v>0.66</v>
      </c>
      <c r="X355" t="n">
        <v>0.3</v>
      </c>
      <c r="Y355" t="n">
        <v>1</v>
      </c>
      <c r="Z355" t="n">
        <v>10</v>
      </c>
    </row>
    <row r="356">
      <c r="A356" t="n">
        <v>4</v>
      </c>
      <c r="B356" t="n">
        <v>30</v>
      </c>
      <c r="C356" t="inlineStr">
        <is>
          <t xml:space="preserve">CONCLUIDO	</t>
        </is>
      </c>
      <c r="D356" t="n">
        <v>13.5736</v>
      </c>
      <c r="E356" t="n">
        <v>7.37</v>
      </c>
      <c r="F356" t="n">
        <v>5.31</v>
      </c>
      <c r="G356" t="n">
        <v>22.74</v>
      </c>
      <c r="H356" t="n">
        <v>0.48</v>
      </c>
      <c r="I356" t="n">
        <v>14</v>
      </c>
      <c r="J356" t="n">
        <v>72.7</v>
      </c>
      <c r="K356" t="n">
        <v>32.27</v>
      </c>
      <c r="L356" t="n">
        <v>2</v>
      </c>
      <c r="M356" t="n">
        <v>12</v>
      </c>
      <c r="N356" t="n">
        <v>8.43</v>
      </c>
      <c r="O356" t="n">
        <v>9200.25</v>
      </c>
      <c r="P356" t="n">
        <v>34.21</v>
      </c>
      <c r="Q356" t="n">
        <v>202.89</v>
      </c>
      <c r="R356" t="n">
        <v>25.95</v>
      </c>
      <c r="S356" t="n">
        <v>13.89</v>
      </c>
      <c r="T356" t="n">
        <v>4303.99</v>
      </c>
      <c r="U356" t="n">
        <v>0.54</v>
      </c>
      <c r="V356" t="n">
        <v>0.73</v>
      </c>
      <c r="W356" t="n">
        <v>0.66</v>
      </c>
      <c r="X356" t="n">
        <v>0.27</v>
      </c>
      <c r="Y356" t="n">
        <v>1</v>
      </c>
      <c r="Z356" t="n">
        <v>10</v>
      </c>
    </row>
    <row r="357">
      <c r="A357" t="n">
        <v>5</v>
      </c>
      <c r="B357" t="n">
        <v>30</v>
      </c>
      <c r="C357" t="inlineStr">
        <is>
          <t xml:space="preserve">CONCLUIDO	</t>
        </is>
      </c>
      <c r="D357" t="n">
        <v>13.7211</v>
      </c>
      <c r="E357" t="n">
        <v>7.29</v>
      </c>
      <c r="F357" t="n">
        <v>5.26</v>
      </c>
      <c r="G357" t="n">
        <v>26.29</v>
      </c>
      <c r="H357" t="n">
        <v>0.54</v>
      </c>
      <c r="I357" t="n">
        <v>12</v>
      </c>
      <c r="J357" t="n">
        <v>73</v>
      </c>
      <c r="K357" t="n">
        <v>32.27</v>
      </c>
      <c r="L357" t="n">
        <v>2.25</v>
      </c>
      <c r="M357" t="n">
        <v>10</v>
      </c>
      <c r="N357" t="n">
        <v>8.48</v>
      </c>
      <c r="O357" t="n">
        <v>9236.709999999999</v>
      </c>
      <c r="P357" t="n">
        <v>33.36</v>
      </c>
      <c r="Q357" t="n">
        <v>202.82</v>
      </c>
      <c r="R357" t="n">
        <v>24.42</v>
      </c>
      <c r="S357" t="n">
        <v>13.89</v>
      </c>
      <c r="T357" t="n">
        <v>3548.4</v>
      </c>
      <c r="U357" t="n">
        <v>0.57</v>
      </c>
      <c r="V357" t="n">
        <v>0.74</v>
      </c>
      <c r="W357" t="n">
        <v>0.66</v>
      </c>
      <c r="X357" t="n">
        <v>0.22</v>
      </c>
      <c r="Y357" t="n">
        <v>1</v>
      </c>
      <c r="Z357" t="n">
        <v>10</v>
      </c>
    </row>
    <row r="358">
      <c r="A358" t="n">
        <v>6</v>
      </c>
      <c r="B358" t="n">
        <v>30</v>
      </c>
      <c r="C358" t="inlineStr">
        <is>
          <t xml:space="preserve">CONCLUIDO	</t>
        </is>
      </c>
      <c r="D358" t="n">
        <v>13.7889</v>
      </c>
      <c r="E358" t="n">
        <v>7.25</v>
      </c>
      <c r="F358" t="n">
        <v>5.24</v>
      </c>
      <c r="G358" t="n">
        <v>28.57</v>
      </c>
      <c r="H358" t="n">
        <v>0.6</v>
      </c>
      <c r="I358" t="n">
        <v>11</v>
      </c>
      <c r="J358" t="n">
        <v>73.29000000000001</v>
      </c>
      <c r="K358" t="n">
        <v>32.27</v>
      </c>
      <c r="L358" t="n">
        <v>2.5</v>
      </c>
      <c r="M358" t="n">
        <v>9</v>
      </c>
      <c r="N358" t="n">
        <v>8.52</v>
      </c>
      <c r="O358" t="n">
        <v>9273.200000000001</v>
      </c>
      <c r="P358" t="n">
        <v>32.46</v>
      </c>
      <c r="Q358" t="n">
        <v>202.82</v>
      </c>
      <c r="R358" t="n">
        <v>23.8</v>
      </c>
      <c r="S358" t="n">
        <v>13.89</v>
      </c>
      <c r="T358" t="n">
        <v>3246.07</v>
      </c>
      <c r="U358" t="n">
        <v>0.58</v>
      </c>
      <c r="V358" t="n">
        <v>0.74</v>
      </c>
      <c r="W358" t="n">
        <v>0.65</v>
      </c>
      <c r="X358" t="n">
        <v>0.2</v>
      </c>
      <c r="Y358" t="n">
        <v>1</v>
      </c>
      <c r="Z358" t="n">
        <v>10</v>
      </c>
    </row>
    <row r="359">
      <c r="A359" t="n">
        <v>7</v>
      </c>
      <c r="B359" t="n">
        <v>30</v>
      </c>
      <c r="C359" t="inlineStr">
        <is>
          <t xml:space="preserve">CONCLUIDO	</t>
        </is>
      </c>
      <c r="D359" t="n">
        <v>13.8499</v>
      </c>
      <c r="E359" t="n">
        <v>7.22</v>
      </c>
      <c r="F359" t="n">
        <v>5.22</v>
      </c>
      <c r="G359" t="n">
        <v>31.32</v>
      </c>
      <c r="H359" t="n">
        <v>0.65</v>
      </c>
      <c r="I359" t="n">
        <v>10</v>
      </c>
      <c r="J359" t="n">
        <v>73.59</v>
      </c>
      <c r="K359" t="n">
        <v>32.27</v>
      </c>
      <c r="L359" t="n">
        <v>2.75</v>
      </c>
      <c r="M359" t="n">
        <v>7</v>
      </c>
      <c r="N359" t="n">
        <v>8.57</v>
      </c>
      <c r="O359" t="n">
        <v>9309.700000000001</v>
      </c>
      <c r="P359" t="n">
        <v>31.85</v>
      </c>
      <c r="Q359" t="n">
        <v>202.84</v>
      </c>
      <c r="R359" t="n">
        <v>23.2</v>
      </c>
      <c r="S359" t="n">
        <v>13.89</v>
      </c>
      <c r="T359" t="n">
        <v>2949.65</v>
      </c>
      <c r="U359" t="n">
        <v>0.6</v>
      </c>
      <c r="V359" t="n">
        <v>0.74</v>
      </c>
      <c r="W359" t="n">
        <v>0.66</v>
      </c>
      <c r="X359" t="n">
        <v>0.18</v>
      </c>
      <c r="Y359" t="n">
        <v>1</v>
      </c>
      <c r="Z359" t="n">
        <v>10</v>
      </c>
    </row>
    <row r="360">
      <c r="A360" t="n">
        <v>8</v>
      </c>
      <c r="B360" t="n">
        <v>30</v>
      </c>
      <c r="C360" t="inlineStr">
        <is>
          <t xml:space="preserve">CONCLUIDO	</t>
        </is>
      </c>
      <c r="D360" t="n">
        <v>13.9098</v>
      </c>
      <c r="E360" t="n">
        <v>7.19</v>
      </c>
      <c r="F360" t="n">
        <v>5.21</v>
      </c>
      <c r="G360" t="n">
        <v>34.7</v>
      </c>
      <c r="H360" t="n">
        <v>0.71</v>
      </c>
      <c r="I360" t="n">
        <v>9</v>
      </c>
      <c r="J360" t="n">
        <v>73.88</v>
      </c>
      <c r="K360" t="n">
        <v>32.27</v>
      </c>
      <c r="L360" t="n">
        <v>3</v>
      </c>
      <c r="M360" t="n">
        <v>5</v>
      </c>
      <c r="N360" t="n">
        <v>8.609999999999999</v>
      </c>
      <c r="O360" t="n">
        <v>9346.23</v>
      </c>
      <c r="P360" t="n">
        <v>31.14</v>
      </c>
      <c r="Q360" t="n">
        <v>202.81</v>
      </c>
      <c r="R360" t="n">
        <v>22.76</v>
      </c>
      <c r="S360" t="n">
        <v>13.89</v>
      </c>
      <c r="T360" t="n">
        <v>2734.23</v>
      </c>
      <c r="U360" t="n">
        <v>0.61</v>
      </c>
      <c r="V360" t="n">
        <v>0.74</v>
      </c>
      <c r="W360" t="n">
        <v>0.65</v>
      </c>
      <c r="X360" t="n">
        <v>0.17</v>
      </c>
      <c r="Y360" t="n">
        <v>1</v>
      </c>
      <c r="Z360" t="n">
        <v>10</v>
      </c>
    </row>
    <row r="361">
      <c r="A361" t="n">
        <v>9</v>
      </c>
      <c r="B361" t="n">
        <v>30</v>
      </c>
      <c r="C361" t="inlineStr">
        <is>
          <t xml:space="preserve">CONCLUIDO	</t>
        </is>
      </c>
      <c r="D361" t="n">
        <v>13.9039</v>
      </c>
      <c r="E361" t="n">
        <v>7.19</v>
      </c>
      <c r="F361" t="n">
        <v>5.21</v>
      </c>
      <c r="G361" t="n">
        <v>34.72</v>
      </c>
      <c r="H361" t="n">
        <v>0.77</v>
      </c>
      <c r="I361" t="n">
        <v>9</v>
      </c>
      <c r="J361" t="n">
        <v>74.18000000000001</v>
      </c>
      <c r="K361" t="n">
        <v>32.27</v>
      </c>
      <c r="L361" t="n">
        <v>3.25</v>
      </c>
      <c r="M361" t="n">
        <v>3</v>
      </c>
      <c r="N361" t="n">
        <v>8.66</v>
      </c>
      <c r="O361" t="n">
        <v>9382.780000000001</v>
      </c>
      <c r="P361" t="n">
        <v>30.49</v>
      </c>
      <c r="Q361" t="n">
        <v>202.81</v>
      </c>
      <c r="R361" t="n">
        <v>22.88</v>
      </c>
      <c r="S361" t="n">
        <v>13.89</v>
      </c>
      <c r="T361" t="n">
        <v>2796.31</v>
      </c>
      <c r="U361" t="n">
        <v>0.61</v>
      </c>
      <c r="V361" t="n">
        <v>0.74</v>
      </c>
      <c r="W361" t="n">
        <v>0.65</v>
      </c>
      <c r="X361" t="n">
        <v>0.17</v>
      </c>
      <c r="Y361" t="n">
        <v>1</v>
      </c>
      <c r="Z361" t="n">
        <v>10</v>
      </c>
    </row>
    <row r="362">
      <c r="A362" t="n">
        <v>10</v>
      </c>
      <c r="B362" t="n">
        <v>30</v>
      </c>
      <c r="C362" t="inlineStr">
        <is>
          <t xml:space="preserve">CONCLUIDO	</t>
        </is>
      </c>
      <c r="D362" t="n">
        <v>13.9681</v>
      </c>
      <c r="E362" t="n">
        <v>7.16</v>
      </c>
      <c r="F362" t="n">
        <v>5.19</v>
      </c>
      <c r="G362" t="n">
        <v>38.93</v>
      </c>
      <c r="H362" t="n">
        <v>0.82</v>
      </c>
      <c r="I362" t="n">
        <v>8</v>
      </c>
      <c r="J362" t="n">
        <v>74.48</v>
      </c>
      <c r="K362" t="n">
        <v>32.27</v>
      </c>
      <c r="L362" t="n">
        <v>3.5</v>
      </c>
      <c r="M362" t="n">
        <v>0</v>
      </c>
      <c r="N362" t="n">
        <v>8.710000000000001</v>
      </c>
      <c r="O362" t="n">
        <v>9419.35</v>
      </c>
      <c r="P362" t="n">
        <v>30.31</v>
      </c>
      <c r="Q362" t="n">
        <v>202.81</v>
      </c>
      <c r="R362" t="n">
        <v>22.17</v>
      </c>
      <c r="S362" t="n">
        <v>13.89</v>
      </c>
      <c r="T362" t="n">
        <v>2443.23</v>
      </c>
      <c r="U362" t="n">
        <v>0.63</v>
      </c>
      <c r="V362" t="n">
        <v>0.75</v>
      </c>
      <c r="W362" t="n">
        <v>0.66</v>
      </c>
      <c r="X362" t="n">
        <v>0.15</v>
      </c>
      <c r="Y362" t="n">
        <v>1</v>
      </c>
      <c r="Z362" t="n">
        <v>10</v>
      </c>
    </row>
    <row r="363">
      <c r="A363" t="n">
        <v>0</v>
      </c>
      <c r="B363" t="n">
        <v>15</v>
      </c>
      <c r="C363" t="inlineStr">
        <is>
          <t xml:space="preserve">CONCLUIDO	</t>
        </is>
      </c>
      <c r="D363" t="n">
        <v>13.7984</v>
      </c>
      <c r="E363" t="n">
        <v>7.25</v>
      </c>
      <c r="F363" t="n">
        <v>5.36</v>
      </c>
      <c r="G363" t="n">
        <v>18.92</v>
      </c>
      <c r="H363" t="n">
        <v>0.43</v>
      </c>
      <c r="I363" t="n">
        <v>17</v>
      </c>
      <c r="J363" t="n">
        <v>39.78</v>
      </c>
      <c r="K363" t="n">
        <v>19.54</v>
      </c>
      <c r="L363" t="n">
        <v>1</v>
      </c>
      <c r="M363" t="n">
        <v>12</v>
      </c>
      <c r="N363" t="n">
        <v>4.24</v>
      </c>
      <c r="O363" t="n">
        <v>5140</v>
      </c>
      <c r="P363" t="n">
        <v>21.4</v>
      </c>
      <c r="Q363" t="n">
        <v>202.83</v>
      </c>
      <c r="R363" t="n">
        <v>27.73</v>
      </c>
      <c r="S363" t="n">
        <v>13.89</v>
      </c>
      <c r="T363" t="n">
        <v>5180.05</v>
      </c>
      <c r="U363" t="n">
        <v>0.5</v>
      </c>
      <c r="V363" t="n">
        <v>0.72</v>
      </c>
      <c r="W363" t="n">
        <v>0.66</v>
      </c>
      <c r="X363" t="n">
        <v>0.32</v>
      </c>
      <c r="Y363" t="n">
        <v>1</v>
      </c>
      <c r="Z363" t="n">
        <v>10</v>
      </c>
    </row>
    <row r="364">
      <c r="A364" t="n">
        <v>1</v>
      </c>
      <c r="B364" t="n">
        <v>15</v>
      </c>
      <c r="C364" t="inlineStr">
        <is>
          <t xml:space="preserve">CONCLUIDO	</t>
        </is>
      </c>
      <c r="D364" t="n">
        <v>13.8643</v>
      </c>
      <c r="E364" t="n">
        <v>7.21</v>
      </c>
      <c r="F364" t="n">
        <v>5.35</v>
      </c>
      <c r="G364" t="n">
        <v>21.39</v>
      </c>
      <c r="H364" t="n">
        <v>0.53</v>
      </c>
      <c r="I364" t="n">
        <v>15</v>
      </c>
      <c r="J364" t="n">
        <v>40.06</v>
      </c>
      <c r="K364" t="n">
        <v>19.54</v>
      </c>
      <c r="L364" t="n">
        <v>1.25</v>
      </c>
      <c r="M364" t="n">
        <v>1</v>
      </c>
      <c r="N364" t="n">
        <v>4.26</v>
      </c>
      <c r="O364" t="n">
        <v>5174.29</v>
      </c>
      <c r="P364" t="n">
        <v>20.9</v>
      </c>
      <c r="Q364" t="n">
        <v>202.86</v>
      </c>
      <c r="R364" t="n">
        <v>26.88</v>
      </c>
      <c r="S364" t="n">
        <v>13.89</v>
      </c>
      <c r="T364" t="n">
        <v>4763.36</v>
      </c>
      <c r="U364" t="n">
        <v>0.52</v>
      </c>
      <c r="V364" t="n">
        <v>0.72</v>
      </c>
      <c r="W364" t="n">
        <v>0.68</v>
      </c>
      <c r="X364" t="n">
        <v>0.31</v>
      </c>
      <c r="Y364" t="n">
        <v>1</v>
      </c>
      <c r="Z364" t="n">
        <v>10</v>
      </c>
    </row>
    <row r="365">
      <c r="A365" t="n">
        <v>2</v>
      </c>
      <c r="B365" t="n">
        <v>15</v>
      </c>
      <c r="C365" t="inlineStr">
        <is>
          <t xml:space="preserve">CONCLUIDO	</t>
        </is>
      </c>
      <c r="D365" t="n">
        <v>13.8616</v>
      </c>
      <c r="E365" t="n">
        <v>7.21</v>
      </c>
      <c r="F365" t="n">
        <v>5.35</v>
      </c>
      <c r="G365" t="n">
        <v>21.4</v>
      </c>
      <c r="H365" t="n">
        <v>0.64</v>
      </c>
      <c r="I365" t="n">
        <v>15</v>
      </c>
      <c r="J365" t="n">
        <v>40.34</v>
      </c>
      <c r="K365" t="n">
        <v>19.54</v>
      </c>
      <c r="L365" t="n">
        <v>1.5</v>
      </c>
      <c r="M365" t="n">
        <v>0</v>
      </c>
      <c r="N365" t="n">
        <v>4.29</v>
      </c>
      <c r="O365" t="n">
        <v>5208.6</v>
      </c>
      <c r="P365" t="n">
        <v>21</v>
      </c>
      <c r="Q365" t="n">
        <v>202.86</v>
      </c>
      <c r="R365" t="n">
        <v>26.84</v>
      </c>
      <c r="S365" t="n">
        <v>13.89</v>
      </c>
      <c r="T365" t="n">
        <v>4743.87</v>
      </c>
      <c r="U365" t="n">
        <v>0.52</v>
      </c>
      <c r="V365" t="n">
        <v>0.72</v>
      </c>
      <c r="W365" t="n">
        <v>0.68</v>
      </c>
      <c r="X365" t="n">
        <v>0.31</v>
      </c>
      <c r="Y365" t="n">
        <v>1</v>
      </c>
      <c r="Z365" t="n">
        <v>10</v>
      </c>
    </row>
    <row r="366">
      <c r="A366" t="n">
        <v>0</v>
      </c>
      <c r="B366" t="n">
        <v>70</v>
      </c>
      <c r="C366" t="inlineStr">
        <is>
          <t xml:space="preserve">CONCLUIDO	</t>
        </is>
      </c>
      <c r="D366" t="n">
        <v>10.317</v>
      </c>
      <c r="E366" t="n">
        <v>9.69</v>
      </c>
      <c r="F366" t="n">
        <v>6.02</v>
      </c>
      <c r="G366" t="n">
        <v>7.22</v>
      </c>
      <c r="H366" t="n">
        <v>0.12</v>
      </c>
      <c r="I366" t="n">
        <v>50</v>
      </c>
      <c r="J366" t="n">
        <v>141.81</v>
      </c>
      <c r="K366" t="n">
        <v>47.83</v>
      </c>
      <c r="L366" t="n">
        <v>1</v>
      </c>
      <c r="M366" t="n">
        <v>48</v>
      </c>
      <c r="N366" t="n">
        <v>22.98</v>
      </c>
      <c r="O366" t="n">
        <v>17723.39</v>
      </c>
      <c r="P366" t="n">
        <v>67.91</v>
      </c>
      <c r="Q366" t="n">
        <v>202.91</v>
      </c>
      <c r="R366" t="n">
        <v>48.08</v>
      </c>
      <c r="S366" t="n">
        <v>13.89</v>
      </c>
      <c r="T366" t="n">
        <v>15191.96</v>
      </c>
      <c r="U366" t="n">
        <v>0.29</v>
      </c>
      <c r="V366" t="n">
        <v>0.64</v>
      </c>
      <c r="W366" t="n">
        <v>0.72</v>
      </c>
      <c r="X366" t="n">
        <v>0.98</v>
      </c>
      <c r="Y366" t="n">
        <v>1</v>
      </c>
      <c r="Z366" t="n">
        <v>10</v>
      </c>
    </row>
    <row r="367">
      <c r="A367" t="n">
        <v>1</v>
      </c>
      <c r="B367" t="n">
        <v>70</v>
      </c>
      <c r="C367" t="inlineStr">
        <is>
          <t xml:space="preserve">CONCLUIDO	</t>
        </is>
      </c>
      <c r="D367" t="n">
        <v>10.9207</v>
      </c>
      <c r="E367" t="n">
        <v>9.16</v>
      </c>
      <c r="F367" t="n">
        <v>5.8</v>
      </c>
      <c r="G367" t="n">
        <v>8.93</v>
      </c>
      <c r="H367" t="n">
        <v>0.16</v>
      </c>
      <c r="I367" t="n">
        <v>39</v>
      </c>
      <c r="J367" t="n">
        <v>142.15</v>
      </c>
      <c r="K367" t="n">
        <v>47.83</v>
      </c>
      <c r="L367" t="n">
        <v>1.25</v>
      </c>
      <c r="M367" t="n">
        <v>37</v>
      </c>
      <c r="N367" t="n">
        <v>23.07</v>
      </c>
      <c r="O367" t="n">
        <v>17765.46</v>
      </c>
      <c r="P367" t="n">
        <v>65.22</v>
      </c>
      <c r="Q367" t="n">
        <v>202.86</v>
      </c>
      <c r="R367" t="n">
        <v>41.57</v>
      </c>
      <c r="S367" t="n">
        <v>13.89</v>
      </c>
      <c r="T367" t="n">
        <v>11990.83</v>
      </c>
      <c r="U367" t="n">
        <v>0.33</v>
      </c>
      <c r="V367" t="n">
        <v>0.67</v>
      </c>
      <c r="W367" t="n">
        <v>0.6899999999999999</v>
      </c>
      <c r="X367" t="n">
        <v>0.76</v>
      </c>
      <c r="Y367" t="n">
        <v>1</v>
      </c>
      <c r="Z367" t="n">
        <v>10</v>
      </c>
    </row>
    <row r="368">
      <c r="A368" t="n">
        <v>2</v>
      </c>
      <c r="B368" t="n">
        <v>70</v>
      </c>
      <c r="C368" t="inlineStr">
        <is>
          <t xml:space="preserve">CONCLUIDO	</t>
        </is>
      </c>
      <c r="D368" t="n">
        <v>11.3314</v>
      </c>
      <c r="E368" t="n">
        <v>8.82</v>
      </c>
      <c r="F368" t="n">
        <v>5.67</v>
      </c>
      <c r="G368" t="n">
        <v>10.64</v>
      </c>
      <c r="H368" t="n">
        <v>0.19</v>
      </c>
      <c r="I368" t="n">
        <v>32</v>
      </c>
      <c r="J368" t="n">
        <v>142.49</v>
      </c>
      <c r="K368" t="n">
        <v>47.83</v>
      </c>
      <c r="L368" t="n">
        <v>1.5</v>
      </c>
      <c r="M368" t="n">
        <v>30</v>
      </c>
      <c r="N368" t="n">
        <v>23.16</v>
      </c>
      <c r="O368" t="n">
        <v>17807.56</v>
      </c>
      <c r="P368" t="n">
        <v>63.44</v>
      </c>
      <c r="Q368" t="n">
        <v>202.83</v>
      </c>
      <c r="R368" t="n">
        <v>37.47</v>
      </c>
      <c r="S368" t="n">
        <v>13.89</v>
      </c>
      <c r="T368" t="n">
        <v>9976.559999999999</v>
      </c>
      <c r="U368" t="n">
        <v>0.37</v>
      </c>
      <c r="V368" t="n">
        <v>0.68</v>
      </c>
      <c r="W368" t="n">
        <v>0.6899999999999999</v>
      </c>
      <c r="X368" t="n">
        <v>0.63</v>
      </c>
      <c r="Y368" t="n">
        <v>1</v>
      </c>
      <c r="Z368" t="n">
        <v>10</v>
      </c>
    </row>
    <row r="369">
      <c r="A369" t="n">
        <v>3</v>
      </c>
      <c r="B369" t="n">
        <v>70</v>
      </c>
      <c r="C369" t="inlineStr">
        <is>
          <t xml:space="preserve">CONCLUIDO	</t>
        </is>
      </c>
      <c r="D369" t="n">
        <v>11.6701</v>
      </c>
      <c r="E369" t="n">
        <v>8.57</v>
      </c>
      <c r="F369" t="n">
        <v>5.56</v>
      </c>
      <c r="G369" t="n">
        <v>12.36</v>
      </c>
      <c r="H369" t="n">
        <v>0.22</v>
      </c>
      <c r="I369" t="n">
        <v>27</v>
      </c>
      <c r="J369" t="n">
        <v>142.83</v>
      </c>
      <c r="K369" t="n">
        <v>47.83</v>
      </c>
      <c r="L369" t="n">
        <v>1.75</v>
      </c>
      <c r="M369" t="n">
        <v>25</v>
      </c>
      <c r="N369" t="n">
        <v>23.25</v>
      </c>
      <c r="O369" t="n">
        <v>17849.7</v>
      </c>
      <c r="P369" t="n">
        <v>61.95</v>
      </c>
      <c r="Q369" t="n">
        <v>202.81</v>
      </c>
      <c r="R369" t="n">
        <v>33.85</v>
      </c>
      <c r="S369" t="n">
        <v>13.89</v>
      </c>
      <c r="T369" t="n">
        <v>8190.28</v>
      </c>
      <c r="U369" t="n">
        <v>0.41</v>
      </c>
      <c r="V369" t="n">
        <v>0.7</v>
      </c>
      <c r="W369" t="n">
        <v>0.68</v>
      </c>
      <c r="X369" t="n">
        <v>0.52</v>
      </c>
      <c r="Y369" t="n">
        <v>1</v>
      </c>
      <c r="Z369" t="n">
        <v>10</v>
      </c>
    </row>
    <row r="370">
      <c r="A370" t="n">
        <v>4</v>
      </c>
      <c r="B370" t="n">
        <v>70</v>
      </c>
      <c r="C370" t="inlineStr">
        <is>
          <t xml:space="preserve">CONCLUIDO	</t>
        </is>
      </c>
      <c r="D370" t="n">
        <v>11.9344</v>
      </c>
      <c r="E370" t="n">
        <v>8.380000000000001</v>
      </c>
      <c r="F370" t="n">
        <v>5.49</v>
      </c>
      <c r="G370" t="n">
        <v>14.31</v>
      </c>
      <c r="H370" t="n">
        <v>0.25</v>
      </c>
      <c r="I370" t="n">
        <v>23</v>
      </c>
      <c r="J370" t="n">
        <v>143.17</v>
      </c>
      <c r="K370" t="n">
        <v>47.83</v>
      </c>
      <c r="L370" t="n">
        <v>2</v>
      </c>
      <c r="M370" t="n">
        <v>21</v>
      </c>
      <c r="N370" t="n">
        <v>23.34</v>
      </c>
      <c r="O370" t="n">
        <v>17891.86</v>
      </c>
      <c r="P370" t="n">
        <v>60.85</v>
      </c>
      <c r="Q370" t="n">
        <v>202.82</v>
      </c>
      <c r="R370" t="n">
        <v>31.75</v>
      </c>
      <c r="S370" t="n">
        <v>13.89</v>
      </c>
      <c r="T370" t="n">
        <v>7158.25</v>
      </c>
      <c r="U370" t="n">
        <v>0.44</v>
      </c>
      <c r="V370" t="n">
        <v>0.71</v>
      </c>
      <c r="W370" t="n">
        <v>0.67</v>
      </c>
      <c r="X370" t="n">
        <v>0.45</v>
      </c>
      <c r="Y370" t="n">
        <v>1</v>
      </c>
      <c r="Z370" t="n">
        <v>10</v>
      </c>
    </row>
    <row r="371">
      <c r="A371" t="n">
        <v>5</v>
      </c>
      <c r="B371" t="n">
        <v>70</v>
      </c>
      <c r="C371" t="inlineStr">
        <is>
          <t xml:space="preserve">CONCLUIDO	</t>
        </is>
      </c>
      <c r="D371" t="n">
        <v>12.0765</v>
      </c>
      <c r="E371" t="n">
        <v>8.279999999999999</v>
      </c>
      <c r="F371" t="n">
        <v>5.45</v>
      </c>
      <c r="G371" t="n">
        <v>15.56</v>
      </c>
      <c r="H371" t="n">
        <v>0.28</v>
      </c>
      <c r="I371" t="n">
        <v>21</v>
      </c>
      <c r="J371" t="n">
        <v>143.51</v>
      </c>
      <c r="K371" t="n">
        <v>47.83</v>
      </c>
      <c r="L371" t="n">
        <v>2.25</v>
      </c>
      <c r="M371" t="n">
        <v>19</v>
      </c>
      <c r="N371" t="n">
        <v>23.44</v>
      </c>
      <c r="O371" t="n">
        <v>17934.06</v>
      </c>
      <c r="P371" t="n">
        <v>60.11</v>
      </c>
      <c r="Q371" t="n">
        <v>202.82</v>
      </c>
      <c r="R371" t="n">
        <v>30.29</v>
      </c>
      <c r="S371" t="n">
        <v>13.89</v>
      </c>
      <c r="T371" t="n">
        <v>6440.5</v>
      </c>
      <c r="U371" t="n">
        <v>0.46</v>
      </c>
      <c r="V371" t="n">
        <v>0.71</v>
      </c>
      <c r="W371" t="n">
        <v>0.67</v>
      </c>
      <c r="X371" t="n">
        <v>0.41</v>
      </c>
      <c r="Y371" t="n">
        <v>1</v>
      </c>
      <c r="Z371" t="n">
        <v>10</v>
      </c>
    </row>
    <row r="372">
      <c r="A372" t="n">
        <v>6</v>
      </c>
      <c r="B372" t="n">
        <v>70</v>
      </c>
      <c r="C372" t="inlineStr">
        <is>
          <t xml:space="preserve">CONCLUIDO	</t>
        </is>
      </c>
      <c r="D372" t="n">
        <v>12.3224</v>
      </c>
      <c r="E372" t="n">
        <v>8.119999999999999</v>
      </c>
      <c r="F372" t="n">
        <v>5.37</v>
      </c>
      <c r="G372" t="n">
        <v>17.89</v>
      </c>
      <c r="H372" t="n">
        <v>0.31</v>
      </c>
      <c r="I372" t="n">
        <v>18</v>
      </c>
      <c r="J372" t="n">
        <v>143.86</v>
      </c>
      <c r="K372" t="n">
        <v>47.83</v>
      </c>
      <c r="L372" t="n">
        <v>2.5</v>
      </c>
      <c r="M372" t="n">
        <v>16</v>
      </c>
      <c r="N372" t="n">
        <v>23.53</v>
      </c>
      <c r="O372" t="n">
        <v>17976.29</v>
      </c>
      <c r="P372" t="n">
        <v>59.11</v>
      </c>
      <c r="Q372" t="n">
        <v>202.85</v>
      </c>
      <c r="R372" t="n">
        <v>27.84</v>
      </c>
      <c r="S372" t="n">
        <v>13.89</v>
      </c>
      <c r="T372" t="n">
        <v>5228.72</v>
      </c>
      <c r="U372" t="n">
        <v>0.5</v>
      </c>
      <c r="V372" t="n">
        <v>0.72</v>
      </c>
      <c r="W372" t="n">
        <v>0.67</v>
      </c>
      <c r="X372" t="n">
        <v>0.33</v>
      </c>
      <c r="Y372" t="n">
        <v>1</v>
      </c>
      <c r="Z372" t="n">
        <v>10</v>
      </c>
    </row>
    <row r="373">
      <c r="A373" t="n">
        <v>7</v>
      </c>
      <c r="B373" t="n">
        <v>70</v>
      </c>
      <c r="C373" t="inlineStr">
        <is>
          <t xml:space="preserve">CONCLUIDO	</t>
        </is>
      </c>
      <c r="D373" t="n">
        <v>12.3809</v>
      </c>
      <c r="E373" t="n">
        <v>8.08</v>
      </c>
      <c r="F373" t="n">
        <v>5.36</v>
      </c>
      <c r="G373" t="n">
        <v>18.91</v>
      </c>
      <c r="H373" t="n">
        <v>0.34</v>
      </c>
      <c r="I373" t="n">
        <v>17</v>
      </c>
      <c r="J373" t="n">
        <v>144.2</v>
      </c>
      <c r="K373" t="n">
        <v>47.83</v>
      </c>
      <c r="L373" t="n">
        <v>2.75</v>
      </c>
      <c r="M373" t="n">
        <v>15</v>
      </c>
      <c r="N373" t="n">
        <v>23.62</v>
      </c>
      <c r="O373" t="n">
        <v>18018.55</v>
      </c>
      <c r="P373" t="n">
        <v>58.57</v>
      </c>
      <c r="Q373" t="n">
        <v>202.83</v>
      </c>
      <c r="R373" t="n">
        <v>27.52</v>
      </c>
      <c r="S373" t="n">
        <v>13.89</v>
      </c>
      <c r="T373" t="n">
        <v>5073.49</v>
      </c>
      <c r="U373" t="n">
        <v>0.5</v>
      </c>
      <c r="V373" t="n">
        <v>0.72</v>
      </c>
      <c r="W373" t="n">
        <v>0.66</v>
      </c>
      <c r="X373" t="n">
        <v>0.32</v>
      </c>
      <c r="Y373" t="n">
        <v>1</v>
      </c>
      <c r="Z373" t="n">
        <v>10</v>
      </c>
    </row>
    <row r="374">
      <c r="A374" t="n">
        <v>8</v>
      </c>
      <c r="B374" t="n">
        <v>70</v>
      </c>
      <c r="C374" t="inlineStr">
        <is>
          <t xml:space="preserve">CONCLUIDO	</t>
        </is>
      </c>
      <c r="D374" t="n">
        <v>12.4935</v>
      </c>
      <c r="E374" t="n">
        <v>8</v>
      </c>
      <c r="F374" t="n">
        <v>5.34</v>
      </c>
      <c r="G374" t="n">
        <v>21.37</v>
      </c>
      <c r="H374" t="n">
        <v>0.37</v>
      </c>
      <c r="I374" t="n">
        <v>15</v>
      </c>
      <c r="J374" t="n">
        <v>144.54</v>
      </c>
      <c r="K374" t="n">
        <v>47.83</v>
      </c>
      <c r="L374" t="n">
        <v>3</v>
      </c>
      <c r="M374" t="n">
        <v>13</v>
      </c>
      <c r="N374" t="n">
        <v>23.71</v>
      </c>
      <c r="O374" t="n">
        <v>18060.85</v>
      </c>
      <c r="P374" t="n">
        <v>58.18</v>
      </c>
      <c r="Q374" t="n">
        <v>202.84</v>
      </c>
      <c r="R374" t="n">
        <v>27.15</v>
      </c>
      <c r="S374" t="n">
        <v>13.89</v>
      </c>
      <c r="T374" t="n">
        <v>4897.81</v>
      </c>
      <c r="U374" t="n">
        <v>0.51</v>
      </c>
      <c r="V374" t="n">
        <v>0.72</v>
      </c>
      <c r="W374" t="n">
        <v>0.66</v>
      </c>
      <c r="X374" t="n">
        <v>0.3</v>
      </c>
      <c r="Y374" t="n">
        <v>1</v>
      </c>
      <c r="Z374" t="n">
        <v>10</v>
      </c>
    </row>
    <row r="375">
      <c r="A375" t="n">
        <v>9</v>
      </c>
      <c r="B375" t="n">
        <v>70</v>
      </c>
      <c r="C375" t="inlineStr">
        <is>
          <t xml:space="preserve">CONCLUIDO	</t>
        </is>
      </c>
      <c r="D375" t="n">
        <v>12.6055</v>
      </c>
      <c r="E375" t="n">
        <v>7.93</v>
      </c>
      <c r="F375" t="n">
        <v>5.3</v>
      </c>
      <c r="G375" t="n">
        <v>22.72</v>
      </c>
      <c r="H375" t="n">
        <v>0.4</v>
      </c>
      <c r="I375" t="n">
        <v>14</v>
      </c>
      <c r="J375" t="n">
        <v>144.89</v>
      </c>
      <c r="K375" t="n">
        <v>47.83</v>
      </c>
      <c r="L375" t="n">
        <v>3.25</v>
      </c>
      <c r="M375" t="n">
        <v>12</v>
      </c>
      <c r="N375" t="n">
        <v>23.81</v>
      </c>
      <c r="O375" t="n">
        <v>18103.18</v>
      </c>
      <c r="P375" t="n">
        <v>57.47</v>
      </c>
      <c r="Q375" t="n">
        <v>202.83</v>
      </c>
      <c r="R375" t="n">
        <v>25.78</v>
      </c>
      <c r="S375" t="n">
        <v>13.89</v>
      </c>
      <c r="T375" t="n">
        <v>4220.21</v>
      </c>
      <c r="U375" t="n">
        <v>0.54</v>
      </c>
      <c r="V375" t="n">
        <v>0.73</v>
      </c>
      <c r="W375" t="n">
        <v>0.66</v>
      </c>
      <c r="X375" t="n">
        <v>0.26</v>
      </c>
      <c r="Y375" t="n">
        <v>1</v>
      </c>
      <c r="Z375" t="n">
        <v>10</v>
      </c>
    </row>
    <row r="376">
      <c r="A376" t="n">
        <v>10</v>
      </c>
      <c r="B376" t="n">
        <v>70</v>
      </c>
      <c r="C376" t="inlineStr">
        <is>
          <t xml:space="preserve">CONCLUIDO	</t>
        </is>
      </c>
      <c r="D376" t="n">
        <v>12.6796</v>
      </c>
      <c r="E376" t="n">
        <v>7.89</v>
      </c>
      <c r="F376" t="n">
        <v>5.28</v>
      </c>
      <c r="G376" t="n">
        <v>24.38</v>
      </c>
      <c r="H376" t="n">
        <v>0.43</v>
      </c>
      <c r="I376" t="n">
        <v>13</v>
      </c>
      <c r="J376" t="n">
        <v>145.23</v>
      </c>
      <c r="K376" t="n">
        <v>47.83</v>
      </c>
      <c r="L376" t="n">
        <v>3.5</v>
      </c>
      <c r="M376" t="n">
        <v>11</v>
      </c>
      <c r="N376" t="n">
        <v>23.9</v>
      </c>
      <c r="O376" t="n">
        <v>18145.54</v>
      </c>
      <c r="P376" t="n">
        <v>57.06</v>
      </c>
      <c r="Q376" t="n">
        <v>202.85</v>
      </c>
      <c r="R376" t="n">
        <v>25.21</v>
      </c>
      <c r="S376" t="n">
        <v>13.89</v>
      </c>
      <c r="T376" t="n">
        <v>3939.46</v>
      </c>
      <c r="U376" t="n">
        <v>0.55</v>
      </c>
      <c r="V376" t="n">
        <v>0.73</v>
      </c>
      <c r="W376" t="n">
        <v>0.66</v>
      </c>
      <c r="X376" t="n">
        <v>0.24</v>
      </c>
      <c r="Y376" t="n">
        <v>1</v>
      </c>
      <c r="Z376" t="n">
        <v>10</v>
      </c>
    </row>
    <row r="377">
      <c r="A377" t="n">
        <v>11</v>
      </c>
      <c r="B377" t="n">
        <v>70</v>
      </c>
      <c r="C377" t="inlineStr">
        <is>
          <t xml:space="preserve">CONCLUIDO	</t>
        </is>
      </c>
      <c r="D377" t="n">
        <v>12.7578</v>
      </c>
      <c r="E377" t="n">
        <v>7.84</v>
      </c>
      <c r="F377" t="n">
        <v>5.26</v>
      </c>
      <c r="G377" t="n">
        <v>26.32</v>
      </c>
      <c r="H377" t="n">
        <v>0.46</v>
      </c>
      <c r="I377" t="n">
        <v>12</v>
      </c>
      <c r="J377" t="n">
        <v>145.57</v>
      </c>
      <c r="K377" t="n">
        <v>47.83</v>
      </c>
      <c r="L377" t="n">
        <v>3.75</v>
      </c>
      <c r="M377" t="n">
        <v>10</v>
      </c>
      <c r="N377" t="n">
        <v>23.99</v>
      </c>
      <c r="O377" t="n">
        <v>18187.93</v>
      </c>
      <c r="P377" t="n">
        <v>56.75</v>
      </c>
      <c r="Q377" t="n">
        <v>202.87</v>
      </c>
      <c r="R377" t="n">
        <v>24.54</v>
      </c>
      <c r="S377" t="n">
        <v>13.89</v>
      </c>
      <c r="T377" t="n">
        <v>3607.83</v>
      </c>
      <c r="U377" t="n">
        <v>0.57</v>
      </c>
      <c r="V377" t="n">
        <v>0.74</v>
      </c>
      <c r="W377" t="n">
        <v>0.66</v>
      </c>
      <c r="X377" t="n">
        <v>0.23</v>
      </c>
      <c r="Y377" t="n">
        <v>1</v>
      </c>
      <c r="Z377" t="n">
        <v>10</v>
      </c>
    </row>
    <row r="378">
      <c r="A378" t="n">
        <v>12</v>
      </c>
      <c r="B378" t="n">
        <v>70</v>
      </c>
      <c r="C378" t="inlineStr">
        <is>
          <t xml:space="preserve">CONCLUIDO	</t>
        </is>
      </c>
      <c r="D378" t="n">
        <v>12.7452</v>
      </c>
      <c r="E378" t="n">
        <v>7.85</v>
      </c>
      <c r="F378" t="n">
        <v>5.27</v>
      </c>
      <c r="G378" t="n">
        <v>26.36</v>
      </c>
      <c r="H378" t="n">
        <v>0.49</v>
      </c>
      <c r="I378" t="n">
        <v>12</v>
      </c>
      <c r="J378" t="n">
        <v>145.92</v>
      </c>
      <c r="K378" t="n">
        <v>47.83</v>
      </c>
      <c r="L378" t="n">
        <v>4</v>
      </c>
      <c r="M378" t="n">
        <v>10</v>
      </c>
      <c r="N378" t="n">
        <v>24.09</v>
      </c>
      <c r="O378" t="n">
        <v>18230.35</v>
      </c>
      <c r="P378" t="n">
        <v>56.43</v>
      </c>
      <c r="Q378" t="n">
        <v>202.82</v>
      </c>
      <c r="R378" t="n">
        <v>24.95</v>
      </c>
      <c r="S378" t="n">
        <v>13.89</v>
      </c>
      <c r="T378" t="n">
        <v>3816.88</v>
      </c>
      <c r="U378" t="n">
        <v>0.5600000000000001</v>
      </c>
      <c r="V378" t="n">
        <v>0.73</v>
      </c>
      <c r="W378" t="n">
        <v>0.66</v>
      </c>
      <c r="X378" t="n">
        <v>0.23</v>
      </c>
      <c r="Y378" t="n">
        <v>1</v>
      </c>
      <c r="Z378" t="n">
        <v>10</v>
      </c>
    </row>
    <row r="379">
      <c r="A379" t="n">
        <v>13</v>
      </c>
      <c r="B379" t="n">
        <v>70</v>
      </c>
      <c r="C379" t="inlineStr">
        <is>
          <t xml:space="preserve">CONCLUIDO	</t>
        </is>
      </c>
      <c r="D379" t="n">
        <v>12.8347</v>
      </c>
      <c r="E379" t="n">
        <v>7.79</v>
      </c>
      <c r="F379" t="n">
        <v>5.25</v>
      </c>
      <c r="G379" t="n">
        <v>28.61</v>
      </c>
      <c r="H379" t="n">
        <v>0.51</v>
      </c>
      <c r="I379" t="n">
        <v>11</v>
      </c>
      <c r="J379" t="n">
        <v>146.26</v>
      </c>
      <c r="K379" t="n">
        <v>47.83</v>
      </c>
      <c r="L379" t="n">
        <v>4.25</v>
      </c>
      <c r="M379" t="n">
        <v>9</v>
      </c>
      <c r="N379" t="n">
        <v>24.18</v>
      </c>
      <c r="O379" t="n">
        <v>18272.81</v>
      </c>
      <c r="P379" t="n">
        <v>55.89</v>
      </c>
      <c r="Q379" t="n">
        <v>202.85</v>
      </c>
      <c r="R379" t="n">
        <v>24.05</v>
      </c>
      <c r="S379" t="n">
        <v>13.89</v>
      </c>
      <c r="T379" t="n">
        <v>3368.1</v>
      </c>
      <c r="U379" t="n">
        <v>0.58</v>
      </c>
      <c r="V379" t="n">
        <v>0.74</v>
      </c>
      <c r="W379" t="n">
        <v>0.66</v>
      </c>
      <c r="X379" t="n">
        <v>0.21</v>
      </c>
      <c r="Y379" t="n">
        <v>1</v>
      </c>
      <c r="Z379" t="n">
        <v>10</v>
      </c>
    </row>
    <row r="380">
      <c r="A380" t="n">
        <v>14</v>
      </c>
      <c r="B380" t="n">
        <v>70</v>
      </c>
      <c r="C380" t="inlineStr">
        <is>
          <t xml:space="preserve">CONCLUIDO	</t>
        </is>
      </c>
      <c r="D380" t="n">
        <v>12.9245</v>
      </c>
      <c r="E380" t="n">
        <v>7.74</v>
      </c>
      <c r="F380" t="n">
        <v>5.22</v>
      </c>
      <c r="G380" t="n">
        <v>31.32</v>
      </c>
      <c r="H380" t="n">
        <v>0.54</v>
      </c>
      <c r="I380" t="n">
        <v>10</v>
      </c>
      <c r="J380" t="n">
        <v>146.61</v>
      </c>
      <c r="K380" t="n">
        <v>47.83</v>
      </c>
      <c r="L380" t="n">
        <v>4.5</v>
      </c>
      <c r="M380" t="n">
        <v>8</v>
      </c>
      <c r="N380" t="n">
        <v>24.28</v>
      </c>
      <c r="O380" t="n">
        <v>18315.3</v>
      </c>
      <c r="P380" t="n">
        <v>55.23</v>
      </c>
      <c r="Q380" t="n">
        <v>202.84</v>
      </c>
      <c r="R380" t="n">
        <v>23.25</v>
      </c>
      <c r="S380" t="n">
        <v>13.89</v>
      </c>
      <c r="T380" t="n">
        <v>2975.36</v>
      </c>
      <c r="U380" t="n">
        <v>0.6</v>
      </c>
      <c r="V380" t="n">
        <v>0.74</v>
      </c>
      <c r="W380" t="n">
        <v>0.66</v>
      </c>
      <c r="X380" t="n">
        <v>0.18</v>
      </c>
      <c r="Y380" t="n">
        <v>1</v>
      </c>
      <c r="Z380" t="n">
        <v>10</v>
      </c>
    </row>
    <row r="381">
      <c r="A381" t="n">
        <v>15</v>
      </c>
      <c r="B381" t="n">
        <v>70</v>
      </c>
      <c r="C381" t="inlineStr">
        <is>
          <t xml:space="preserve">CONCLUIDO	</t>
        </is>
      </c>
      <c r="D381" t="n">
        <v>12.9436</v>
      </c>
      <c r="E381" t="n">
        <v>7.73</v>
      </c>
      <c r="F381" t="n">
        <v>5.21</v>
      </c>
      <c r="G381" t="n">
        <v>31.25</v>
      </c>
      <c r="H381" t="n">
        <v>0.57</v>
      </c>
      <c r="I381" t="n">
        <v>10</v>
      </c>
      <c r="J381" t="n">
        <v>146.95</v>
      </c>
      <c r="K381" t="n">
        <v>47.83</v>
      </c>
      <c r="L381" t="n">
        <v>4.75</v>
      </c>
      <c r="M381" t="n">
        <v>8</v>
      </c>
      <c r="N381" t="n">
        <v>24.37</v>
      </c>
      <c r="O381" t="n">
        <v>18357.82</v>
      </c>
      <c r="P381" t="n">
        <v>55.04</v>
      </c>
      <c r="Q381" t="n">
        <v>202.81</v>
      </c>
      <c r="R381" t="n">
        <v>23.03</v>
      </c>
      <c r="S381" t="n">
        <v>13.89</v>
      </c>
      <c r="T381" t="n">
        <v>2864.26</v>
      </c>
      <c r="U381" t="n">
        <v>0.6</v>
      </c>
      <c r="V381" t="n">
        <v>0.74</v>
      </c>
      <c r="W381" t="n">
        <v>0.65</v>
      </c>
      <c r="X381" t="n">
        <v>0.17</v>
      </c>
      <c r="Y381" t="n">
        <v>1</v>
      </c>
      <c r="Z381" t="n">
        <v>10</v>
      </c>
    </row>
    <row r="382">
      <c r="A382" t="n">
        <v>16</v>
      </c>
      <c r="B382" t="n">
        <v>70</v>
      </c>
      <c r="C382" t="inlineStr">
        <is>
          <t xml:space="preserve">CONCLUIDO	</t>
        </is>
      </c>
      <c r="D382" t="n">
        <v>12.9978</v>
      </c>
      <c r="E382" t="n">
        <v>7.69</v>
      </c>
      <c r="F382" t="n">
        <v>5.21</v>
      </c>
      <c r="G382" t="n">
        <v>34.7</v>
      </c>
      <c r="H382" t="n">
        <v>0.6</v>
      </c>
      <c r="I382" t="n">
        <v>9</v>
      </c>
      <c r="J382" t="n">
        <v>147.3</v>
      </c>
      <c r="K382" t="n">
        <v>47.83</v>
      </c>
      <c r="L382" t="n">
        <v>5</v>
      </c>
      <c r="M382" t="n">
        <v>7</v>
      </c>
      <c r="N382" t="n">
        <v>24.47</v>
      </c>
      <c r="O382" t="n">
        <v>18400.38</v>
      </c>
      <c r="P382" t="n">
        <v>54.51</v>
      </c>
      <c r="Q382" t="n">
        <v>202.81</v>
      </c>
      <c r="R382" t="n">
        <v>22.76</v>
      </c>
      <c r="S382" t="n">
        <v>13.89</v>
      </c>
      <c r="T382" t="n">
        <v>2736.06</v>
      </c>
      <c r="U382" t="n">
        <v>0.61</v>
      </c>
      <c r="V382" t="n">
        <v>0.74</v>
      </c>
      <c r="W382" t="n">
        <v>0.65</v>
      </c>
      <c r="X382" t="n">
        <v>0.17</v>
      </c>
      <c r="Y382" t="n">
        <v>1</v>
      </c>
      <c r="Z382" t="n">
        <v>10</v>
      </c>
    </row>
    <row r="383">
      <c r="A383" t="n">
        <v>17</v>
      </c>
      <c r="B383" t="n">
        <v>70</v>
      </c>
      <c r="C383" t="inlineStr">
        <is>
          <t xml:space="preserve">CONCLUIDO	</t>
        </is>
      </c>
      <c r="D383" t="n">
        <v>13.0072</v>
      </c>
      <c r="E383" t="n">
        <v>7.69</v>
      </c>
      <c r="F383" t="n">
        <v>5.2</v>
      </c>
      <c r="G383" t="n">
        <v>34.66</v>
      </c>
      <c r="H383" t="n">
        <v>0.63</v>
      </c>
      <c r="I383" t="n">
        <v>9</v>
      </c>
      <c r="J383" t="n">
        <v>147.64</v>
      </c>
      <c r="K383" t="n">
        <v>47.83</v>
      </c>
      <c r="L383" t="n">
        <v>5.25</v>
      </c>
      <c r="M383" t="n">
        <v>7</v>
      </c>
      <c r="N383" t="n">
        <v>24.56</v>
      </c>
      <c r="O383" t="n">
        <v>18442.97</v>
      </c>
      <c r="P383" t="n">
        <v>54.11</v>
      </c>
      <c r="Q383" t="n">
        <v>202.83</v>
      </c>
      <c r="R383" t="n">
        <v>22.59</v>
      </c>
      <c r="S383" t="n">
        <v>13.89</v>
      </c>
      <c r="T383" t="n">
        <v>2648.18</v>
      </c>
      <c r="U383" t="n">
        <v>0.62</v>
      </c>
      <c r="V383" t="n">
        <v>0.74</v>
      </c>
      <c r="W383" t="n">
        <v>0.65</v>
      </c>
      <c r="X383" t="n">
        <v>0.16</v>
      </c>
      <c r="Y383" t="n">
        <v>1</v>
      </c>
      <c r="Z383" t="n">
        <v>10</v>
      </c>
    </row>
    <row r="384">
      <c r="A384" t="n">
        <v>18</v>
      </c>
      <c r="B384" t="n">
        <v>70</v>
      </c>
      <c r="C384" t="inlineStr">
        <is>
          <t xml:space="preserve">CONCLUIDO	</t>
        </is>
      </c>
      <c r="D384" t="n">
        <v>13.0847</v>
      </c>
      <c r="E384" t="n">
        <v>7.64</v>
      </c>
      <c r="F384" t="n">
        <v>5.18</v>
      </c>
      <c r="G384" t="n">
        <v>38.87</v>
      </c>
      <c r="H384" t="n">
        <v>0.66</v>
      </c>
      <c r="I384" t="n">
        <v>8</v>
      </c>
      <c r="J384" t="n">
        <v>147.99</v>
      </c>
      <c r="K384" t="n">
        <v>47.83</v>
      </c>
      <c r="L384" t="n">
        <v>5.5</v>
      </c>
      <c r="M384" t="n">
        <v>6</v>
      </c>
      <c r="N384" t="n">
        <v>24.66</v>
      </c>
      <c r="O384" t="n">
        <v>18485.59</v>
      </c>
      <c r="P384" t="n">
        <v>53.62</v>
      </c>
      <c r="Q384" t="n">
        <v>202.81</v>
      </c>
      <c r="R384" t="n">
        <v>22.23</v>
      </c>
      <c r="S384" t="n">
        <v>13.89</v>
      </c>
      <c r="T384" t="n">
        <v>2473.29</v>
      </c>
      <c r="U384" t="n">
        <v>0.62</v>
      </c>
      <c r="V384" t="n">
        <v>0.75</v>
      </c>
      <c r="W384" t="n">
        <v>0.65</v>
      </c>
      <c r="X384" t="n">
        <v>0.14</v>
      </c>
      <c r="Y384" t="n">
        <v>1</v>
      </c>
      <c r="Z384" t="n">
        <v>10</v>
      </c>
    </row>
    <row r="385">
      <c r="A385" t="n">
        <v>19</v>
      </c>
      <c r="B385" t="n">
        <v>70</v>
      </c>
      <c r="C385" t="inlineStr">
        <is>
          <t xml:space="preserve">CONCLUIDO	</t>
        </is>
      </c>
      <c r="D385" t="n">
        <v>13.0847</v>
      </c>
      <c r="E385" t="n">
        <v>7.64</v>
      </c>
      <c r="F385" t="n">
        <v>5.18</v>
      </c>
      <c r="G385" t="n">
        <v>38.87</v>
      </c>
      <c r="H385" t="n">
        <v>0.6899999999999999</v>
      </c>
      <c r="I385" t="n">
        <v>8</v>
      </c>
      <c r="J385" t="n">
        <v>148.33</v>
      </c>
      <c r="K385" t="n">
        <v>47.83</v>
      </c>
      <c r="L385" t="n">
        <v>5.75</v>
      </c>
      <c r="M385" t="n">
        <v>6</v>
      </c>
      <c r="N385" t="n">
        <v>24.75</v>
      </c>
      <c r="O385" t="n">
        <v>18528.25</v>
      </c>
      <c r="P385" t="n">
        <v>53.58</v>
      </c>
      <c r="Q385" t="n">
        <v>202.81</v>
      </c>
      <c r="R385" t="n">
        <v>22.24</v>
      </c>
      <c r="S385" t="n">
        <v>13.89</v>
      </c>
      <c r="T385" t="n">
        <v>2477.59</v>
      </c>
      <c r="U385" t="n">
        <v>0.62</v>
      </c>
      <c r="V385" t="n">
        <v>0.75</v>
      </c>
      <c r="W385" t="n">
        <v>0.65</v>
      </c>
      <c r="X385" t="n">
        <v>0.14</v>
      </c>
      <c r="Y385" t="n">
        <v>1</v>
      </c>
      <c r="Z385" t="n">
        <v>10</v>
      </c>
    </row>
    <row r="386">
      <c r="A386" t="n">
        <v>20</v>
      </c>
      <c r="B386" t="n">
        <v>70</v>
      </c>
      <c r="C386" t="inlineStr">
        <is>
          <t xml:space="preserve">CONCLUIDO	</t>
        </is>
      </c>
      <c r="D386" t="n">
        <v>13.0947</v>
      </c>
      <c r="E386" t="n">
        <v>7.64</v>
      </c>
      <c r="F386" t="n">
        <v>5.18</v>
      </c>
      <c r="G386" t="n">
        <v>38.83</v>
      </c>
      <c r="H386" t="n">
        <v>0.71</v>
      </c>
      <c r="I386" t="n">
        <v>8</v>
      </c>
      <c r="J386" t="n">
        <v>148.68</v>
      </c>
      <c r="K386" t="n">
        <v>47.83</v>
      </c>
      <c r="L386" t="n">
        <v>6</v>
      </c>
      <c r="M386" t="n">
        <v>6</v>
      </c>
      <c r="N386" t="n">
        <v>24.85</v>
      </c>
      <c r="O386" t="n">
        <v>18570.94</v>
      </c>
      <c r="P386" t="n">
        <v>53.01</v>
      </c>
      <c r="Q386" t="n">
        <v>202.82</v>
      </c>
      <c r="R386" t="n">
        <v>22</v>
      </c>
      <c r="S386" t="n">
        <v>13.89</v>
      </c>
      <c r="T386" t="n">
        <v>2361.15</v>
      </c>
      <c r="U386" t="n">
        <v>0.63</v>
      </c>
      <c r="V386" t="n">
        <v>0.75</v>
      </c>
      <c r="W386" t="n">
        <v>0.65</v>
      </c>
      <c r="X386" t="n">
        <v>0.14</v>
      </c>
      <c r="Y386" t="n">
        <v>1</v>
      </c>
      <c r="Z386" t="n">
        <v>10</v>
      </c>
    </row>
    <row r="387">
      <c r="A387" t="n">
        <v>21</v>
      </c>
      <c r="B387" t="n">
        <v>70</v>
      </c>
      <c r="C387" t="inlineStr">
        <is>
          <t xml:space="preserve">CONCLUIDO	</t>
        </is>
      </c>
      <c r="D387" t="n">
        <v>13.1883</v>
      </c>
      <c r="E387" t="n">
        <v>7.58</v>
      </c>
      <c r="F387" t="n">
        <v>5.15</v>
      </c>
      <c r="G387" t="n">
        <v>44.16</v>
      </c>
      <c r="H387" t="n">
        <v>0.74</v>
      </c>
      <c r="I387" t="n">
        <v>7</v>
      </c>
      <c r="J387" t="n">
        <v>149.02</v>
      </c>
      <c r="K387" t="n">
        <v>47.83</v>
      </c>
      <c r="L387" t="n">
        <v>6.25</v>
      </c>
      <c r="M387" t="n">
        <v>5</v>
      </c>
      <c r="N387" t="n">
        <v>24.95</v>
      </c>
      <c r="O387" t="n">
        <v>18613.66</v>
      </c>
      <c r="P387" t="n">
        <v>52.34</v>
      </c>
      <c r="Q387" t="n">
        <v>202.81</v>
      </c>
      <c r="R387" t="n">
        <v>21.15</v>
      </c>
      <c r="S387" t="n">
        <v>13.89</v>
      </c>
      <c r="T387" t="n">
        <v>1939.55</v>
      </c>
      <c r="U387" t="n">
        <v>0.66</v>
      </c>
      <c r="V387" t="n">
        <v>0.75</v>
      </c>
      <c r="W387" t="n">
        <v>0.65</v>
      </c>
      <c r="X387" t="n">
        <v>0.11</v>
      </c>
      <c r="Y387" t="n">
        <v>1</v>
      </c>
      <c r="Z387" t="n">
        <v>10</v>
      </c>
    </row>
    <row r="388">
      <c r="A388" t="n">
        <v>22</v>
      </c>
      <c r="B388" t="n">
        <v>70</v>
      </c>
      <c r="C388" t="inlineStr">
        <is>
          <t xml:space="preserve">CONCLUIDO	</t>
        </is>
      </c>
      <c r="D388" t="n">
        <v>13.1776</v>
      </c>
      <c r="E388" t="n">
        <v>7.59</v>
      </c>
      <c r="F388" t="n">
        <v>5.16</v>
      </c>
      <c r="G388" t="n">
        <v>44.21</v>
      </c>
      <c r="H388" t="n">
        <v>0.77</v>
      </c>
      <c r="I388" t="n">
        <v>7</v>
      </c>
      <c r="J388" t="n">
        <v>149.37</v>
      </c>
      <c r="K388" t="n">
        <v>47.83</v>
      </c>
      <c r="L388" t="n">
        <v>6.5</v>
      </c>
      <c r="M388" t="n">
        <v>5</v>
      </c>
      <c r="N388" t="n">
        <v>25.04</v>
      </c>
      <c r="O388" t="n">
        <v>18656.42</v>
      </c>
      <c r="P388" t="n">
        <v>52.46</v>
      </c>
      <c r="Q388" t="n">
        <v>202.84</v>
      </c>
      <c r="R388" t="n">
        <v>21.32</v>
      </c>
      <c r="S388" t="n">
        <v>13.89</v>
      </c>
      <c r="T388" t="n">
        <v>2024.68</v>
      </c>
      <c r="U388" t="n">
        <v>0.65</v>
      </c>
      <c r="V388" t="n">
        <v>0.75</v>
      </c>
      <c r="W388" t="n">
        <v>0.65</v>
      </c>
      <c r="X388" t="n">
        <v>0.12</v>
      </c>
      <c r="Y388" t="n">
        <v>1</v>
      </c>
      <c r="Z388" t="n">
        <v>10</v>
      </c>
    </row>
    <row r="389">
      <c r="A389" t="n">
        <v>23</v>
      </c>
      <c r="B389" t="n">
        <v>70</v>
      </c>
      <c r="C389" t="inlineStr">
        <is>
          <t xml:space="preserve">CONCLUIDO	</t>
        </is>
      </c>
      <c r="D389" t="n">
        <v>13.1815</v>
      </c>
      <c r="E389" t="n">
        <v>7.59</v>
      </c>
      <c r="F389" t="n">
        <v>5.16</v>
      </c>
      <c r="G389" t="n">
        <v>44.19</v>
      </c>
      <c r="H389" t="n">
        <v>0.8</v>
      </c>
      <c r="I389" t="n">
        <v>7</v>
      </c>
      <c r="J389" t="n">
        <v>149.72</v>
      </c>
      <c r="K389" t="n">
        <v>47.83</v>
      </c>
      <c r="L389" t="n">
        <v>6.75</v>
      </c>
      <c r="M389" t="n">
        <v>5</v>
      </c>
      <c r="N389" t="n">
        <v>25.14</v>
      </c>
      <c r="O389" t="n">
        <v>18699.2</v>
      </c>
      <c r="P389" t="n">
        <v>52.32</v>
      </c>
      <c r="Q389" t="n">
        <v>202.81</v>
      </c>
      <c r="R389" t="n">
        <v>21.33</v>
      </c>
      <c r="S389" t="n">
        <v>13.89</v>
      </c>
      <c r="T389" t="n">
        <v>2031.97</v>
      </c>
      <c r="U389" t="n">
        <v>0.65</v>
      </c>
      <c r="V389" t="n">
        <v>0.75</v>
      </c>
      <c r="W389" t="n">
        <v>0.65</v>
      </c>
      <c r="X389" t="n">
        <v>0.12</v>
      </c>
      <c r="Y389" t="n">
        <v>1</v>
      </c>
      <c r="Z389" t="n">
        <v>10</v>
      </c>
    </row>
    <row r="390">
      <c r="A390" t="n">
        <v>24</v>
      </c>
      <c r="B390" t="n">
        <v>70</v>
      </c>
      <c r="C390" t="inlineStr">
        <is>
          <t xml:space="preserve">CONCLUIDO	</t>
        </is>
      </c>
      <c r="D390" t="n">
        <v>13.1844</v>
      </c>
      <c r="E390" t="n">
        <v>7.58</v>
      </c>
      <c r="F390" t="n">
        <v>5.15</v>
      </c>
      <c r="G390" t="n">
        <v>44.18</v>
      </c>
      <c r="H390" t="n">
        <v>0.83</v>
      </c>
      <c r="I390" t="n">
        <v>7</v>
      </c>
      <c r="J390" t="n">
        <v>150.07</v>
      </c>
      <c r="K390" t="n">
        <v>47.83</v>
      </c>
      <c r="L390" t="n">
        <v>7</v>
      </c>
      <c r="M390" t="n">
        <v>5</v>
      </c>
      <c r="N390" t="n">
        <v>25.24</v>
      </c>
      <c r="O390" t="n">
        <v>18742.03</v>
      </c>
      <c r="P390" t="n">
        <v>51.96</v>
      </c>
      <c r="Q390" t="n">
        <v>202.81</v>
      </c>
      <c r="R390" t="n">
        <v>21.23</v>
      </c>
      <c r="S390" t="n">
        <v>13.89</v>
      </c>
      <c r="T390" t="n">
        <v>1979.71</v>
      </c>
      <c r="U390" t="n">
        <v>0.65</v>
      </c>
      <c r="V390" t="n">
        <v>0.75</v>
      </c>
      <c r="W390" t="n">
        <v>0.65</v>
      </c>
      <c r="X390" t="n">
        <v>0.12</v>
      </c>
      <c r="Y390" t="n">
        <v>1</v>
      </c>
      <c r="Z390" t="n">
        <v>10</v>
      </c>
    </row>
    <row r="391">
      <c r="A391" t="n">
        <v>25</v>
      </c>
      <c r="B391" t="n">
        <v>70</v>
      </c>
      <c r="C391" t="inlineStr">
        <is>
          <t xml:space="preserve">CONCLUIDO	</t>
        </is>
      </c>
      <c r="D391" t="n">
        <v>13.1627</v>
      </c>
      <c r="E391" t="n">
        <v>7.6</v>
      </c>
      <c r="F391" t="n">
        <v>5.17</v>
      </c>
      <c r="G391" t="n">
        <v>44.29</v>
      </c>
      <c r="H391" t="n">
        <v>0.85</v>
      </c>
      <c r="I391" t="n">
        <v>7</v>
      </c>
      <c r="J391" t="n">
        <v>150.41</v>
      </c>
      <c r="K391" t="n">
        <v>47.83</v>
      </c>
      <c r="L391" t="n">
        <v>7.25</v>
      </c>
      <c r="M391" t="n">
        <v>5</v>
      </c>
      <c r="N391" t="n">
        <v>25.33</v>
      </c>
      <c r="O391" t="n">
        <v>18784.88</v>
      </c>
      <c r="P391" t="n">
        <v>51.49</v>
      </c>
      <c r="Q391" t="n">
        <v>202.81</v>
      </c>
      <c r="R391" t="n">
        <v>21.7</v>
      </c>
      <c r="S391" t="n">
        <v>13.89</v>
      </c>
      <c r="T391" t="n">
        <v>2215.96</v>
      </c>
      <c r="U391" t="n">
        <v>0.64</v>
      </c>
      <c r="V391" t="n">
        <v>0.75</v>
      </c>
      <c r="W391" t="n">
        <v>0.65</v>
      </c>
      <c r="X391" t="n">
        <v>0.13</v>
      </c>
      <c r="Y391" t="n">
        <v>1</v>
      </c>
      <c r="Z391" t="n">
        <v>10</v>
      </c>
    </row>
    <row r="392">
      <c r="A392" t="n">
        <v>26</v>
      </c>
      <c r="B392" t="n">
        <v>70</v>
      </c>
      <c r="C392" t="inlineStr">
        <is>
          <t xml:space="preserve">CONCLUIDO	</t>
        </is>
      </c>
      <c r="D392" t="n">
        <v>13.2621</v>
      </c>
      <c r="E392" t="n">
        <v>7.54</v>
      </c>
      <c r="F392" t="n">
        <v>5.14</v>
      </c>
      <c r="G392" t="n">
        <v>51.39</v>
      </c>
      <c r="H392" t="n">
        <v>0.88</v>
      </c>
      <c r="I392" t="n">
        <v>6</v>
      </c>
      <c r="J392" t="n">
        <v>150.76</v>
      </c>
      <c r="K392" t="n">
        <v>47.83</v>
      </c>
      <c r="L392" t="n">
        <v>7.5</v>
      </c>
      <c r="M392" t="n">
        <v>4</v>
      </c>
      <c r="N392" t="n">
        <v>25.43</v>
      </c>
      <c r="O392" t="n">
        <v>18827.77</v>
      </c>
      <c r="P392" t="n">
        <v>50.97</v>
      </c>
      <c r="Q392" t="n">
        <v>202.81</v>
      </c>
      <c r="R392" t="n">
        <v>20.73</v>
      </c>
      <c r="S392" t="n">
        <v>13.89</v>
      </c>
      <c r="T392" t="n">
        <v>1736.07</v>
      </c>
      <c r="U392" t="n">
        <v>0.67</v>
      </c>
      <c r="V392" t="n">
        <v>0.75</v>
      </c>
      <c r="W392" t="n">
        <v>0.65</v>
      </c>
      <c r="X392" t="n">
        <v>0.1</v>
      </c>
      <c r="Y392" t="n">
        <v>1</v>
      </c>
      <c r="Z392" t="n">
        <v>10</v>
      </c>
    </row>
    <row r="393">
      <c r="A393" t="n">
        <v>27</v>
      </c>
      <c r="B393" t="n">
        <v>70</v>
      </c>
      <c r="C393" t="inlineStr">
        <is>
          <t xml:space="preserve">CONCLUIDO	</t>
        </is>
      </c>
      <c r="D393" t="n">
        <v>13.2592</v>
      </c>
      <c r="E393" t="n">
        <v>7.54</v>
      </c>
      <c r="F393" t="n">
        <v>5.14</v>
      </c>
      <c r="G393" t="n">
        <v>51.4</v>
      </c>
      <c r="H393" t="n">
        <v>0.91</v>
      </c>
      <c r="I393" t="n">
        <v>6</v>
      </c>
      <c r="J393" t="n">
        <v>151.11</v>
      </c>
      <c r="K393" t="n">
        <v>47.83</v>
      </c>
      <c r="L393" t="n">
        <v>7.75</v>
      </c>
      <c r="M393" t="n">
        <v>4</v>
      </c>
      <c r="N393" t="n">
        <v>25.53</v>
      </c>
      <c r="O393" t="n">
        <v>18870.7</v>
      </c>
      <c r="P393" t="n">
        <v>50.81</v>
      </c>
      <c r="Q393" t="n">
        <v>202.81</v>
      </c>
      <c r="R393" t="n">
        <v>20.85</v>
      </c>
      <c r="S393" t="n">
        <v>13.89</v>
      </c>
      <c r="T393" t="n">
        <v>1794.96</v>
      </c>
      <c r="U393" t="n">
        <v>0.67</v>
      </c>
      <c r="V393" t="n">
        <v>0.75</v>
      </c>
      <c r="W393" t="n">
        <v>0.65</v>
      </c>
      <c r="X393" t="n">
        <v>0.1</v>
      </c>
      <c r="Y393" t="n">
        <v>1</v>
      </c>
      <c r="Z393" t="n">
        <v>10</v>
      </c>
    </row>
    <row r="394">
      <c r="A394" t="n">
        <v>28</v>
      </c>
      <c r="B394" t="n">
        <v>70</v>
      </c>
      <c r="C394" t="inlineStr">
        <is>
          <t xml:space="preserve">CONCLUIDO	</t>
        </is>
      </c>
      <c r="D394" t="n">
        <v>13.2616</v>
      </c>
      <c r="E394" t="n">
        <v>7.54</v>
      </c>
      <c r="F394" t="n">
        <v>5.14</v>
      </c>
      <c r="G394" t="n">
        <v>51.39</v>
      </c>
      <c r="H394" t="n">
        <v>0.9399999999999999</v>
      </c>
      <c r="I394" t="n">
        <v>6</v>
      </c>
      <c r="J394" t="n">
        <v>151.46</v>
      </c>
      <c r="K394" t="n">
        <v>47.83</v>
      </c>
      <c r="L394" t="n">
        <v>8</v>
      </c>
      <c r="M394" t="n">
        <v>4</v>
      </c>
      <c r="N394" t="n">
        <v>25.63</v>
      </c>
      <c r="O394" t="n">
        <v>18913.66</v>
      </c>
      <c r="P394" t="n">
        <v>50.52</v>
      </c>
      <c r="Q394" t="n">
        <v>202.82</v>
      </c>
      <c r="R394" t="n">
        <v>20.76</v>
      </c>
      <c r="S394" t="n">
        <v>13.89</v>
      </c>
      <c r="T394" t="n">
        <v>1751.53</v>
      </c>
      <c r="U394" t="n">
        <v>0.67</v>
      </c>
      <c r="V394" t="n">
        <v>0.75</v>
      </c>
      <c r="W394" t="n">
        <v>0.65</v>
      </c>
      <c r="X394" t="n">
        <v>0.1</v>
      </c>
      <c r="Y394" t="n">
        <v>1</v>
      </c>
      <c r="Z394" t="n">
        <v>10</v>
      </c>
    </row>
    <row r="395">
      <c r="A395" t="n">
        <v>29</v>
      </c>
      <c r="B395" t="n">
        <v>70</v>
      </c>
      <c r="C395" t="inlineStr">
        <is>
          <t xml:space="preserve">CONCLUIDO	</t>
        </is>
      </c>
      <c r="D395" t="n">
        <v>13.2655</v>
      </c>
      <c r="E395" t="n">
        <v>7.54</v>
      </c>
      <c r="F395" t="n">
        <v>5.14</v>
      </c>
      <c r="G395" t="n">
        <v>51.37</v>
      </c>
      <c r="H395" t="n">
        <v>0.96</v>
      </c>
      <c r="I395" t="n">
        <v>6</v>
      </c>
      <c r="J395" t="n">
        <v>151.81</v>
      </c>
      <c r="K395" t="n">
        <v>47.83</v>
      </c>
      <c r="L395" t="n">
        <v>8.25</v>
      </c>
      <c r="M395" t="n">
        <v>4</v>
      </c>
      <c r="N395" t="n">
        <v>25.73</v>
      </c>
      <c r="O395" t="n">
        <v>18956.65</v>
      </c>
      <c r="P395" t="n">
        <v>50.3</v>
      </c>
      <c r="Q395" t="n">
        <v>202.82</v>
      </c>
      <c r="R395" t="n">
        <v>20.72</v>
      </c>
      <c r="S395" t="n">
        <v>13.89</v>
      </c>
      <c r="T395" t="n">
        <v>1730.93</v>
      </c>
      <c r="U395" t="n">
        <v>0.67</v>
      </c>
      <c r="V395" t="n">
        <v>0.75</v>
      </c>
      <c r="W395" t="n">
        <v>0.65</v>
      </c>
      <c r="X395" t="n">
        <v>0.1</v>
      </c>
      <c r="Y395" t="n">
        <v>1</v>
      </c>
      <c r="Z395" t="n">
        <v>10</v>
      </c>
    </row>
    <row r="396">
      <c r="A396" t="n">
        <v>30</v>
      </c>
      <c r="B396" t="n">
        <v>70</v>
      </c>
      <c r="C396" t="inlineStr">
        <is>
          <t xml:space="preserve">CONCLUIDO	</t>
        </is>
      </c>
      <c r="D396" t="n">
        <v>13.2694</v>
      </c>
      <c r="E396" t="n">
        <v>7.54</v>
      </c>
      <c r="F396" t="n">
        <v>5.13</v>
      </c>
      <c r="G396" t="n">
        <v>51.34</v>
      </c>
      <c r="H396" t="n">
        <v>0.99</v>
      </c>
      <c r="I396" t="n">
        <v>6</v>
      </c>
      <c r="J396" t="n">
        <v>152.15</v>
      </c>
      <c r="K396" t="n">
        <v>47.83</v>
      </c>
      <c r="L396" t="n">
        <v>8.5</v>
      </c>
      <c r="M396" t="n">
        <v>4</v>
      </c>
      <c r="N396" t="n">
        <v>25.83</v>
      </c>
      <c r="O396" t="n">
        <v>18999.67</v>
      </c>
      <c r="P396" t="n">
        <v>49.98</v>
      </c>
      <c r="Q396" t="n">
        <v>202.81</v>
      </c>
      <c r="R396" t="n">
        <v>20.65</v>
      </c>
      <c r="S396" t="n">
        <v>13.89</v>
      </c>
      <c r="T396" t="n">
        <v>1695.81</v>
      </c>
      <c r="U396" t="n">
        <v>0.67</v>
      </c>
      <c r="V396" t="n">
        <v>0.75</v>
      </c>
      <c r="W396" t="n">
        <v>0.65</v>
      </c>
      <c r="X396" t="n">
        <v>0.1</v>
      </c>
      <c r="Y396" t="n">
        <v>1</v>
      </c>
      <c r="Z396" t="n">
        <v>10</v>
      </c>
    </row>
    <row r="397">
      <c r="A397" t="n">
        <v>31</v>
      </c>
      <c r="B397" t="n">
        <v>70</v>
      </c>
      <c r="C397" t="inlineStr">
        <is>
          <t xml:space="preserve">CONCLUIDO	</t>
        </is>
      </c>
      <c r="D397" t="n">
        <v>13.2523</v>
      </c>
      <c r="E397" t="n">
        <v>7.55</v>
      </c>
      <c r="F397" t="n">
        <v>5.14</v>
      </c>
      <c r="G397" t="n">
        <v>51.44</v>
      </c>
      <c r="H397" t="n">
        <v>1.02</v>
      </c>
      <c r="I397" t="n">
        <v>6</v>
      </c>
      <c r="J397" t="n">
        <v>152.5</v>
      </c>
      <c r="K397" t="n">
        <v>47.83</v>
      </c>
      <c r="L397" t="n">
        <v>8.75</v>
      </c>
      <c r="M397" t="n">
        <v>4</v>
      </c>
      <c r="N397" t="n">
        <v>25.93</v>
      </c>
      <c r="O397" t="n">
        <v>19042.73</v>
      </c>
      <c r="P397" t="n">
        <v>49.67</v>
      </c>
      <c r="Q397" t="n">
        <v>202.81</v>
      </c>
      <c r="R397" t="n">
        <v>20.95</v>
      </c>
      <c r="S397" t="n">
        <v>13.89</v>
      </c>
      <c r="T397" t="n">
        <v>1844.24</v>
      </c>
      <c r="U397" t="n">
        <v>0.66</v>
      </c>
      <c r="V397" t="n">
        <v>0.75</v>
      </c>
      <c r="W397" t="n">
        <v>0.65</v>
      </c>
      <c r="X397" t="n">
        <v>0.11</v>
      </c>
      <c r="Y397" t="n">
        <v>1</v>
      </c>
      <c r="Z397" t="n">
        <v>10</v>
      </c>
    </row>
    <row r="398">
      <c r="A398" t="n">
        <v>32</v>
      </c>
      <c r="B398" t="n">
        <v>70</v>
      </c>
      <c r="C398" t="inlineStr">
        <is>
          <t xml:space="preserve">CONCLUIDO	</t>
        </is>
      </c>
      <c r="D398" t="n">
        <v>13.3447</v>
      </c>
      <c r="E398" t="n">
        <v>7.49</v>
      </c>
      <c r="F398" t="n">
        <v>5.12</v>
      </c>
      <c r="G398" t="n">
        <v>61.45</v>
      </c>
      <c r="H398" t="n">
        <v>1.04</v>
      </c>
      <c r="I398" t="n">
        <v>5</v>
      </c>
      <c r="J398" t="n">
        <v>152.85</v>
      </c>
      <c r="K398" t="n">
        <v>47.83</v>
      </c>
      <c r="L398" t="n">
        <v>9</v>
      </c>
      <c r="M398" t="n">
        <v>3</v>
      </c>
      <c r="N398" t="n">
        <v>26.03</v>
      </c>
      <c r="O398" t="n">
        <v>19085.83</v>
      </c>
      <c r="P398" t="n">
        <v>49.01</v>
      </c>
      <c r="Q398" t="n">
        <v>202.81</v>
      </c>
      <c r="R398" t="n">
        <v>20.3</v>
      </c>
      <c r="S398" t="n">
        <v>13.89</v>
      </c>
      <c r="T398" t="n">
        <v>1523.48</v>
      </c>
      <c r="U398" t="n">
        <v>0.68</v>
      </c>
      <c r="V398" t="n">
        <v>0.76</v>
      </c>
      <c r="W398" t="n">
        <v>0.64</v>
      </c>
      <c r="X398" t="n">
        <v>0.08</v>
      </c>
      <c r="Y398" t="n">
        <v>1</v>
      </c>
      <c r="Z398" t="n">
        <v>10</v>
      </c>
    </row>
    <row r="399">
      <c r="A399" t="n">
        <v>33</v>
      </c>
      <c r="B399" t="n">
        <v>70</v>
      </c>
      <c r="C399" t="inlineStr">
        <is>
          <t xml:space="preserve">CONCLUIDO	</t>
        </is>
      </c>
      <c r="D399" t="n">
        <v>13.3516</v>
      </c>
      <c r="E399" t="n">
        <v>7.49</v>
      </c>
      <c r="F399" t="n">
        <v>5.12</v>
      </c>
      <c r="G399" t="n">
        <v>61.4</v>
      </c>
      <c r="H399" t="n">
        <v>1.07</v>
      </c>
      <c r="I399" t="n">
        <v>5</v>
      </c>
      <c r="J399" t="n">
        <v>153.2</v>
      </c>
      <c r="K399" t="n">
        <v>47.83</v>
      </c>
      <c r="L399" t="n">
        <v>9.25</v>
      </c>
      <c r="M399" t="n">
        <v>3</v>
      </c>
      <c r="N399" t="n">
        <v>26.12</v>
      </c>
      <c r="O399" t="n">
        <v>19128.96</v>
      </c>
      <c r="P399" t="n">
        <v>48.69</v>
      </c>
      <c r="Q399" t="n">
        <v>202.81</v>
      </c>
      <c r="R399" t="n">
        <v>20.02</v>
      </c>
      <c r="S399" t="n">
        <v>13.89</v>
      </c>
      <c r="T399" t="n">
        <v>1384.16</v>
      </c>
      <c r="U399" t="n">
        <v>0.6899999999999999</v>
      </c>
      <c r="V399" t="n">
        <v>0.76</v>
      </c>
      <c r="W399" t="n">
        <v>0.65</v>
      </c>
      <c r="X399" t="n">
        <v>0.08</v>
      </c>
      <c r="Y399" t="n">
        <v>1</v>
      </c>
      <c r="Z399" t="n">
        <v>10</v>
      </c>
    </row>
    <row r="400">
      <c r="A400" t="n">
        <v>34</v>
      </c>
      <c r="B400" t="n">
        <v>70</v>
      </c>
      <c r="C400" t="inlineStr">
        <is>
          <t xml:space="preserve">CONCLUIDO	</t>
        </is>
      </c>
      <c r="D400" t="n">
        <v>13.3432</v>
      </c>
      <c r="E400" t="n">
        <v>7.49</v>
      </c>
      <c r="F400" t="n">
        <v>5.12</v>
      </c>
      <c r="G400" t="n">
        <v>61.46</v>
      </c>
      <c r="H400" t="n">
        <v>1.1</v>
      </c>
      <c r="I400" t="n">
        <v>5</v>
      </c>
      <c r="J400" t="n">
        <v>153.55</v>
      </c>
      <c r="K400" t="n">
        <v>47.83</v>
      </c>
      <c r="L400" t="n">
        <v>9.5</v>
      </c>
      <c r="M400" t="n">
        <v>3</v>
      </c>
      <c r="N400" t="n">
        <v>26.22</v>
      </c>
      <c r="O400" t="n">
        <v>19172.12</v>
      </c>
      <c r="P400" t="n">
        <v>48.94</v>
      </c>
      <c r="Q400" t="n">
        <v>202.81</v>
      </c>
      <c r="R400" t="n">
        <v>20.22</v>
      </c>
      <c r="S400" t="n">
        <v>13.89</v>
      </c>
      <c r="T400" t="n">
        <v>1486.6</v>
      </c>
      <c r="U400" t="n">
        <v>0.6899999999999999</v>
      </c>
      <c r="V400" t="n">
        <v>0.76</v>
      </c>
      <c r="W400" t="n">
        <v>0.65</v>
      </c>
      <c r="X400" t="n">
        <v>0.08</v>
      </c>
      <c r="Y400" t="n">
        <v>1</v>
      </c>
      <c r="Z400" t="n">
        <v>10</v>
      </c>
    </row>
    <row r="401">
      <c r="A401" t="n">
        <v>35</v>
      </c>
      <c r="B401" t="n">
        <v>70</v>
      </c>
      <c r="C401" t="inlineStr">
        <is>
          <t xml:space="preserve">CONCLUIDO	</t>
        </is>
      </c>
      <c r="D401" t="n">
        <v>13.3447</v>
      </c>
      <c r="E401" t="n">
        <v>7.49</v>
      </c>
      <c r="F401" t="n">
        <v>5.12</v>
      </c>
      <c r="G401" t="n">
        <v>61.45</v>
      </c>
      <c r="H401" t="n">
        <v>1.12</v>
      </c>
      <c r="I401" t="n">
        <v>5</v>
      </c>
      <c r="J401" t="n">
        <v>153.9</v>
      </c>
      <c r="K401" t="n">
        <v>47.83</v>
      </c>
      <c r="L401" t="n">
        <v>9.75</v>
      </c>
      <c r="M401" t="n">
        <v>3</v>
      </c>
      <c r="N401" t="n">
        <v>26.32</v>
      </c>
      <c r="O401" t="n">
        <v>19215.32</v>
      </c>
      <c r="P401" t="n">
        <v>48.39</v>
      </c>
      <c r="Q401" t="n">
        <v>202.85</v>
      </c>
      <c r="R401" t="n">
        <v>20.29</v>
      </c>
      <c r="S401" t="n">
        <v>13.89</v>
      </c>
      <c r="T401" t="n">
        <v>1519.15</v>
      </c>
      <c r="U401" t="n">
        <v>0.68</v>
      </c>
      <c r="V401" t="n">
        <v>0.76</v>
      </c>
      <c r="W401" t="n">
        <v>0.64</v>
      </c>
      <c r="X401" t="n">
        <v>0.08</v>
      </c>
      <c r="Y401" t="n">
        <v>1</v>
      </c>
      <c r="Z401" t="n">
        <v>10</v>
      </c>
    </row>
    <row r="402">
      <c r="A402" t="n">
        <v>36</v>
      </c>
      <c r="B402" t="n">
        <v>70</v>
      </c>
      <c r="C402" t="inlineStr">
        <is>
          <t xml:space="preserve">CONCLUIDO	</t>
        </is>
      </c>
      <c r="D402" t="n">
        <v>13.3452</v>
      </c>
      <c r="E402" t="n">
        <v>7.49</v>
      </c>
      <c r="F402" t="n">
        <v>5.12</v>
      </c>
      <c r="G402" t="n">
        <v>61.45</v>
      </c>
      <c r="H402" t="n">
        <v>1.15</v>
      </c>
      <c r="I402" t="n">
        <v>5</v>
      </c>
      <c r="J402" t="n">
        <v>154.25</v>
      </c>
      <c r="K402" t="n">
        <v>47.83</v>
      </c>
      <c r="L402" t="n">
        <v>10</v>
      </c>
      <c r="M402" t="n">
        <v>3</v>
      </c>
      <c r="N402" t="n">
        <v>26.43</v>
      </c>
      <c r="O402" t="n">
        <v>19258.55</v>
      </c>
      <c r="P402" t="n">
        <v>47.85</v>
      </c>
      <c r="Q402" t="n">
        <v>202.81</v>
      </c>
      <c r="R402" t="n">
        <v>20.23</v>
      </c>
      <c r="S402" t="n">
        <v>13.89</v>
      </c>
      <c r="T402" t="n">
        <v>1488.1</v>
      </c>
      <c r="U402" t="n">
        <v>0.6899999999999999</v>
      </c>
      <c r="V402" t="n">
        <v>0.76</v>
      </c>
      <c r="W402" t="n">
        <v>0.64</v>
      </c>
      <c r="X402" t="n">
        <v>0.08</v>
      </c>
      <c r="Y402" t="n">
        <v>1</v>
      </c>
      <c r="Z402" t="n">
        <v>10</v>
      </c>
    </row>
    <row r="403">
      <c r="A403" t="n">
        <v>37</v>
      </c>
      <c r="B403" t="n">
        <v>70</v>
      </c>
      <c r="C403" t="inlineStr">
        <is>
          <t xml:space="preserve">CONCLUIDO	</t>
        </is>
      </c>
      <c r="D403" t="n">
        <v>13.365</v>
      </c>
      <c r="E403" t="n">
        <v>7.48</v>
      </c>
      <c r="F403" t="n">
        <v>5.11</v>
      </c>
      <c r="G403" t="n">
        <v>61.31</v>
      </c>
      <c r="H403" t="n">
        <v>1.17</v>
      </c>
      <c r="I403" t="n">
        <v>5</v>
      </c>
      <c r="J403" t="n">
        <v>154.6</v>
      </c>
      <c r="K403" t="n">
        <v>47.83</v>
      </c>
      <c r="L403" t="n">
        <v>10.25</v>
      </c>
      <c r="M403" t="n">
        <v>3</v>
      </c>
      <c r="N403" t="n">
        <v>26.53</v>
      </c>
      <c r="O403" t="n">
        <v>19301.82</v>
      </c>
      <c r="P403" t="n">
        <v>46.91</v>
      </c>
      <c r="Q403" t="n">
        <v>202.82</v>
      </c>
      <c r="R403" t="n">
        <v>19.89</v>
      </c>
      <c r="S403" t="n">
        <v>13.89</v>
      </c>
      <c r="T403" t="n">
        <v>1318.17</v>
      </c>
      <c r="U403" t="n">
        <v>0.7</v>
      </c>
      <c r="V403" t="n">
        <v>0.76</v>
      </c>
      <c r="W403" t="n">
        <v>0.64</v>
      </c>
      <c r="X403" t="n">
        <v>0.07000000000000001</v>
      </c>
      <c r="Y403" t="n">
        <v>1</v>
      </c>
      <c r="Z403" t="n">
        <v>10</v>
      </c>
    </row>
    <row r="404">
      <c r="A404" t="n">
        <v>38</v>
      </c>
      <c r="B404" t="n">
        <v>70</v>
      </c>
      <c r="C404" t="inlineStr">
        <is>
          <t xml:space="preserve">CONCLUIDO	</t>
        </is>
      </c>
      <c r="D404" t="n">
        <v>13.3541</v>
      </c>
      <c r="E404" t="n">
        <v>7.49</v>
      </c>
      <c r="F404" t="n">
        <v>5.12</v>
      </c>
      <c r="G404" t="n">
        <v>61.39</v>
      </c>
      <c r="H404" t="n">
        <v>1.2</v>
      </c>
      <c r="I404" t="n">
        <v>5</v>
      </c>
      <c r="J404" t="n">
        <v>154.95</v>
      </c>
      <c r="K404" t="n">
        <v>47.83</v>
      </c>
      <c r="L404" t="n">
        <v>10.5</v>
      </c>
      <c r="M404" t="n">
        <v>2</v>
      </c>
      <c r="N404" t="n">
        <v>26.63</v>
      </c>
      <c r="O404" t="n">
        <v>19345.12</v>
      </c>
      <c r="P404" t="n">
        <v>46.42</v>
      </c>
      <c r="Q404" t="n">
        <v>202.82</v>
      </c>
      <c r="R404" t="n">
        <v>20.02</v>
      </c>
      <c r="S404" t="n">
        <v>13.89</v>
      </c>
      <c r="T404" t="n">
        <v>1385.06</v>
      </c>
      <c r="U404" t="n">
        <v>0.6899999999999999</v>
      </c>
      <c r="V404" t="n">
        <v>0.76</v>
      </c>
      <c r="W404" t="n">
        <v>0.65</v>
      </c>
      <c r="X404" t="n">
        <v>0.08</v>
      </c>
      <c r="Y404" t="n">
        <v>1</v>
      </c>
      <c r="Z404" t="n">
        <v>10</v>
      </c>
    </row>
    <row r="405">
      <c r="A405" t="n">
        <v>39</v>
      </c>
      <c r="B405" t="n">
        <v>70</v>
      </c>
      <c r="C405" t="inlineStr">
        <is>
          <t xml:space="preserve">CONCLUIDO	</t>
        </is>
      </c>
      <c r="D405" t="n">
        <v>13.3422</v>
      </c>
      <c r="E405" t="n">
        <v>7.5</v>
      </c>
      <c r="F405" t="n">
        <v>5.12</v>
      </c>
      <c r="G405" t="n">
        <v>61.47</v>
      </c>
      <c r="H405" t="n">
        <v>1.23</v>
      </c>
      <c r="I405" t="n">
        <v>5</v>
      </c>
      <c r="J405" t="n">
        <v>155.31</v>
      </c>
      <c r="K405" t="n">
        <v>47.83</v>
      </c>
      <c r="L405" t="n">
        <v>10.75</v>
      </c>
      <c r="M405" t="n">
        <v>2</v>
      </c>
      <c r="N405" t="n">
        <v>26.73</v>
      </c>
      <c r="O405" t="n">
        <v>19388.45</v>
      </c>
      <c r="P405" t="n">
        <v>46.3</v>
      </c>
      <c r="Q405" t="n">
        <v>202.85</v>
      </c>
      <c r="R405" t="n">
        <v>20.24</v>
      </c>
      <c r="S405" t="n">
        <v>13.89</v>
      </c>
      <c r="T405" t="n">
        <v>1495.81</v>
      </c>
      <c r="U405" t="n">
        <v>0.6899999999999999</v>
      </c>
      <c r="V405" t="n">
        <v>0.76</v>
      </c>
      <c r="W405" t="n">
        <v>0.65</v>
      </c>
      <c r="X405" t="n">
        <v>0.08</v>
      </c>
      <c r="Y405" t="n">
        <v>1</v>
      </c>
      <c r="Z405" t="n">
        <v>10</v>
      </c>
    </row>
    <row r="406">
      <c r="A406" t="n">
        <v>40</v>
      </c>
      <c r="B406" t="n">
        <v>70</v>
      </c>
      <c r="C406" t="inlineStr">
        <is>
          <t xml:space="preserve">CONCLUIDO	</t>
        </is>
      </c>
      <c r="D406" t="n">
        <v>13.3417</v>
      </c>
      <c r="E406" t="n">
        <v>7.5</v>
      </c>
      <c r="F406" t="n">
        <v>5.12</v>
      </c>
      <c r="G406" t="n">
        <v>61.47</v>
      </c>
      <c r="H406" t="n">
        <v>1.25</v>
      </c>
      <c r="I406" t="n">
        <v>5</v>
      </c>
      <c r="J406" t="n">
        <v>155.66</v>
      </c>
      <c r="K406" t="n">
        <v>47.83</v>
      </c>
      <c r="L406" t="n">
        <v>11</v>
      </c>
      <c r="M406" t="n">
        <v>2</v>
      </c>
      <c r="N406" t="n">
        <v>26.83</v>
      </c>
      <c r="O406" t="n">
        <v>19431.82</v>
      </c>
      <c r="P406" t="n">
        <v>46.05</v>
      </c>
      <c r="Q406" t="n">
        <v>202.81</v>
      </c>
      <c r="R406" t="n">
        <v>20.22</v>
      </c>
      <c r="S406" t="n">
        <v>13.89</v>
      </c>
      <c r="T406" t="n">
        <v>1485.08</v>
      </c>
      <c r="U406" t="n">
        <v>0.6899999999999999</v>
      </c>
      <c r="V406" t="n">
        <v>0.76</v>
      </c>
      <c r="W406" t="n">
        <v>0.65</v>
      </c>
      <c r="X406" t="n">
        <v>0.08</v>
      </c>
      <c r="Y406" t="n">
        <v>1</v>
      </c>
      <c r="Z406" t="n">
        <v>10</v>
      </c>
    </row>
    <row r="407">
      <c r="A407" t="n">
        <v>41</v>
      </c>
      <c r="B407" t="n">
        <v>70</v>
      </c>
      <c r="C407" t="inlineStr">
        <is>
          <t xml:space="preserve">CONCLUIDO	</t>
        </is>
      </c>
      <c r="D407" t="n">
        <v>13.4358</v>
      </c>
      <c r="E407" t="n">
        <v>7.44</v>
      </c>
      <c r="F407" t="n">
        <v>5.1</v>
      </c>
      <c r="G407" t="n">
        <v>76.48</v>
      </c>
      <c r="H407" t="n">
        <v>1.28</v>
      </c>
      <c r="I407" t="n">
        <v>4</v>
      </c>
      <c r="J407" t="n">
        <v>156.01</v>
      </c>
      <c r="K407" t="n">
        <v>47.83</v>
      </c>
      <c r="L407" t="n">
        <v>11.25</v>
      </c>
      <c r="M407" t="n">
        <v>0</v>
      </c>
      <c r="N407" t="n">
        <v>26.93</v>
      </c>
      <c r="O407" t="n">
        <v>19475.23</v>
      </c>
      <c r="P407" t="n">
        <v>45.72</v>
      </c>
      <c r="Q407" t="n">
        <v>202.81</v>
      </c>
      <c r="R407" t="n">
        <v>19.43</v>
      </c>
      <c r="S407" t="n">
        <v>13.89</v>
      </c>
      <c r="T407" t="n">
        <v>1094.64</v>
      </c>
      <c r="U407" t="n">
        <v>0.71</v>
      </c>
      <c r="V407" t="n">
        <v>0.76</v>
      </c>
      <c r="W407" t="n">
        <v>0.65</v>
      </c>
      <c r="X407" t="n">
        <v>0.06</v>
      </c>
      <c r="Y407" t="n">
        <v>1</v>
      </c>
      <c r="Z407" t="n">
        <v>10</v>
      </c>
    </row>
    <row r="408">
      <c r="A408" t="n">
        <v>0</v>
      </c>
      <c r="B408" t="n">
        <v>90</v>
      </c>
      <c r="C408" t="inlineStr">
        <is>
          <t xml:space="preserve">CONCLUIDO	</t>
        </is>
      </c>
      <c r="D408" t="n">
        <v>9.2545</v>
      </c>
      <c r="E408" t="n">
        <v>10.81</v>
      </c>
      <c r="F408" t="n">
        <v>6.25</v>
      </c>
      <c r="G408" t="n">
        <v>6.25</v>
      </c>
      <c r="H408" t="n">
        <v>0.1</v>
      </c>
      <c r="I408" t="n">
        <v>60</v>
      </c>
      <c r="J408" t="n">
        <v>176.73</v>
      </c>
      <c r="K408" t="n">
        <v>52.44</v>
      </c>
      <c r="L408" t="n">
        <v>1</v>
      </c>
      <c r="M408" t="n">
        <v>58</v>
      </c>
      <c r="N408" t="n">
        <v>33.29</v>
      </c>
      <c r="O408" t="n">
        <v>22031.19</v>
      </c>
      <c r="P408" t="n">
        <v>81.68000000000001</v>
      </c>
      <c r="Q408" t="n">
        <v>202.92</v>
      </c>
      <c r="R408" t="n">
        <v>55.25</v>
      </c>
      <c r="S408" t="n">
        <v>13.89</v>
      </c>
      <c r="T408" t="n">
        <v>18726.7</v>
      </c>
      <c r="U408" t="n">
        <v>0.25</v>
      </c>
      <c r="V408" t="n">
        <v>0.62</v>
      </c>
      <c r="W408" t="n">
        <v>0.74</v>
      </c>
      <c r="X408" t="n">
        <v>1.21</v>
      </c>
      <c r="Y408" t="n">
        <v>1</v>
      </c>
      <c r="Z408" t="n">
        <v>10</v>
      </c>
    </row>
    <row r="409">
      <c r="A409" t="n">
        <v>1</v>
      </c>
      <c r="B409" t="n">
        <v>90</v>
      </c>
      <c r="C409" t="inlineStr">
        <is>
          <t xml:space="preserve">CONCLUIDO	</t>
        </is>
      </c>
      <c r="D409" t="n">
        <v>9.974</v>
      </c>
      <c r="E409" t="n">
        <v>10.03</v>
      </c>
      <c r="F409" t="n">
        <v>5.97</v>
      </c>
      <c r="G409" t="n">
        <v>7.79</v>
      </c>
      <c r="H409" t="n">
        <v>0.13</v>
      </c>
      <c r="I409" t="n">
        <v>46</v>
      </c>
      <c r="J409" t="n">
        <v>177.1</v>
      </c>
      <c r="K409" t="n">
        <v>52.44</v>
      </c>
      <c r="L409" t="n">
        <v>1.25</v>
      </c>
      <c r="M409" t="n">
        <v>44</v>
      </c>
      <c r="N409" t="n">
        <v>33.41</v>
      </c>
      <c r="O409" t="n">
        <v>22076.81</v>
      </c>
      <c r="P409" t="n">
        <v>77.76000000000001</v>
      </c>
      <c r="Q409" t="n">
        <v>202.86</v>
      </c>
      <c r="R409" t="n">
        <v>46.58</v>
      </c>
      <c r="S409" t="n">
        <v>13.89</v>
      </c>
      <c r="T409" t="n">
        <v>14459.26</v>
      </c>
      <c r="U409" t="n">
        <v>0.3</v>
      </c>
      <c r="V409" t="n">
        <v>0.65</v>
      </c>
      <c r="W409" t="n">
        <v>0.71</v>
      </c>
      <c r="X409" t="n">
        <v>0.93</v>
      </c>
      <c r="Y409" t="n">
        <v>1</v>
      </c>
      <c r="Z409" t="n">
        <v>10</v>
      </c>
    </row>
    <row r="410">
      <c r="A410" t="n">
        <v>2</v>
      </c>
      <c r="B410" t="n">
        <v>90</v>
      </c>
      <c r="C410" t="inlineStr">
        <is>
          <t xml:space="preserve">CONCLUIDO	</t>
        </is>
      </c>
      <c r="D410" t="n">
        <v>10.5374</v>
      </c>
      <c r="E410" t="n">
        <v>9.49</v>
      </c>
      <c r="F410" t="n">
        <v>5.75</v>
      </c>
      <c r="G410" t="n">
        <v>9.33</v>
      </c>
      <c r="H410" t="n">
        <v>0.15</v>
      </c>
      <c r="I410" t="n">
        <v>37</v>
      </c>
      <c r="J410" t="n">
        <v>177.47</v>
      </c>
      <c r="K410" t="n">
        <v>52.44</v>
      </c>
      <c r="L410" t="n">
        <v>1.5</v>
      </c>
      <c r="M410" t="n">
        <v>35</v>
      </c>
      <c r="N410" t="n">
        <v>33.53</v>
      </c>
      <c r="O410" t="n">
        <v>22122.46</v>
      </c>
      <c r="P410" t="n">
        <v>74.78</v>
      </c>
      <c r="Q410" t="n">
        <v>202.86</v>
      </c>
      <c r="R410" t="n">
        <v>39.82</v>
      </c>
      <c r="S410" t="n">
        <v>13.89</v>
      </c>
      <c r="T410" t="n">
        <v>11126.32</v>
      </c>
      <c r="U410" t="n">
        <v>0.35</v>
      </c>
      <c r="V410" t="n">
        <v>0.67</v>
      </c>
      <c r="W410" t="n">
        <v>0.7</v>
      </c>
      <c r="X410" t="n">
        <v>0.71</v>
      </c>
      <c r="Y410" t="n">
        <v>1</v>
      </c>
      <c r="Z410" t="n">
        <v>10</v>
      </c>
    </row>
    <row r="411">
      <c r="A411" t="n">
        <v>3</v>
      </c>
      <c r="B411" t="n">
        <v>90</v>
      </c>
      <c r="C411" t="inlineStr">
        <is>
          <t xml:space="preserve">CONCLUIDO	</t>
        </is>
      </c>
      <c r="D411" t="n">
        <v>10.8972</v>
      </c>
      <c r="E411" t="n">
        <v>9.18</v>
      </c>
      <c r="F411" t="n">
        <v>5.65</v>
      </c>
      <c r="G411" t="n">
        <v>10.94</v>
      </c>
      <c r="H411" t="n">
        <v>0.17</v>
      </c>
      <c r="I411" t="n">
        <v>31</v>
      </c>
      <c r="J411" t="n">
        <v>177.84</v>
      </c>
      <c r="K411" t="n">
        <v>52.44</v>
      </c>
      <c r="L411" t="n">
        <v>1.75</v>
      </c>
      <c r="M411" t="n">
        <v>29</v>
      </c>
      <c r="N411" t="n">
        <v>33.65</v>
      </c>
      <c r="O411" t="n">
        <v>22168.15</v>
      </c>
      <c r="P411" t="n">
        <v>73.16</v>
      </c>
      <c r="Q411" t="n">
        <v>202.85</v>
      </c>
      <c r="R411" t="n">
        <v>36.66</v>
      </c>
      <c r="S411" t="n">
        <v>13.89</v>
      </c>
      <c r="T411" t="n">
        <v>9575.41</v>
      </c>
      <c r="U411" t="n">
        <v>0.38</v>
      </c>
      <c r="V411" t="n">
        <v>0.68</v>
      </c>
      <c r="W411" t="n">
        <v>0.6899999999999999</v>
      </c>
      <c r="X411" t="n">
        <v>0.62</v>
      </c>
      <c r="Y411" t="n">
        <v>1</v>
      </c>
      <c r="Z411" t="n">
        <v>10</v>
      </c>
    </row>
    <row r="412">
      <c r="A412" t="n">
        <v>4</v>
      </c>
      <c r="B412" t="n">
        <v>90</v>
      </c>
      <c r="C412" t="inlineStr">
        <is>
          <t xml:space="preserve">CONCLUIDO	</t>
        </is>
      </c>
      <c r="D412" t="n">
        <v>11.186</v>
      </c>
      <c r="E412" t="n">
        <v>8.94</v>
      </c>
      <c r="F412" t="n">
        <v>5.56</v>
      </c>
      <c r="G412" t="n">
        <v>12.35</v>
      </c>
      <c r="H412" t="n">
        <v>0.2</v>
      </c>
      <c r="I412" t="n">
        <v>27</v>
      </c>
      <c r="J412" t="n">
        <v>178.21</v>
      </c>
      <c r="K412" t="n">
        <v>52.44</v>
      </c>
      <c r="L412" t="n">
        <v>2</v>
      </c>
      <c r="M412" t="n">
        <v>25</v>
      </c>
      <c r="N412" t="n">
        <v>33.77</v>
      </c>
      <c r="O412" t="n">
        <v>22213.89</v>
      </c>
      <c r="P412" t="n">
        <v>71.76000000000001</v>
      </c>
      <c r="Q412" t="n">
        <v>202.82</v>
      </c>
      <c r="R412" t="n">
        <v>34.02</v>
      </c>
      <c r="S412" t="n">
        <v>13.89</v>
      </c>
      <c r="T412" t="n">
        <v>8274.83</v>
      </c>
      <c r="U412" t="n">
        <v>0.41</v>
      </c>
      <c r="V412" t="n">
        <v>0.7</v>
      </c>
      <c r="W412" t="n">
        <v>0.68</v>
      </c>
      <c r="X412" t="n">
        <v>0.52</v>
      </c>
      <c r="Y412" t="n">
        <v>1</v>
      </c>
      <c r="Z412" t="n">
        <v>10</v>
      </c>
    </row>
    <row r="413">
      <c r="A413" t="n">
        <v>5</v>
      </c>
      <c r="B413" t="n">
        <v>90</v>
      </c>
      <c r="C413" t="inlineStr">
        <is>
          <t xml:space="preserve">CONCLUIDO	</t>
        </is>
      </c>
      <c r="D413" t="n">
        <v>11.3957</v>
      </c>
      <c r="E413" t="n">
        <v>8.779999999999999</v>
      </c>
      <c r="F413" t="n">
        <v>5.5</v>
      </c>
      <c r="G413" t="n">
        <v>13.75</v>
      </c>
      <c r="H413" t="n">
        <v>0.22</v>
      </c>
      <c r="I413" t="n">
        <v>24</v>
      </c>
      <c r="J413" t="n">
        <v>178.59</v>
      </c>
      <c r="K413" t="n">
        <v>52.44</v>
      </c>
      <c r="L413" t="n">
        <v>2.25</v>
      </c>
      <c r="M413" t="n">
        <v>22</v>
      </c>
      <c r="N413" t="n">
        <v>33.89</v>
      </c>
      <c r="O413" t="n">
        <v>22259.66</v>
      </c>
      <c r="P413" t="n">
        <v>70.79000000000001</v>
      </c>
      <c r="Q413" t="n">
        <v>202.83</v>
      </c>
      <c r="R413" t="n">
        <v>32.04</v>
      </c>
      <c r="S413" t="n">
        <v>13.89</v>
      </c>
      <c r="T413" t="n">
        <v>7300.9</v>
      </c>
      <c r="U413" t="n">
        <v>0.43</v>
      </c>
      <c r="V413" t="n">
        <v>0.7</v>
      </c>
      <c r="W413" t="n">
        <v>0.68</v>
      </c>
      <c r="X413" t="n">
        <v>0.46</v>
      </c>
      <c r="Y413" t="n">
        <v>1</v>
      </c>
      <c r="Z413" t="n">
        <v>10</v>
      </c>
    </row>
    <row r="414">
      <c r="A414" t="n">
        <v>6</v>
      </c>
      <c r="B414" t="n">
        <v>90</v>
      </c>
      <c r="C414" t="inlineStr">
        <is>
          <t xml:space="preserve">CONCLUIDO	</t>
        </is>
      </c>
      <c r="D414" t="n">
        <v>11.5123</v>
      </c>
      <c r="E414" t="n">
        <v>8.69</v>
      </c>
      <c r="F414" t="n">
        <v>5.48</v>
      </c>
      <c r="G414" t="n">
        <v>14.96</v>
      </c>
      <c r="H414" t="n">
        <v>0.25</v>
      </c>
      <c r="I414" t="n">
        <v>22</v>
      </c>
      <c r="J414" t="n">
        <v>178.96</v>
      </c>
      <c r="K414" t="n">
        <v>52.44</v>
      </c>
      <c r="L414" t="n">
        <v>2.5</v>
      </c>
      <c r="M414" t="n">
        <v>20</v>
      </c>
      <c r="N414" t="n">
        <v>34.02</v>
      </c>
      <c r="O414" t="n">
        <v>22305.48</v>
      </c>
      <c r="P414" t="n">
        <v>70.54000000000001</v>
      </c>
      <c r="Q414" t="n">
        <v>202.84</v>
      </c>
      <c r="R414" t="n">
        <v>31.46</v>
      </c>
      <c r="S414" t="n">
        <v>13.89</v>
      </c>
      <c r="T414" t="n">
        <v>7021</v>
      </c>
      <c r="U414" t="n">
        <v>0.44</v>
      </c>
      <c r="V414" t="n">
        <v>0.71</v>
      </c>
      <c r="W414" t="n">
        <v>0.68</v>
      </c>
      <c r="X414" t="n">
        <v>0.44</v>
      </c>
      <c r="Y414" t="n">
        <v>1</v>
      </c>
      <c r="Z414" t="n">
        <v>10</v>
      </c>
    </row>
    <row r="415">
      <c r="A415" t="n">
        <v>7</v>
      </c>
      <c r="B415" t="n">
        <v>90</v>
      </c>
      <c r="C415" t="inlineStr">
        <is>
          <t xml:space="preserve">CONCLUIDO	</t>
        </is>
      </c>
      <c r="D415" t="n">
        <v>11.7712</v>
      </c>
      <c r="E415" t="n">
        <v>8.5</v>
      </c>
      <c r="F415" t="n">
        <v>5.4</v>
      </c>
      <c r="G415" t="n">
        <v>17.05</v>
      </c>
      <c r="H415" t="n">
        <v>0.27</v>
      </c>
      <c r="I415" t="n">
        <v>19</v>
      </c>
      <c r="J415" t="n">
        <v>179.33</v>
      </c>
      <c r="K415" t="n">
        <v>52.44</v>
      </c>
      <c r="L415" t="n">
        <v>2.75</v>
      </c>
      <c r="M415" t="n">
        <v>17</v>
      </c>
      <c r="N415" t="n">
        <v>34.14</v>
      </c>
      <c r="O415" t="n">
        <v>22351.34</v>
      </c>
      <c r="P415" t="n">
        <v>69.15000000000001</v>
      </c>
      <c r="Q415" t="n">
        <v>202.82</v>
      </c>
      <c r="R415" t="n">
        <v>28.81</v>
      </c>
      <c r="S415" t="n">
        <v>13.89</v>
      </c>
      <c r="T415" t="n">
        <v>5709.3</v>
      </c>
      <c r="U415" t="n">
        <v>0.48</v>
      </c>
      <c r="V415" t="n">
        <v>0.72</v>
      </c>
      <c r="W415" t="n">
        <v>0.67</v>
      </c>
      <c r="X415" t="n">
        <v>0.36</v>
      </c>
      <c r="Y415" t="n">
        <v>1</v>
      </c>
      <c r="Z415" t="n">
        <v>10</v>
      </c>
    </row>
    <row r="416">
      <c r="A416" t="n">
        <v>8</v>
      </c>
      <c r="B416" t="n">
        <v>90</v>
      </c>
      <c r="C416" t="inlineStr">
        <is>
          <t xml:space="preserve">CONCLUIDO	</t>
        </is>
      </c>
      <c r="D416" t="n">
        <v>11.8526</v>
      </c>
      <c r="E416" t="n">
        <v>8.44</v>
      </c>
      <c r="F416" t="n">
        <v>5.38</v>
      </c>
      <c r="G416" t="n">
        <v>17.92</v>
      </c>
      <c r="H416" t="n">
        <v>0.3</v>
      </c>
      <c r="I416" t="n">
        <v>18</v>
      </c>
      <c r="J416" t="n">
        <v>179.7</v>
      </c>
      <c r="K416" t="n">
        <v>52.44</v>
      </c>
      <c r="L416" t="n">
        <v>3</v>
      </c>
      <c r="M416" t="n">
        <v>16</v>
      </c>
      <c r="N416" t="n">
        <v>34.26</v>
      </c>
      <c r="O416" t="n">
        <v>22397.24</v>
      </c>
      <c r="P416" t="n">
        <v>68.7</v>
      </c>
      <c r="Q416" t="n">
        <v>202.81</v>
      </c>
      <c r="R416" t="n">
        <v>28.23</v>
      </c>
      <c r="S416" t="n">
        <v>13.89</v>
      </c>
      <c r="T416" t="n">
        <v>5427.04</v>
      </c>
      <c r="U416" t="n">
        <v>0.49</v>
      </c>
      <c r="V416" t="n">
        <v>0.72</v>
      </c>
      <c r="W416" t="n">
        <v>0.66</v>
      </c>
      <c r="X416" t="n">
        <v>0.34</v>
      </c>
      <c r="Y416" t="n">
        <v>1</v>
      </c>
      <c r="Z416" t="n">
        <v>10</v>
      </c>
    </row>
    <row r="417">
      <c r="A417" t="n">
        <v>9</v>
      </c>
      <c r="B417" t="n">
        <v>90</v>
      </c>
      <c r="C417" t="inlineStr">
        <is>
          <t xml:space="preserve">CONCLUIDO	</t>
        </is>
      </c>
      <c r="D417" t="n">
        <v>12.0068</v>
      </c>
      <c r="E417" t="n">
        <v>8.33</v>
      </c>
      <c r="F417" t="n">
        <v>5.34</v>
      </c>
      <c r="G417" t="n">
        <v>20.02</v>
      </c>
      <c r="H417" t="n">
        <v>0.32</v>
      </c>
      <c r="I417" t="n">
        <v>16</v>
      </c>
      <c r="J417" t="n">
        <v>180.07</v>
      </c>
      <c r="K417" t="n">
        <v>52.44</v>
      </c>
      <c r="L417" t="n">
        <v>3.25</v>
      </c>
      <c r="M417" t="n">
        <v>14</v>
      </c>
      <c r="N417" t="n">
        <v>34.38</v>
      </c>
      <c r="O417" t="n">
        <v>22443.18</v>
      </c>
      <c r="P417" t="n">
        <v>67.89</v>
      </c>
      <c r="Q417" t="n">
        <v>202.82</v>
      </c>
      <c r="R417" t="n">
        <v>27.05</v>
      </c>
      <c r="S417" t="n">
        <v>13.89</v>
      </c>
      <c r="T417" t="n">
        <v>4844.26</v>
      </c>
      <c r="U417" t="n">
        <v>0.51</v>
      </c>
      <c r="V417" t="n">
        <v>0.72</v>
      </c>
      <c r="W417" t="n">
        <v>0.66</v>
      </c>
      <c r="X417" t="n">
        <v>0.3</v>
      </c>
      <c r="Y417" t="n">
        <v>1</v>
      </c>
      <c r="Z417" t="n">
        <v>10</v>
      </c>
    </row>
    <row r="418">
      <c r="A418" t="n">
        <v>10</v>
      </c>
      <c r="B418" t="n">
        <v>90</v>
      </c>
      <c r="C418" t="inlineStr">
        <is>
          <t xml:space="preserve">CONCLUIDO	</t>
        </is>
      </c>
      <c r="D418" t="n">
        <v>12.0567</v>
      </c>
      <c r="E418" t="n">
        <v>8.289999999999999</v>
      </c>
      <c r="F418" t="n">
        <v>5.34</v>
      </c>
      <c r="G418" t="n">
        <v>21.36</v>
      </c>
      <c r="H418" t="n">
        <v>0.34</v>
      </c>
      <c r="I418" t="n">
        <v>15</v>
      </c>
      <c r="J418" t="n">
        <v>180.45</v>
      </c>
      <c r="K418" t="n">
        <v>52.44</v>
      </c>
      <c r="L418" t="n">
        <v>3.5</v>
      </c>
      <c r="M418" t="n">
        <v>13</v>
      </c>
      <c r="N418" t="n">
        <v>34.51</v>
      </c>
      <c r="O418" t="n">
        <v>22489.16</v>
      </c>
      <c r="P418" t="n">
        <v>67.78</v>
      </c>
      <c r="Q418" t="n">
        <v>202.81</v>
      </c>
      <c r="R418" t="n">
        <v>27.14</v>
      </c>
      <c r="S418" t="n">
        <v>13.89</v>
      </c>
      <c r="T418" t="n">
        <v>4895.81</v>
      </c>
      <c r="U418" t="n">
        <v>0.51</v>
      </c>
      <c r="V418" t="n">
        <v>0.72</v>
      </c>
      <c r="W418" t="n">
        <v>0.66</v>
      </c>
      <c r="X418" t="n">
        <v>0.3</v>
      </c>
      <c r="Y418" t="n">
        <v>1</v>
      </c>
      <c r="Z418" t="n">
        <v>10</v>
      </c>
    </row>
    <row r="419">
      <c r="A419" t="n">
        <v>11</v>
      </c>
      <c r="B419" t="n">
        <v>90</v>
      </c>
      <c r="C419" t="inlineStr">
        <is>
          <t xml:space="preserve">CONCLUIDO	</t>
        </is>
      </c>
      <c r="D419" t="n">
        <v>12.1696</v>
      </c>
      <c r="E419" t="n">
        <v>8.220000000000001</v>
      </c>
      <c r="F419" t="n">
        <v>5.3</v>
      </c>
      <c r="G419" t="n">
        <v>22.71</v>
      </c>
      <c r="H419" t="n">
        <v>0.37</v>
      </c>
      <c r="I419" t="n">
        <v>14</v>
      </c>
      <c r="J419" t="n">
        <v>180.82</v>
      </c>
      <c r="K419" t="n">
        <v>52.44</v>
      </c>
      <c r="L419" t="n">
        <v>3.75</v>
      </c>
      <c r="M419" t="n">
        <v>12</v>
      </c>
      <c r="N419" t="n">
        <v>34.63</v>
      </c>
      <c r="O419" t="n">
        <v>22535.19</v>
      </c>
      <c r="P419" t="n">
        <v>67.06</v>
      </c>
      <c r="Q419" t="n">
        <v>202.81</v>
      </c>
      <c r="R419" t="n">
        <v>25.85</v>
      </c>
      <c r="S419" t="n">
        <v>13.89</v>
      </c>
      <c r="T419" t="n">
        <v>4255.2</v>
      </c>
      <c r="U419" t="n">
        <v>0.54</v>
      </c>
      <c r="V419" t="n">
        <v>0.73</v>
      </c>
      <c r="W419" t="n">
        <v>0.66</v>
      </c>
      <c r="X419" t="n">
        <v>0.26</v>
      </c>
      <c r="Y419" t="n">
        <v>1</v>
      </c>
      <c r="Z419" t="n">
        <v>10</v>
      </c>
    </row>
    <row r="420">
      <c r="A420" t="n">
        <v>12</v>
      </c>
      <c r="B420" t="n">
        <v>90</v>
      </c>
      <c r="C420" t="inlineStr">
        <is>
          <t xml:space="preserve">CONCLUIDO	</t>
        </is>
      </c>
      <c r="D420" t="n">
        <v>12.2466</v>
      </c>
      <c r="E420" t="n">
        <v>8.17</v>
      </c>
      <c r="F420" t="n">
        <v>5.28</v>
      </c>
      <c r="G420" t="n">
        <v>24.38</v>
      </c>
      <c r="H420" t="n">
        <v>0.39</v>
      </c>
      <c r="I420" t="n">
        <v>13</v>
      </c>
      <c r="J420" t="n">
        <v>181.19</v>
      </c>
      <c r="K420" t="n">
        <v>52.44</v>
      </c>
      <c r="L420" t="n">
        <v>4</v>
      </c>
      <c r="M420" t="n">
        <v>11</v>
      </c>
      <c r="N420" t="n">
        <v>34.75</v>
      </c>
      <c r="O420" t="n">
        <v>22581.25</v>
      </c>
      <c r="P420" t="n">
        <v>66.7</v>
      </c>
      <c r="Q420" t="n">
        <v>202.82</v>
      </c>
      <c r="R420" t="n">
        <v>25.25</v>
      </c>
      <c r="S420" t="n">
        <v>13.89</v>
      </c>
      <c r="T420" t="n">
        <v>3960.32</v>
      </c>
      <c r="U420" t="n">
        <v>0.55</v>
      </c>
      <c r="V420" t="n">
        <v>0.73</v>
      </c>
      <c r="W420" t="n">
        <v>0.66</v>
      </c>
      <c r="X420" t="n">
        <v>0.24</v>
      </c>
      <c r="Y420" t="n">
        <v>1</v>
      </c>
      <c r="Z420" t="n">
        <v>10</v>
      </c>
    </row>
    <row r="421">
      <c r="A421" t="n">
        <v>13</v>
      </c>
      <c r="B421" t="n">
        <v>90</v>
      </c>
      <c r="C421" t="inlineStr">
        <is>
          <t xml:space="preserve">CONCLUIDO	</t>
        </is>
      </c>
      <c r="D421" t="n">
        <v>12.252</v>
      </c>
      <c r="E421" t="n">
        <v>8.16</v>
      </c>
      <c r="F421" t="n">
        <v>5.28</v>
      </c>
      <c r="G421" t="n">
        <v>24.37</v>
      </c>
      <c r="H421" t="n">
        <v>0.42</v>
      </c>
      <c r="I421" t="n">
        <v>13</v>
      </c>
      <c r="J421" t="n">
        <v>181.57</v>
      </c>
      <c r="K421" t="n">
        <v>52.44</v>
      </c>
      <c r="L421" t="n">
        <v>4.25</v>
      </c>
      <c r="M421" t="n">
        <v>11</v>
      </c>
      <c r="N421" t="n">
        <v>34.88</v>
      </c>
      <c r="O421" t="n">
        <v>22627.36</v>
      </c>
      <c r="P421" t="n">
        <v>66.43000000000001</v>
      </c>
      <c r="Q421" t="n">
        <v>202.84</v>
      </c>
      <c r="R421" t="n">
        <v>25.12</v>
      </c>
      <c r="S421" t="n">
        <v>13.89</v>
      </c>
      <c r="T421" t="n">
        <v>3893.73</v>
      </c>
      <c r="U421" t="n">
        <v>0.55</v>
      </c>
      <c r="V421" t="n">
        <v>0.73</v>
      </c>
      <c r="W421" t="n">
        <v>0.66</v>
      </c>
      <c r="X421" t="n">
        <v>0.24</v>
      </c>
      <c r="Y421" t="n">
        <v>1</v>
      </c>
      <c r="Z421" t="n">
        <v>10</v>
      </c>
    </row>
    <row r="422">
      <c r="A422" t="n">
        <v>14</v>
      </c>
      <c r="B422" t="n">
        <v>90</v>
      </c>
      <c r="C422" t="inlineStr">
        <is>
          <t xml:space="preserve">CONCLUIDO	</t>
        </is>
      </c>
      <c r="D422" t="n">
        <v>12.3427</v>
      </c>
      <c r="E422" t="n">
        <v>8.1</v>
      </c>
      <c r="F422" t="n">
        <v>5.25</v>
      </c>
      <c r="G422" t="n">
        <v>26.27</v>
      </c>
      <c r="H422" t="n">
        <v>0.44</v>
      </c>
      <c r="I422" t="n">
        <v>12</v>
      </c>
      <c r="J422" t="n">
        <v>181.94</v>
      </c>
      <c r="K422" t="n">
        <v>52.44</v>
      </c>
      <c r="L422" t="n">
        <v>4.5</v>
      </c>
      <c r="M422" t="n">
        <v>10</v>
      </c>
      <c r="N422" t="n">
        <v>35</v>
      </c>
      <c r="O422" t="n">
        <v>22673.63</v>
      </c>
      <c r="P422" t="n">
        <v>66.06</v>
      </c>
      <c r="Q422" t="n">
        <v>202.83</v>
      </c>
      <c r="R422" t="n">
        <v>24.42</v>
      </c>
      <c r="S422" t="n">
        <v>13.89</v>
      </c>
      <c r="T422" t="n">
        <v>3550.68</v>
      </c>
      <c r="U422" t="n">
        <v>0.57</v>
      </c>
      <c r="V422" t="n">
        <v>0.74</v>
      </c>
      <c r="W422" t="n">
        <v>0.66</v>
      </c>
      <c r="X422" t="n">
        <v>0.22</v>
      </c>
      <c r="Y422" t="n">
        <v>1</v>
      </c>
      <c r="Z422" t="n">
        <v>10</v>
      </c>
    </row>
    <row r="423">
      <c r="A423" t="n">
        <v>15</v>
      </c>
      <c r="B423" t="n">
        <v>90</v>
      </c>
      <c r="C423" t="inlineStr">
        <is>
          <t xml:space="preserve">CONCLUIDO	</t>
        </is>
      </c>
      <c r="D423" t="n">
        <v>12.4074</v>
      </c>
      <c r="E423" t="n">
        <v>8.06</v>
      </c>
      <c r="F423" t="n">
        <v>5.25</v>
      </c>
      <c r="G423" t="n">
        <v>28.63</v>
      </c>
      <c r="H423" t="n">
        <v>0.46</v>
      </c>
      <c r="I423" t="n">
        <v>11</v>
      </c>
      <c r="J423" t="n">
        <v>182.32</v>
      </c>
      <c r="K423" t="n">
        <v>52.44</v>
      </c>
      <c r="L423" t="n">
        <v>4.75</v>
      </c>
      <c r="M423" t="n">
        <v>9</v>
      </c>
      <c r="N423" t="n">
        <v>35.12</v>
      </c>
      <c r="O423" t="n">
        <v>22719.83</v>
      </c>
      <c r="P423" t="n">
        <v>65.63</v>
      </c>
      <c r="Q423" t="n">
        <v>202.82</v>
      </c>
      <c r="R423" t="n">
        <v>23.99</v>
      </c>
      <c r="S423" t="n">
        <v>13.89</v>
      </c>
      <c r="T423" t="n">
        <v>3342.14</v>
      </c>
      <c r="U423" t="n">
        <v>0.58</v>
      </c>
      <c r="V423" t="n">
        <v>0.74</v>
      </c>
      <c r="W423" t="n">
        <v>0.66</v>
      </c>
      <c r="X423" t="n">
        <v>0.21</v>
      </c>
      <c r="Y423" t="n">
        <v>1</v>
      </c>
      <c r="Z423" t="n">
        <v>10</v>
      </c>
    </row>
    <row r="424">
      <c r="A424" t="n">
        <v>16</v>
      </c>
      <c r="B424" t="n">
        <v>90</v>
      </c>
      <c r="C424" t="inlineStr">
        <is>
          <t xml:space="preserve">CONCLUIDO	</t>
        </is>
      </c>
      <c r="D424" t="n">
        <v>12.4112</v>
      </c>
      <c r="E424" t="n">
        <v>8.06</v>
      </c>
      <c r="F424" t="n">
        <v>5.25</v>
      </c>
      <c r="G424" t="n">
        <v>28.61</v>
      </c>
      <c r="H424" t="n">
        <v>0.49</v>
      </c>
      <c r="I424" t="n">
        <v>11</v>
      </c>
      <c r="J424" t="n">
        <v>182.69</v>
      </c>
      <c r="K424" t="n">
        <v>52.44</v>
      </c>
      <c r="L424" t="n">
        <v>5</v>
      </c>
      <c r="M424" t="n">
        <v>9</v>
      </c>
      <c r="N424" t="n">
        <v>35.25</v>
      </c>
      <c r="O424" t="n">
        <v>22766.06</v>
      </c>
      <c r="P424" t="n">
        <v>65.48</v>
      </c>
      <c r="Q424" t="n">
        <v>202.81</v>
      </c>
      <c r="R424" t="n">
        <v>24.1</v>
      </c>
      <c r="S424" t="n">
        <v>13.89</v>
      </c>
      <c r="T424" t="n">
        <v>3396.7</v>
      </c>
      <c r="U424" t="n">
        <v>0.58</v>
      </c>
      <c r="V424" t="n">
        <v>0.74</v>
      </c>
      <c r="W424" t="n">
        <v>0.66</v>
      </c>
      <c r="X424" t="n">
        <v>0.21</v>
      </c>
      <c r="Y424" t="n">
        <v>1</v>
      </c>
      <c r="Z424" t="n">
        <v>10</v>
      </c>
    </row>
    <row r="425">
      <c r="A425" t="n">
        <v>17</v>
      </c>
      <c r="B425" t="n">
        <v>90</v>
      </c>
      <c r="C425" t="inlineStr">
        <is>
          <t xml:space="preserve">CONCLUIDO	</t>
        </is>
      </c>
      <c r="D425" t="n">
        <v>12.5078</v>
      </c>
      <c r="E425" t="n">
        <v>8</v>
      </c>
      <c r="F425" t="n">
        <v>5.22</v>
      </c>
      <c r="G425" t="n">
        <v>31.31</v>
      </c>
      <c r="H425" t="n">
        <v>0.51</v>
      </c>
      <c r="I425" t="n">
        <v>10</v>
      </c>
      <c r="J425" t="n">
        <v>183.07</v>
      </c>
      <c r="K425" t="n">
        <v>52.44</v>
      </c>
      <c r="L425" t="n">
        <v>5.25</v>
      </c>
      <c r="M425" t="n">
        <v>8</v>
      </c>
      <c r="N425" t="n">
        <v>35.37</v>
      </c>
      <c r="O425" t="n">
        <v>22812.34</v>
      </c>
      <c r="P425" t="n">
        <v>64.76000000000001</v>
      </c>
      <c r="Q425" t="n">
        <v>202.82</v>
      </c>
      <c r="R425" t="n">
        <v>23.22</v>
      </c>
      <c r="S425" t="n">
        <v>13.89</v>
      </c>
      <c r="T425" t="n">
        <v>2957.95</v>
      </c>
      <c r="U425" t="n">
        <v>0.6</v>
      </c>
      <c r="V425" t="n">
        <v>0.74</v>
      </c>
      <c r="W425" t="n">
        <v>0.65</v>
      </c>
      <c r="X425" t="n">
        <v>0.18</v>
      </c>
      <c r="Y425" t="n">
        <v>1</v>
      </c>
      <c r="Z425" t="n">
        <v>10</v>
      </c>
    </row>
    <row r="426">
      <c r="A426" t="n">
        <v>18</v>
      </c>
      <c r="B426" t="n">
        <v>90</v>
      </c>
      <c r="C426" t="inlineStr">
        <is>
          <t xml:space="preserve">CONCLUIDO	</t>
        </is>
      </c>
      <c r="D426" t="n">
        <v>12.5196</v>
      </c>
      <c r="E426" t="n">
        <v>7.99</v>
      </c>
      <c r="F426" t="n">
        <v>5.21</v>
      </c>
      <c r="G426" t="n">
        <v>31.27</v>
      </c>
      <c r="H426" t="n">
        <v>0.53</v>
      </c>
      <c r="I426" t="n">
        <v>10</v>
      </c>
      <c r="J426" t="n">
        <v>183.44</v>
      </c>
      <c r="K426" t="n">
        <v>52.44</v>
      </c>
      <c r="L426" t="n">
        <v>5.5</v>
      </c>
      <c r="M426" t="n">
        <v>8</v>
      </c>
      <c r="N426" t="n">
        <v>35.5</v>
      </c>
      <c r="O426" t="n">
        <v>22858.66</v>
      </c>
      <c r="P426" t="n">
        <v>64.75</v>
      </c>
      <c r="Q426" t="n">
        <v>202.81</v>
      </c>
      <c r="R426" t="n">
        <v>22.86</v>
      </c>
      <c r="S426" t="n">
        <v>13.89</v>
      </c>
      <c r="T426" t="n">
        <v>2778.48</v>
      </c>
      <c r="U426" t="n">
        <v>0.61</v>
      </c>
      <c r="V426" t="n">
        <v>0.74</v>
      </c>
      <c r="W426" t="n">
        <v>0.66</v>
      </c>
      <c r="X426" t="n">
        <v>0.17</v>
      </c>
      <c r="Y426" t="n">
        <v>1</v>
      </c>
      <c r="Z426" t="n">
        <v>10</v>
      </c>
    </row>
    <row r="427">
      <c r="A427" t="n">
        <v>19</v>
      </c>
      <c r="B427" t="n">
        <v>90</v>
      </c>
      <c r="C427" t="inlineStr">
        <is>
          <t xml:space="preserve">CONCLUIDO	</t>
        </is>
      </c>
      <c r="D427" t="n">
        <v>12.5896</v>
      </c>
      <c r="E427" t="n">
        <v>7.94</v>
      </c>
      <c r="F427" t="n">
        <v>5.2</v>
      </c>
      <c r="G427" t="n">
        <v>34.68</v>
      </c>
      <c r="H427" t="n">
        <v>0.55</v>
      </c>
      <c r="I427" t="n">
        <v>9</v>
      </c>
      <c r="J427" t="n">
        <v>183.82</v>
      </c>
      <c r="K427" t="n">
        <v>52.44</v>
      </c>
      <c r="L427" t="n">
        <v>5.75</v>
      </c>
      <c r="M427" t="n">
        <v>7</v>
      </c>
      <c r="N427" t="n">
        <v>35.63</v>
      </c>
      <c r="O427" t="n">
        <v>22905.03</v>
      </c>
      <c r="P427" t="n">
        <v>64.18000000000001</v>
      </c>
      <c r="Q427" t="n">
        <v>202.81</v>
      </c>
      <c r="R427" t="n">
        <v>22.81</v>
      </c>
      <c r="S427" t="n">
        <v>13.89</v>
      </c>
      <c r="T427" t="n">
        <v>2758.46</v>
      </c>
      <c r="U427" t="n">
        <v>0.61</v>
      </c>
      <c r="V427" t="n">
        <v>0.74</v>
      </c>
      <c r="W427" t="n">
        <v>0.65</v>
      </c>
      <c r="X427" t="n">
        <v>0.16</v>
      </c>
      <c r="Y427" t="n">
        <v>1</v>
      </c>
      <c r="Z427" t="n">
        <v>10</v>
      </c>
    </row>
    <row r="428">
      <c r="A428" t="n">
        <v>20</v>
      </c>
      <c r="B428" t="n">
        <v>90</v>
      </c>
      <c r="C428" t="inlineStr">
        <is>
          <t xml:space="preserve">CONCLUIDO	</t>
        </is>
      </c>
      <c r="D428" t="n">
        <v>12.6037</v>
      </c>
      <c r="E428" t="n">
        <v>7.93</v>
      </c>
      <c r="F428" t="n">
        <v>5.19</v>
      </c>
      <c r="G428" t="n">
        <v>34.62</v>
      </c>
      <c r="H428" t="n">
        <v>0.58</v>
      </c>
      <c r="I428" t="n">
        <v>9</v>
      </c>
      <c r="J428" t="n">
        <v>184.19</v>
      </c>
      <c r="K428" t="n">
        <v>52.44</v>
      </c>
      <c r="L428" t="n">
        <v>6</v>
      </c>
      <c r="M428" t="n">
        <v>7</v>
      </c>
      <c r="N428" t="n">
        <v>35.75</v>
      </c>
      <c r="O428" t="n">
        <v>22951.43</v>
      </c>
      <c r="P428" t="n">
        <v>63.89</v>
      </c>
      <c r="Q428" t="n">
        <v>202.81</v>
      </c>
      <c r="R428" t="n">
        <v>22.46</v>
      </c>
      <c r="S428" t="n">
        <v>13.89</v>
      </c>
      <c r="T428" t="n">
        <v>2584.08</v>
      </c>
      <c r="U428" t="n">
        <v>0.62</v>
      </c>
      <c r="V428" t="n">
        <v>0.74</v>
      </c>
      <c r="W428" t="n">
        <v>0.65</v>
      </c>
      <c r="X428" t="n">
        <v>0.16</v>
      </c>
      <c r="Y428" t="n">
        <v>1</v>
      </c>
      <c r="Z428" t="n">
        <v>10</v>
      </c>
    </row>
    <row r="429">
      <c r="A429" t="n">
        <v>21</v>
      </c>
      <c r="B429" t="n">
        <v>90</v>
      </c>
      <c r="C429" t="inlineStr">
        <is>
          <t xml:space="preserve">CONCLUIDO	</t>
        </is>
      </c>
      <c r="D429" t="n">
        <v>12.5923</v>
      </c>
      <c r="E429" t="n">
        <v>7.94</v>
      </c>
      <c r="F429" t="n">
        <v>5.2</v>
      </c>
      <c r="G429" t="n">
        <v>34.67</v>
      </c>
      <c r="H429" t="n">
        <v>0.6</v>
      </c>
      <c r="I429" t="n">
        <v>9</v>
      </c>
      <c r="J429" t="n">
        <v>184.57</v>
      </c>
      <c r="K429" t="n">
        <v>52.44</v>
      </c>
      <c r="L429" t="n">
        <v>6.25</v>
      </c>
      <c r="M429" t="n">
        <v>7</v>
      </c>
      <c r="N429" t="n">
        <v>35.88</v>
      </c>
      <c r="O429" t="n">
        <v>22997.88</v>
      </c>
      <c r="P429" t="n">
        <v>63.8</v>
      </c>
      <c r="Q429" t="n">
        <v>202.87</v>
      </c>
      <c r="R429" t="n">
        <v>22.69</v>
      </c>
      <c r="S429" t="n">
        <v>13.89</v>
      </c>
      <c r="T429" t="n">
        <v>2700.29</v>
      </c>
      <c r="U429" t="n">
        <v>0.61</v>
      </c>
      <c r="V429" t="n">
        <v>0.74</v>
      </c>
      <c r="W429" t="n">
        <v>0.65</v>
      </c>
      <c r="X429" t="n">
        <v>0.16</v>
      </c>
      <c r="Y429" t="n">
        <v>1</v>
      </c>
      <c r="Z429" t="n">
        <v>10</v>
      </c>
    </row>
    <row r="430">
      <c r="A430" t="n">
        <v>22</v>
      </c>
      <c r="B430" t="n">
        <v>90</v>
      </c>
      <c r="C430" t="inlineStr">
        <is>
          <t xml:space="preserve">CONCLUIDO	</t>
        </is>
      </c>
      <c r="D430" t="n">
        <v>12.6778</v>
      </c>
      <c r="E430" t="n">
        <v>7.89</v>
      </c>
      <c r="F430" t="n">
        <v>5.18</v>
      </c>
      <c r="G430" t="n">
        <v>38.87</v>
      </c>
      <c r="H430" t="n">
        <v>0.62</v>
      </c>
      <c r="I430" t="n">
        <v>8</v>
      </c>
      <c r="J430" t="n">
        <v>184.95</v>
      </c>
      <c r="K430" t="n">
        <v>52.44</v>
      </c>
      <c r="L430" t="n">
        <v>6.5</v>
      </c>
      <c r="M430" t="n">
        <v>6</v>
      </c>
      <c r="N430" t="n">
        <v>36.01</v>
      </c>
      <c r="O430" t="n">
        <v>23044.38</v>
      </c>
      <c r="P430" t="n">
        <v>63.31</v>
      </c>
      <c r="Q430" t="n">
        <v>202.82</v>
      </c>
      <c r="R430" t="n">
        <v>22.21</v>
      </c>
      <c r="S430" t="n">
        <v>13.89</v>
      </c>
      <c r="T430" t="n">
        <v>2464.54</v>
      </c>
      <c r="U430" t="n">
        <v>0.63</v>
      </c>
      <c r="V430" t="n">
        <v>0.75</v>
      </c>
      <c r="W430" t="n">
        <v>0.65</v>
      </c>
      <c r="X430" t="n">
        <v>0.14</v>
      </c>
      <c r="Y430" t="n">
        <v>1</v>
      </c>
      <c r="Z430" t="n">
        <v>10</v>
      </c>
    </row>
    <row r="431">
      <c r="A431" t="n">
        <v>23</v>
      </c>
      <c r="B431" t="n">
        <v>90</v>
      </c>
      <c r="C431" t="inlineStr">
        <is>
          <t xml:space="preserve">CONCLUIDO	</t>
        </is>
      </c>
      <c r="D431" t="n">
        <v>12.6703</v>
      </c>
      <c r="E431" t="n">
        <v>7.89</v>
      </c>
      <c r="F431" t="n">
        <v>5.19</v>
      </c>
      <c r="G431" t="n">
        <v>38.91</v>
      </c>
      <c r="H431" t="n">
        <v>0.65</v>
      </c>
      <c r="I431" t="n">
        <v>8</v>
      </c>
      <c r="J431" t="n">
        <v>185.33</v>
      </c>
      <c r="K431" t="n">
        <v>52.44</v>
      </c>
      <c r="L431" t="n">
        <v>6.75</v>
      </c>
      <c r="M431" t="n">
        <v>6</v>
      </c>
      <c r="N431" t="n">
        <v>36.13</v>
      </c>
      <c r="O431" t="n">
        <v>23090.91</v>
      </c>
      <c r="P431" t="n">
        <v>63.41</v>
      </c>
      <c r="Q431" t="n">
        <v>202.83</v>
      </c>
      <c r="R431" t="n">
        <v>22.24</v>
      </c>
      <c r="S431" t="n">
        <v>13.89</v>
      </c>
      <c r="T431" t="n">
        <v>2480.43</v>
      </c>
      <c r="U431" t="n">
        <v>0.62</v>
      </c>
      <c r="V431" t="n">
        <v>0.75</v>
      </c>
      <c r="W431" t="n">
        <v>0.65</v>
      </c>
      <c r="X431" t="n">
        <v>0.15</v>
      </c>
      <c r="Y431" t="n">
        <v>1</v>
      </c>
      <c r="Z431" t="n">
        <v>10</v>
      </c>
    </row>
    <row r="432">
      <c r="A432" t="n">
        <v>24</v>
      </c>
      <c r="B432" t="n">
        <v>90</v>
      </c>
      <c r="C432" t="inlineStr">
        <is>
          <t xml:space="preserve">CONCLUIDO	</t>
        </is>
      </c>
      <c r="D432" t="n">
        <v>12.6913</v>
      </c>
      <c r="E432" t="n">
        <v>7.88</v>
      </c>
      <c r="F432" t="n">
        <v>5.17</v>
      </c>
      <c r="G432" t="n">
        <v>38.81</v>
      </c>
      <c r="H432" t="n">
        <v>0.67</v>
      </c>
      <c r="I432" t="n">
        <v>8</v>
      </c>
      <c r="J432" t="n">
        <v>185.7</v>
      </c>
      <c r="K432" t="n">
        <v>52.44</v>
      </c>
      <c r="L432" t="n">
        <v>7</v>
      </c>
      <c r="M432" t="n">
        <v>6</v>
      </c>
      <c r="N432" t="n">
        <v>36.26</v>
      </c>
      <c r="O432" t="n">
        <v>23137.49</v>
      </c>
      <c r="P432" t="n">
        <v>62.83</v>
      </c>
      <c r="Q432" t="n">
        <v>202.81</v>
      </c>
      <c r="R432" t="n">
        <v>21.92</v>
      </c>
      <c r="S432" t="n">
        <v>13.89</v>
      </c>
      <c r="T432" t="n">
        <v>2322.07</v>
      </c>
      <c r="U432" t="n">
        <v>0.63</v>
      </c>
      <c r="V432" t="n">
        <v>0.75</v>
      </c>
      <c r="W432" t="n">
        <v>0.65</v>
      </c>
      <c r="X432" t="n">
        <v>0.14</v>
      </c>
      <c r="Y432" t="n">
        <v>1</v>
      </c>
      <c r="Z432" t="n">
        <v>10</v>
      </c>
    </row>
    <row r="433">
      <c r="A433" t="n">
        <v>25</v>
      </c>
      <c r="B433" t="n">
        <v>90</v>
      </c>
      <c r="C433" t="inlineStr">
        <is>
          <t xml:space="preserve">CONCLUIDO	</t>
        </is>
      </c>
      <c r="D433" t="n">
        <v>12.6926</v>
      </c>
      <c r="E433" t="n">
        <v>7.88</v>
      </c>
      <c r="F433" t="n">
        <v>5.17</v>
      </c>
      <c r="G433" t="n">
        <v>38.8</v>
      </c>
      <c r="H433" t="n">
        <v>0.6899999999999999</v>
      </c>
      <c r="I433" t="n">
        <v>8</v>
      </c>
      <c r="J433" t="n">
        <v>186.08</v>
      </c>
      <c r="K433" t="n">
        <v>52.44</v>
      </c>
      <c r="L433" t="n">
        <v>7.25</v>
      </c>
      <c r="M433" t="n">
        <v>6</v>
      </c>
      <c r="N433" t="n">
        <v>36.39</v>
      </c>
      <c r="O433" t="n">
        <v>23184.11</v>
      </c>
      <c r="P433" t="n">
        <v>62.63</v>
      </c>
      <c r="Q433" t="n">
        <v>202.85</v>
      </c>
      <c r="R433" t="n">
        <v>21.81</v>
      </c>
      <c r="S433" t="n">
        <v>13.89</v>
      </c>
      <c r="T433" t="n">
        <v>2264.85</v>
      </c>
      <c r="U433" t="n">
        <v>0.64</v>
      </c>
      <c r="V433" t="n">
        <v>0.75</v>
      </c>
      <c r="W433" t="n">
        <v>0.65</v>
      </c>
      <c r="X433" t="n">
        <v>0.14</v>
      </c>
      <c r="Y433" t="n">
        <v>1</v>
      </c>
      <c r="Z433" t="n">
        <v>10</v>
      </c>
    </row>
    <row r="434">
      <c r="A434" t="n">
        <v>26</v>
      </c>
      <c r="B434" t="n">
        <v>90</v>
      </c>
      <c r="C434" t="inlineStr">
        <is>
          <t xml:space="preserve">CONCLUIDO	</t>
        </is>
      </c>
      <c r="D434" t="n">
        <v>12.7696</v>
      </c>
      <c r="E434" t="n">
        <v>7.83</v>
      </c>
      <c r="F434" t="n">
        <v>5.16</v>
      </c>
      <c r="G434" t="n">
        <v>44.24</v>
      </c>
      <c r="H434" t="n">
        <v>0.71</v>
      </c>
      <c r="I434" t="n">
        <v>7</v>
      </c>
      <c r="J434" t="n">
        <v>186.46</v>
      </c>
      <c r="K434" t="n">
        <v>52.44</v>
      </c>
      <c r="L434" t="n">
        <v>7.5</v>
      </c>
      <c r="M434" t="n">
        <v>5</v>
      </c>
      <c r="N434" t="n">
        <v>36.52</v>
      </c>
      <c r="O434" t="n">
        <v>23230.78</v>
      </c>
      <c r="P434" t="n">
        <v>62.1</v>
      </c>
      <c r="Q434" t="n">
        <v>202.81</v>
      </c>
      <c r="R434" t="n">
        <v>21.35</v>
      </c>
      <c r="S434" t="n">
        <v>13.89</v>
      </c>
      <c r="T434" t="n">
        <v>2038.13</v>
      </c>
      <c r="U434" t="n">
        <v>0.65</v>
      </c>
      <c r="V434" t="n">
        <v>0.75</v>
      </c>
      <c r="W434" t="n">
        <v>0.65</v>
      </c>
      <c r="X434" t="n">
        <v>0.12</v>
      </c>
      <c r="Y434" t="n">
        <v>1</v>
      </c>
      <c r="Z434" t="n">
        <v>10</v>
      </c>
    </row>
    <row r="435">
      <c r="A435" t="n">
        <v>27</v>
      </c>
      <c r="B435" t="n">
        <v>90</v>
      </c>
      <c r="C435" t="inlineStr">
        <is>
          <t xml:space="preserve">CONCLUIDO	</t>
        </is>
      </c>
      <c r="D435" t="n">
        <v>12.7841</v>
      </c>
      <c r="E435" t="n">
        <v>7.82</v>
      </c>
      <c r="F435" t="n">
        <v>5.15</v>
      </c>
      <c r="G435" t="n">
        <v>44.17</v>
      </c>
      <c r="H435" t="n">
        <v>0.74</v>
      </c>
      <c r="I435" t="n">
        <v>7</v>
      </c>
      <c r="J435" t="n">
        <v>186.84</v>
      </c>
      <c r="K435" t="n">
        <v>52.44</v>
      </c>
      <c r="L435" t="n">
        <v>7.75</v>
      </c>
      <c r="M435" t="n">
        <v>5</v>
      </c>
      <c r="N435" t="n">
        <v>36.65</v>
      </c>
      <c r="O435" t="n">
        <v>23277.49</v>
      </c>
      <c r="P435" t="n">
        <v>62.18</v>
      </c>
      <c r="Q435" t="n">
        <v>202.81</v>
      </c>
      <c r="R435" t="n">
        <v>21.26</v>
      </c>
      <c r="S435" t="n">
        <v>13.89</v>
      </c>
      <c r="T435" t="n">
        <v>1993.27</v>
      </c>
      <c r="U435" t="n">
        <v>0.65</v>
      </c>
      <c r="V435" t="n">
        <v>0.75</v>
      </c>
      <c r="W435" t="n">
        <v>0.65</v>
      </c>
      <c r="X435" t="n">
        <v>0.11</v>
      </c>
      <c r="Y435" t="n">
        <v>1</v>
      </c>
      <c r="Z435" t="n">
        <v>10</v>
      </c>
    </row>
    <row r="436">
      <c r="A436" t="n">
        <v>28</v>
      </c>
      <c r="B436" t="n">
        <v>90</v>
      </c>
      <c r="C436" t="inlineStr">
        <is>
          <t xml:space="preserve">CONCLUIDO	</t>
        </is>
      </c>
      <c r="D436" t="n">
        <v>12.7737</v>
      </c>
      <c r="E436" t="n">
        <v>7.83</v>
      </c>
      <c r="F436" t="n">
        <v>5.16</v>
      </c>
      <c r="G436" t="n">
        <v>44.22</v>
      </c>
      <c r="H436" t="n">
        <v>0.76</v>
      </c>
      <c r="I436" t="n">
        <v>7</v>
      </c>
      <c r="J436" t="n">
        <v>187.22</v>
      </c>
      <c r="K436" t="n">
        <v>52.44</v>
      </c>
      <c r="L436" t="n">
        <v>8</v>
      </c>
      <c r="M436" t="n">
        <v>5</v>
      </c>
      <c r="N436" t="n">
        <v>36.78</v>
      </c>
      <c r="O436" t="n">
        <v>23324.24</v>
      </c>
      <c r="P436" t="n">
        <v>62.18</v>
      </c>
      <c r="Q436" t="n">
        <v>202.81</v>
      </c>
      <c r="R436" t="n">
        <v>21.36</v>
      </c>
      <c r="S436" t="n">
        <v>13.89</v>
      </c>
      <c r="T436" t="n">
        <v>2045.38</v>
      </c>
      <c r="U436" t="n">
        <v>0.65</v>
      </c>
      <c r="V436" t="n">
        <v>0.75</v>
      </c>
      <c r="W436" t="n">
        <v>0.65</v>
      </c>
      <c r="X436" t="n">
        <v>0.12</v>
      </c>
      <c r="Y436" t="n">
        <v>1</v>
      </c>
      <c r="Z436" t="n">
        <v>10</v>
      </c>
    </row>
    <row r="437">
      <c r="A437" t="n">
        <v>29</v>
      </c>
      <c r="B437" t="n">
        <v>90</v>
      </c>
      <c r="C437" t="inlineStr">
        <is>
          <t xml:space="preserve">CONCLUIDO	</t>
        </is>
      </c>
      <c r="D437" t="n">
        <v>12.7651</v>
      </c>
      <c r="E437" t="n">
        <v>7.83</v>
      </c>
      <c r="F437" t="n">
        <v>5.16</v>
      </c>
      <c r="G437" t="n">
        <v>44.27</v>
      </c>
      <c r="H437" t="n">
        <v>0.78</v>
      </c>
      <c r="I437" t="n">
        <v>7</v>
      </c>
      <c r="J437" t="n">
        <v>187.6</v>
      </c>
      <c r="K437" t="n">
        <v>52.44</v>
      </c>
      <c r="L437" t="n">
        <v>8.25</v>
      </c>
      <c r="M437" t="n">
        <v>5</v>
      </c>
      <c r="N437" t="n">
        <v>36.9</v>
      </c>
      <c r="O437" t="n">
        <v>23371.04</v>
      </c>
      <c r="P437" t="n">
        <v>61.99</v>
      </c>
      <c r="Q437" t="n">
        <v>202.81</v>
      </c>
      <c r="R437" t="n">
        <v>21.59</v>
      </c>
      <c r="S437" t="n">
        <v>13.89</v>
      </c>
      <c r="T437" t="n">
        <v>2157.54</v>
      </c>
      <c r="U437" t="n">
        <v>0.64</v>
      </c>
      <c r="V437" t="n">
        <v>0.75</v>
      </c>
      <c r="W437" t="n">
        <v>0.65</v>
      </c>
      <c r="X437" t="n">
        <v>0.13</v>
      </c>
      <c r="Y437" t="n">
        <v>1</v>
      </c>
      <c r="Z437" t="n">
        <v>10</v>
      </c>
    </row>
    <row r="438">
      <c r="A438" t="n">
        <v>30</v>
      </c>
      <c r="B438" t="n">
        <v>90</v>
      </c>
      <c r="C438" t="inlineStr">
        <is>
          <t xml:space="preserve">CONCLUIDO	</t>
        </is>
      </c>
      <c r="D438" t="n">
        <v>12.7623</v>
      </c>
      <c r="E438" t="n">
        <v>7.84</v>
      </c>
      <c r="F438" t="n">
        <v>5.17</v>
      </c>
      <c r="G438" t="n">
        <v>44.28</v>
      </c>
      <c r="H438" t="n">
        <v>0.8</v>
      </c>
      <c r="I438" t="n">
        <v>7</v>
      </c>
      <c r="J438" t="n">
        <v>187.98</v>
      </c>
      <c r="K438" t="n">
        <v>52.44</v>
      </c>
      <c r="L438" t="n">
        <v>8.5</v>
      </c>
      <c r="M438" t="n">
        <v>5</v>
      </c>
      <c r="N438" t="n">
        <v>37.03</v>
      </c>
      <c r="O438" t="n">
        <v>23417.88</v>
      </c>
      <c r="P438" t="n">
        <v>61.61</v>
      </c>
      <c r="Q438" t="n">
        <v>202.82</v>
      </c>
      <c r="R438" t="n">
        <v>21.62</v>
      </c>
      <c r="S438" t="n">
        <v>13.89</v>
      </c>
      <c r="T438" t="n">
        <v>2174.8</v>
      </c>
      <c r="U438" t="n">
        <v>0.64</v>
      </c>
      <c r="V438" t="n">
        <v>0.75</v>
      </c>
      <c r="W438" t="n">
        <v>0.65</v>
      </c>
      <c r="X438" t="n">
        <v>0.13</v>
      </c>
      <c r="Y438" t="n">
        <v>1</v>
      </c>
      <c r="Z438" t="n">
        <v>10</v>
      </c>
    </row>
    <row r="439">
      <c r="A439" t="n">
        <v>31</v>
      </c>
      <c r="B439" t="n">
        <v>90</v>
      </c>
      <c r="C439" t="inlineStr">
        <is>
          <t xml:space="preserve">CONCLUIDO	</t>
        </is>
      </c>
      <c r="D439" t="n">
        <v>12.8709</v>
      </c>
      <c r="E439" t="n">
        <v>7.77</v>
      </c>
      <c r="F439" t="n">
        <v>5.14</v>
      </c>
      <c r="G439" t="n">
        <v>51.36</v>
      </c>
      <c r="H439" t="n">
        <v>0.82</v>
      </c>
      <c r="I439" t="n">
        <v>6</v>
      </c>
      <c r="J439" t="n">
        <v>188.36</v>
      </c>
      <c r="K439" t="n">
        <v>52.44</v>
      </c>
      <c r="L439" t="n">
        <v>8.75</v>
      </c>
      <c r="M439" t="n">
        <v>4</v>
      </c>
      <c r="N439" t="n">
        <v>37.16</v>
      </c>
      <c r="O439" t="n">
        <v>23464.76</v>
      </c>
      <c r="P439" t="n">
        <v>60.76</v>
      </c>
      <c r="Q439" t="n">
        <v>202.81</v>
      </c>
      <c r="R439" t="n">
        <v>20.7</v>
      </c>
      <c r="S439" t="n">
        <v>13.89</v>
      </c>
      <c r="T439" t="n">
        <v>1717.56</v>
      </c>
      <c r="U439" t="n">
        <v>0.67</v>
      </c>
      <c r="V439" t="n">
        <v>0.75</v>
      </c>
      <c r="W439" t="n">
        <v>0.65</v>
      </c>
      <c r="X439" t="n">
        <v>0.1</v>
      </c>
      <c r="Y439" t="n">
        <v>1</v>
      </c>
      <c r="Z439" t="n">
        <v>10</v>
      </c>
    </row>
    <row r="440">
      <c r="A440" t="n">
        <v>32</v>
      </c>
      <c r="B440" t="n">
        <v>90</v>
      </c>
      <c r="C440" t="inlineStr">
        <is>
          <t xml:space="preserve">CONCLUIDO	</t>
        </is>
      </c>
      <c r="D440" t="n">
        <v>12.8608</v>
      </c>
      <c r="E440" t="n">
        <v>7.78</v>
      </c>
      <c r="F440" t="n">
        <v>5.14</v>
      </c>
      <c r="G440" t="n">
        <v>51.42</v>
      </c>
      <c r="H440" t="n">
        <v>0.85</v>
      </c>
      <c r="I440" t="n">
        <v>6</v>
      </c>
      <c r="J440" t="n">
        <v>188.74</v>
      </c>
      <c r="K440" t="n">
        <v>52.44</v>
      </c>
      <c r="L440" t="n">
        <v>9</v>
      </c>
      <c r="M440" t="n">
        <v>4</v>
      </c>
      <c r="N440" t="n">
        <v>37.3</v>
      </c>
      <c r="O440" t="n">
        <v>23511.69</v>
      </c>
      <c r="P440" t="n">
        <v>60.86</v>
      </c>
      <c r="Q440" t="n">
        <v>202.84</v>
      </c>
      <c r="R440" t="n">
        <v>20.75</v>
      </c>
      <c r="S440" t="n">
        <v>13.89</v>
      </c>
      <c r="T440" t="n">
        <v>1744.14</v>
      </c>
      <c r="U440" t="n">
        <v>0.67</v>
      </c>
      <c r="V440" t="n">
        <v>0.75</v>
      </c>
      <c r="W440" t="n">
        <v>0.65</v>
      </c>
      <c r="X440" t="n">
        <v>0.1</v>
      </c>
      <c r="Y440" t="n">
        <v>1</v>
      </c>
      <c r="Z440" t="n">
        <v>10</v>
      </c>
    </row>
    <row r="441">
      <c r="A441" t="n">
        <v>33</v>
      </c>
      <c r="B441" t="n">
        <v>90</v>
      </c>
      <c r="C441" t="inlineStr">
        <is>
          <t xml:space="preserve">CONCLUIDO	</t>
        </is>
      </c>
      <c r="D441" t="n">
        <v>12.8613</v>
      </c>
      <c r="E441" t="n">
        <v>7.78</v>
      </c>
      <c r="F441" t="n">
        <v>5.14</v>
      </c>
      <c r="G441" t="n">
        <v>51.41</v>
      </c>
      <c r="H441" t="n">
        <v>0.87</v>
      </c>
      <c r="I441" t="n">
        <v>6</v>
      </c>
      <c r="J441" t="n">
        <v>189.12</v>
      </c>
      <c r="K441" t="n">
        <v>52.44</v>
      </c>
      <c r="L441" t="n">
        <v>9.25</v>
      </c>
      <c r="M441" t="n">
        <v>4</v>
      </c>
      <c r="N441" t="n">
        <v>37.43</v>
      </c>
      <c r="O441" t="n">
        <v>23558.67</v>
      </c>
      <c r="P441" t="n">
        <v>60.74</v>
      </c>
      <c r="Q441" t="n">
        <v>202.81</v>
      </c>
      <c r="R441" t="n">
        <v>20.81</v>
      </c>
      <c r="S441" t="n">
        <v>13.89</v>
      </c>
      <c r="T441" t="n">
        <v>1775.32</v>
      </c>
      <c r="U441" t="n">
        <v>0.67</v>
      </c>
      <c r="V441" t="n">
        <v>0.75</v>
      </c>
      <c r="W441" t="n">
        <v>0.65</v>
      </c>
      <c r="X441" t="n">
        <v>0.1</v>
      </c>
      <c r="Y441" t="n">
        <v>1</v>
      </c>
      <c r="Z441" t="n">
        <v>10</v>
      </c>
    </row>
    <row r="442">
      <c r="A442" t="n">
        <v>34</v>
      </c>
      <c r="B442" t="n">
        <v>90</v>
      </c>
      <c r="C442" t="inlineStr">
        <is>
          <t xml:space="preserve">CONCLUIDO	</t>
        </is>
      </c>
      <c r="D442" t="n">
        <v>12.876</v>
      </c>
      <c r="E442" t="n">
        <v>7.77</v>
      </c>
      <c r="F442" t="n">
        <v>5.13</v>
      </c>
      <c r="G442" t="n">
        <v>51.33</v>
      </c>
      <c r="H442" t="n">
        <v>0.89</v>
      </c>
      <c r="I442" t="n">
        <v>6</v>
      </c>
      <c r="J442" t="n">
        <v>189.5</v>
      </c>
      <c r="K442" t="n">
        <v>52.44</v>
      </c>
      <c r="L442" t="n">
        <v>9.5</v>
      </c>
      <c r="M442" t="n">
        <v>4</v>
      </c>
      <c r="N442" t="n">
        <v>37.56</v>
      </c>
      <c r="O442" t="n">
        <v>23605.68</v>
      </c>
      <c r="P442" t="n">
        <v>60.45</v>
      </c>
      <c r="Q442" t="n">
        <v>202.81</v>
      </c>
      <c r="R442" t="n">
        <v>20.51</v>
      </c>
      <c r="S442" t="n">
        <v>13.89</v>
      </c>
      <c r="T442" t="n">
        <v>1625.93</v>
      </c>
      <c r="U442" t="n">
        <v>0.68</v>
      </c>
      <c r="V442" t="n">
        <v>0.75</v>
      </c>
      <c r="W442" t="n">
        <v>0.65</v>
      </c>
      <c r="X442" t="n">
        <v>0.09</v>
      </c>
      <c r="Y442" t="n">
        <v>1</v>
      </c>
      <c r="Z442" t="n">
        <v>10</v>
      </c>
    </row>
    <row r="443">
      <c r="A443" t="n">
        <v>35</v>
      </c>
      <c r="B443" t="n">
        <v>90</v>
      </c>
      <c r="C443" t="inlineStr">
        <is>
          <t xml:space="preserve">CONCLUIDO	</t>
        </is>
      </c>
      <c r="D443" t="n">
        <v>12.8696</v>
      </c>
      <c r="E443" t="n">
        <v>7.77</v>
      </c>
      <c r="F443" t="n">
        <v>5.14</v>
      </c>
      <c r="G443" t="n">
        <v>51.36</v>
      </c>
      <c r="H443" t="n">
        <v>0.91</v>
      </c>
      <c r="I443" t="n">
        <v>6</v>
      </c>
      <c r="J443" t="n">
        <v>189.88</v>
      </c>
      <c r="K443" t="n">
        <v>52.44</v>
      </c>
      <c r="L443" t="n">
        <v>9.75</v>
      </c>
      <c r="M443" t="n">
        <v>4</v>
      </c>
      <c r="N443" t="n">
        <v>37.69</v>
      </c>
      <c r="O443" t="n">
        <v>23652.75</v>
      </c>
      <c r="P443" t="n">
        <v>60.36</v>
      </c>
      <c r="Q443" t="n">
        <v>202.81</v>
      </c>
      <c r="R443" t="n">
        <v>20.7</v>
      </c>
      <c r="S443" t="n">
        <v>13.89</v>
      </c>
      <c r="T443" t="n">
        <v>1721.1</v>
      </c>
      <c r="U443" t="n">
        <v>0.67</v>
      </c>
      <c r="V443" t="n">
        <v>0.75</v>
      </c>
      <c r="W443" t="n">
        <v>0.65</v>
      </c>
      <c r="X443" t="n">
        <v>0.1</v>
      </c>
      <c r="Y443" t="n">
        <v>1</v>
      </c>
      <c r="Z443" t="n">
        <v>10</v>
      </c>
    </row>
    <row r="444">
      <c r="A444" t="n">
        <v>36</v>
      </c>
      <c r="B444" t="n">
        <v>90</v>
      </c>
      <c r="C444" t="inlineStr">
        <is>
          <t xml:space="preserve">CONCLUIDO	</t>
        </is>
      </c>
      <c r="D444" t="n">
        <v>12.8686</v>
      </c>
      <c r="E444" t="n">
        <v>7.77</v>
      </c>
      <c r="F444" t="n">
        <v>5.14</v>
      </c>
      <c r="G444" t="n">
        <v>51.37</v>
      </c>
      <c r="H444" t="n">
        <v>0.93</v>
      </c>
      <c r="I444" t="n">
        <v>6</v>
      </c>
      <c r="J444" t="n">
        <v>190.26</v>
      </c>
      <c r="K444" t="n">
        <v>52.44</v>
      </c>
      <c r="L444" t="n">
        <v>10</v>
      </c>
      <c r="M444" t="n">
        <v>4</v>
      </c>
      <c r="N444" t="n">
        <v>37.82</v>
      </c>
      <c r="O444" t="n">
        <v>23699.85</v>
      </c>
      <c r="P444" t="n">
        <v>60.19</v>
      </c>
      <c r="Q444" t="n">
        <v>202.88</v>
      </c>
      <c r="R444" t="n">
        <v>20.69</v>
      </c>
      <c r="S444" t="n">
        <v>13.89</v>
      </c>
      <c r="T444" t="n">
        <v>1715.74</v>
      </c>
      <c r="U444" t="n">
        <v>0.67</v>
      </c>
      <c r="V444" t="n">
        <v>0.75</v>
      </c>
      <c r="W444" t="n">
        <v>0.65</v>
      </c>
      <c r="X444" t="n">
        <v>0.1</v>
      </c>
      <c r="Y444" t="n">
        <v>1</v>
      </c>
      <c r="Z444" t="n">
        <v>10</v>
      </c>
    </row>
    <row r="445">
      <c r="A445" t="n">
        <v>37</v>
      </c>
      <c r="B445" t="n">
        <v>90</v>
      </c>
      <c r="C445" t="inlineStr">
        <is>
          <t xml:space="preserve">CONCLUIDO	</t>
        </is>
      </c>
      <c r="D445" t="n">
        <v>12.8719</v>
      </c>
      <c r="E445" t="n">
        <v>7.77</v>
      </c>
      <c r="F445" t="n">
        <v>5.13</v>
      </c>
      <c r="G445" t="n">
        <v>51.35</v>
      </c>
      <c r="H445" t="n">
        <v>0.95</v>
      </c>
      <c r="I445" t="n">
        <v>6</v>
      </c>
      <c r="J445" t="n">
        <v>190.65</v>
      </c>
      <c r="K445" t="n">
        <v>52.44</v>
      </c>
      <c r="L445" t="n">
        <v>10.25</v>
      </c>
      <c r="M445" t="n">
        <v>4</v>
      </c>
      <c r="N445" t="n">
        <v>37.95</v>
      </c>
      <c r="O445" t="n">
        <v>23747</v>
      </c>
      <c r="P445" t="n">
        <v>59.94</v>
      </c>
      <c r="Q445" t="n">
        <v>202.81</v>
      </c>
      <c r="R445" t="n">
        <v>20.64</v>
      </c>
      <c r="S445" t="n">
        <v>13.89</v>
      </c>
      <c r="T445" t="n">
        <v>1691.99</v>
      </c>
      <c r="U445" t="n">
        <v>0.67</v>
      </c>
      <c r="V445" t="n">
        <v>0.75</v>
      </c>
      <c r="W445" t="n">
        <v>0.65</v>
      </c>
      <c r="X445" t="n">
        <v>0.1</v>
      </c>
      <c r="Y445" t="n">
        <v>1</v>
      </c>
      <c r="Z445" t="n">
        <v>10</v>
      </c>
    </row>
    <row r="446">
      <c r="A446" t="n">
        <v>38</v>
      </c>
      <c r="B446" t="n">
        <v>90</v>
      </c>
      <c r="C446" t="inlineStr">
        <is>
          <t xml:space="preserve">CONCLUIDO	</t>
        </is>
      </c>
      <c r="D446" t="n">
        <v>12.8677</v>
      </c>
      <c r="E446" t="n">
        <v>7.77</v>
      </c>
      <c r="F446" t="n">
        <v>5.14</v>
      </c>
      <c r="G446" t="n">
        <v>51.38</v>
      </c>
      <c r="H446" t="n">
        <v>0.98</v>
      </c>
      <c r="I446" t="n">
        <v>6</v>
      </c>
      <c r="J446" t="n">
        <v>191.03</v>
      </c>
      <c r="K446" t="n">
        <v>52.44</v>
      </c>
      <c r="L446" t="n">
        <v>10.5</v>
      </c>
      <c r="M446" t="n">
        <v>4</v>
      </c>
      <c r="N446" t="n">
        <v>38.09</v>
      </c>
      <c r="O446" t="n">
        <v>23794.2</v>
      </c>
      <c r="P446" t="n">
        <v>59.68</v>
      </c>
      <c r="Q446" t="n">
        <v>202.81</v>
      </c>
      <c r="R446" t="n">
        <v>20.79</v>
      </c>
      <c r="S446" t="n">
        <v>13.89</v>
      </c>
      <c r="T446" t="n">
        <v>1766.89</v>
      </c>
      <c r="U446" t="n">
        <v>0.67</v>
      </c>
      <c r="V446" t="n">
        <v>0.75</v>
      </c>
      <c r="W446" t="n">
        <v>0.65</v>
      </c>
      <c r="X446" t="n">
        <v>0.1</v>
      </c>
      <c r="Y446" t="n">
        <v>1</v>
      </c>
      <c r="Z446" t="n">
        <v>10</v>
      </c>
    </row>
    <row r="447">
      <c r="A447" t="n">
        <v>39</v>
      </c>
      <c r="B447" t="n">
        <v>90</v>
      </c>
      <c r="C447" t="inlineStr">
        <is>
          <t xml:space="preserve">CONCLUIDO	</t>
        </is>
      </c>
      <c r="D447" t="n">
        <v>12.9576</v>
      </c>
      <c r="E447" t="n">
        <v>7.72</v>
      </c>
      <c r="F447" t="n">
        <v>5.12</v>
      </c>
      <c r="G447" t="n">
        <v>61.43</v>
      </c>
      <c r="H447" t="n">
        <v>1</v>
      </c>
      <c r="I447" t="n">
        <v>5</v>
      </c>
      <c r="J447" t="n">
        <v>191.41</v>
      </c>
      <c r="K447" t="n">
        <v>52.44</v>
      </c>
      <c r="L447" t="n">
        <v>10.75</v>
      </c>
      <c r="M447" t="n">
        <v>3</v>
      </c>
      <c r="N447" t="n">
        <v>38.22</v>
      </c>
      <c r="O447" t="n">
        <v>23841.44</v>
      </c>
      <c r="P447" t="n">
        <v>59.15</v>
      </c>
      <c r="Q447" t="n">
        <v>202.81</v>
      </c>
      <c r="R447" t="n">
        <v>20.24</v>
      </c>
      <c r="S447" t="n">
        <v>13.89</v>
      </c>
      <c r="T447" t="n">
        <v>1493.84</v>
      </c>
      <c r="U447" t="n">
        <v>0.6899999999999999</v>
      </c>
      <c r="V447" t="n">
        <v>0.76</v>
      </c>
      <c r="W447" t="n">
        <v>0.64</v>
      </c>
      <c r="X447" t="n">
        <v>0.08</v>
      </c>
      <c r="Y447" t="n">
        <v>1</v>
      </c>
      <c r="Z447" t="n">
        <v>10</v>
      </c>
    </row>
    <row r="448">
      <c r="A448" t="n">
        <v>40</v>
      </c>
      <c r="B448" t="n">
        <v>90</v>
      </c>
      <c r="C448" t="inlineStr">
        <is>
          <t xml:space="preserve">CONCLUIDO	</t>
        </is>
      </c>
      <c r="D448" t="n">
        <v>12.9468</v>
      </c>
      <c r="E448" t="n">
        <v>7.72</v>
      </c>
      <c r="F448" t="n">
        <v>5.13</v>
      </c>
      <c r="G448" t="n">
        <v>61.51</v>
      </c>
      <c r="H448" t="n">
        <v>1.02</v>
      </c>
      <c r="I448" t="n">
        <v>5</v>
      </c>
      <c r="J448" t="n">
        <v>191.79</v>
      </c>
      <c r="K448" t="n">
        <v>52.44</v>
      </c>
      <c r="L448" t="n">
        <v>11</v>
      </c>
      <c r="M448" t="n">
        <v>3</v>
      </c>
      <c r="N448" t="n">
        <v>38.35</v>
      </c>
      <c r="O448" t="n">
        <v>23888.73</v>
      </c>
      <c r="P448" t="n">
        <v>59.05</v>
      </c>
      <c r="Q448" t="n">
        <v>202.83</v>
      </c>
      <c r="R448" t="n">
        <v>20.28</v>
      </c>
      <c r="S448" t="n">
        <v>13.89</v>
      </c>
      <c r="T448" t="n">
        <v>1515.68</v>
      </c>
      <c r="U448" t="n">
        <v>0.68</v>
      </c>
      <c r="V448" t="n">
        <v>0.75</v>
      </c>
      <c r="W448" t="n">
        <v>0.65</v>
      </c>
      <c r="X448" t="n">
        <v>0.09</v>
      </c>
      <c r="Y448" t="n">
        <v>1</v>
      </c>
      <c r="Z448" t="n">
        <v>10</v>
      </c>
    </row>
    <row r="449">
      <c r="A449" t="n">
        <v>41</v>
      </c>
      <c r="B449" t="n">
        <v>90</v>
      </c>
      <c r="C449" t="inlineStr">
        <is>
          <t xml:space="preserve">CONCLUIDO	</t>
        </is>
      </c>
      <c r="D449" t="n">
        <v>12.9599</v>
      </c>
      <c r="E449" t="n">
        <v>7.72</v>
      </c>
      <c r="F449" t="n">
        <v>5.12</v>
      </c>
      <c r="G449" t="n">
        <v>61.41</v>
      </c>
      <c r="H449" t="n">
        <v>1.04</v>
      </c>
      <c r="I449" t="n">
        <v>5</v>
      </c>
      <c r="J449" t="n">
        <v>192.18</v>
      </c>
      <c r="K449" t="n">
        <v>52.44</v>
      </c>
      <c r="L449" t="n">
        <v>11.25</v>
      </c>
      <c r="M449" t="n">
        <v>3</v>
      </c>
      <c r="N449" t="n">
        <v>38.49</v>
      </c>
      <c r="O449" t="n">
        <v>23936.06</v>
      </c>
      <c r="P449" t="n">
        <v>58.79</v>
      </c>
      <c r="Q449" t="n">
        <v>202.81</v>
      </c>
      <c r="R449" t="n">
        <v>20.09</v>
      </c>
      <c r="S449" t="n">
        <v>13.89</v>
      </c>
      <c r="T449" t="n">
        <v>1421.44</v>
      </c>
      <c r="U449" t="n">
        <v>0.6899999999999999</v>
      </c>
      <c r="V449" t="n">
        <v>0.76</v>
      </c>
      <c r="W449" t="n">
        <v>0.65</v>
      </c>
      <c r="X449" t="n">
        <v>0.08</v>
      </c>
      <c r="Y449" t="n">
        <v>1</v>
      </c>
      <c r="Z449" t="n">
        <v>10</v>
      </c>
    </row>
    <row r="450">
      <c r="A450" t="n">
        <v>42</v>
      </c>
      <c r="B450" t="n">
        <v>90</v>
      </c>
      <c r="C450" t="inlineStr">
        <is>
          <t xml:space="preserve">CONCLUIDO	</t>
        </is>
      </c>
      <c r="D450" t="n">
        <v>12.958</v>
      </c>
      <c r="E450" t="n">
        <v>7.72</v>
      </c>
      <c r="F450" t="n">
        <v>5.12</v>
      </c>
      <c r="G450" t="n">
        <v>61.43</v>
      </c>
      <c r="H450" t="n">
        <v>1.06</v>
      </c>
      <c r="I450" t="n">
        <v>5</v>
      </c>
      <c r="J450" t="n">
        <v>192.56</v>
      </c>
      <c r="K450" t="n">
        <v>52.44</v>
      </c>
      <c r="L450" t="n">
        <v>11.5</v>
      </c>
      <c r="M450" t="n">
        <v>3</v>
      </c>
      <c r="N450" t="n">
        <v>38.62</v>
      </c>
      <c r="O450" t="n">
        <v>23983.44</v>
      </c>
      <c r="P450" t="n">
        <v>59.03</v>
      </c>
      <c r="Q450" t="n">
        <v>202.81</v>
      </c>
      <c r="R450" t="n">
        <v>20.19</v>
      </c>
      <c r="S450" t="n">
        <v>13.89</v>
      </c>
      <c r="T450" t="n">
        <v>1468.11</v>
      </c>
      <c r="U450" t="n">
        <v>0.6899999999999999</v>
      </c>
      <c r="V450" t="n">
        <v>0.76</v>
      </c>
      <c r="W450" t="n">
        <v>0.64</v>
      </c>
      <c r="X450" t="n">
        <v>0.08</v>
      </c>
      <c r="Y450" t="n">
        <v>1</v>
      </c>
      <c r="Z450" t="n">
        <v>10</v>
      </c>
    </row>
    <row r="451">
      <c r="A451" t="n">
        <v>43</v>
      </c>
      <c r="B451" t="n">
        <v>90</v>
      </c>
      <c r="C451" t="inlineStr">
        <is>
          <t xml:space="preserve">CONCLUIDO	</t>
        </is>
      </c>
      <c r="D451" t="n">
        <v>12.9385</v>
      </c>
      <c r="E451" t="n">
        <v>7.73</v>
      </c>
      <c r="F451" t="n">
        <v>5.13</v>
      </c>
      <c r="G451" t="n">
        <v>61.57</v>
      </c>
      <c r="H451" t="n">
        <v>1.08</v>
      </c>
      <c r="I451" t="n">
        <v>5</v>
      </c>
      <c r="J451" t="n">
        <v>192.95</v>
      </c>
      <c r="K451" t="n">
        <v>52.44</v>
      </c>
      <c r="L451" t="n">
        <v>11.75</v>
      </c>
      <c r="M451" t="n">
        <v>3</v>
      </c>
      <c r="N451" t="n">
        <v>38.75</v>
      </c>
      <c r="O451" t="n">
        <v>24030.86</v>
      </c>
      <c r="P451" t="n">
        <v>59.03</v>
      </c>
      <c r="Q451" t="n">
        <v>202.82</v>
      </c>
      <c r="R451" t="n">
        <v>20.47</v>
      </c>
      <c r="S451" t="n">
        <v>13.89</v>
      </c>
      <c r="T451" t="n">
        <v>1609.33</v>
      </c>
      <c r="U451" t="n">
        <v>0.68</v>
      </c>
      <c r="V451" t="n">
        <v>0.75</v>
      </c>
      <c r="W451" t="n">
        <v>0.65</v>
      </c>
      <c r="X451" t="n">
        <v>0.09</v>
      </c>
      <c r="Y451" t="n">
        <v>1</v>
      </c>
      <c r="Z451" t="n">
        <v>10</v>
      </c>
    </row>
    <row r="452">
      <c r="A452" t="n">
        <v>44</v>
      </c>
      <c r="B452" t="n">
        <v>90</v>
      </c>
      <c r="C452" t="inlineStr">
        <is>
          <t xml:space="preserve">CONCLUIDO	</t>
        </is>
      </c>
      <c r="D452" t="n">
        <v>12.951</v>
      </c>
      <c r="E452" t="n">
        <v>7.72</v>
      </c>
      <c r="F452" t="n">
        <v>5.12</v>
      </c>
      <c r="G452" t="n">
        <v>61.48</v>
      </c>
      <c r="H452" t="n">
        <v>1.1</v>
      </c>
      <c r="I452" t="n">
        <v>5</v>
      </c>
      <c r="J452" t="n">
        <v>193.33</v>
      </c>
      <c r="K452" t="n">
        <v>52.44</v>
      </c>
      <c r="L452" t="n">
        <v>12</v>
      </c>
      <c r="M452" t="n">
        <v>3</v>
      </c>
      <c r="N452" t="n">
        <v>38.89</v>
      </c>
      <c r="O452" t="n">
        <v>24078.33</v>
      </c>
      <c r="P452" t="n">
        <v>58.52</v>
      </c>
      <c r="Q452" t="n">
        <v>202.81</v>
      </c>
      <c r="R452" t="n">
        <v>20.34</v>
      </c>
      <c r="S452" t="n">
        <v>13.89</v>
      </c>
      <c r="T452" t="n">
        <v>1543</v>
      </c>
      <c r="U452" t="n">
        <v>0.68</v>
      </c>
      <c r="V452" t="n">
        <v>0.76</v>
      </c>
      <c r="W452" t="n">
        <v>0.64</v>
      </c>
      <c r="X452" t="n">
        <v>0.09</v>
      </c>
      <c r="Y452" t="n">
        <v>1</v>
      </c>
      <c r="Z452" t="n">
        <v>10</v>
      </c>
    </row>
    <row r="453">
      <c r="A453" t="n">
        <v>45</v>
      </c>
      <c r="B453" t="n">
        <v>90</v>
      </c>
      <c r="C453" t="inlineStr">
        <is>
          <t xml:space="preserve">CONCLUIDO	</t>
        </is>
      </c>
      <c r="D453" t="n">
        <v>12.9534</v>
      </c>
      <c r="E453" t="n">
        <v>7.72</v>
      </c>
      <c r="F453" t="n">
        <v>5.12</v>
      </c>
      <c r="G453" t="n">
        <v>61.46</v>
      </c>
      <c r="H453" t="n">
        <v>1.12</v>
      </c>
      <c r="I453" t="n">
        <v>5</v>
      </c>
      <c r="J453" t="n">
        <v>193.72</v>
      </c>
      <c r="K453" t="n">
        <v>52.44</v>
      </c>
      <c r="L453" t="n">
        <v>12.25</v>
      </c>
      <c r="M453" t="n">
        <v>3</v>
      </c>
      <c r="N453" t="n">
        <v>39.02</v>
      </c>
      <c r="O453" t="n">
        <v>24125.85</v>
      </c>
      <c r="P453" t="n">
        <v>58.15</v>
      </c>
      <c r="Q453" t="n">
        <v>202.81</v>
      </c>
      <c r="R453" t="n">
        <v>20.25</v>
      </c>
      <c r="S453" t="n">
        <v>13.89</v>
      </c>
      <c r="T453" t="n">
        <v>1498.71</v>
      </c>
      <c r="U453" t="n">
        <v>0.6899999999999999</v>
      </c>
      <c r="V453" t="n">
        <v>0.76</v>
      </c>
      <c r="W453" t="n">
        <v>0.65</v>
      </c>
      <c r="X453" t="n">
        <v>0.08</v>
      </c>
      <c r="Y453" t="n">
        <v>1</v>
      </c>
      <c r="Z453" t="n">
        <v>10</v>
      </c>
    </row>
    <row r="454">
      <c r="A454" t="n">
        <v>46</v>
      </c>
      <c r="B454" t="n">
        <v>90</v>
      </c>
      <c r="C454" t="inlineStr">
        <is>
          <t xml:space="preserve">CONCLUIDO	</t>
        </is>
      </c>
      <c r="D454" t="n">
        <v>12.9725</v>
      </c>
      <c r="E454" t="n">
        <v>7.71</v>
      </c>
      <c r="F454" t="n">
        <v>5.11</v>
      </c>
      <c r="G454" t="n">
        <v>61.32</v>
      </c>
      <c r="H454" t="n">
        <v>1.14</v>
      </c>
      <c r="I454" t="n">
        <v>5</v>
      </c>
      <c r="J454" t="n">
        <v>194.1</v>
      </c>
      <c r="K454" t="n">
        <v>52.44</v>
      </c>
      <c r="L454" t="n">
        <v>12.5</v>
      </c>
      <c r="M454" t="n">
        <v>3</v>
      </c>
      <c r="N454" t="n">
        <v>39.16</v>
      </c>
      <c r="O454" t="n">
        <v>24173.41</v>
      </c>
      <c r="P454" t="n">
        <v>57.38</v>
      </c>
      <c r="Q454" t="n">
        <v>202.81</v>
      </c>
      <c r="R454" t="n">
        <v>19.92</v>
      </c>
      <c r="S454" t="n">
        <v>13.89</v>
      </c>
      <c r="T454" t="n">
        <v>1336.5</v>
      </c>
      <c r="U454" t="n">
        <v>0.7</v>
      </c>
      <c r="V454" t="n">
        <v>0.76</v>
      </c>
      <c r="W454" t="n">
        <v>0.64</v>
      </c>
      <c r="X454" t="n">
        <v>0.07000000000000001</v>
      </c>
      <c r="Y454" t="n">
        <v>1</v>
      </c>
      <c r="Z454" t="n">
        <v>10</v>
      </c>
    </row>
    <row r="455">
      <c r="A455" t="n">
        <v>47</v>
      </c>
      <c r="B455" t="n">
        <v>90</v>
      </c>
      <c r="C455" t="inlineStr">
        <is>
          <t xml:space="preserve">CONCLUIDO	</t>
        </is>
      </c>
      <c r="D455" t="n">
        <v>12.965</v>
      </c>
      <c r="E455" t="n">
        <v>7.71</v>
      </c>
      <c r="F455" t="n">
        <v>5.11</v>
      </c>
      <c r="G455" t="n">
        <v>61.38</v>
      </c>
      <c r="H455" t="n">
        <v>1.16</v>
      </c>
      <c r="I455" t="n">
        <v>5</v>
      </c>
      <c r="J455" t="n">
        <v>194.49</v>
      </c>
      <c r="K455" t="n">
        <v>52.44</v>
      </c>
      <c r="L455" t="n">
        <v>12.75</v>
      </c>
      <c r="M455" t="n">
        <v>3</v>
      </c>
      <c r="N455" t="n">
        <v>39.3</v>
      </c>
      <c r="O455" t="n">
        <v>24221.02</v>
      </c>
      <c r="P455" t="n">
        <v>56.96</v>
      </c>
      <c r="Q455" t="n">
        <v>202.81</v>
      </c>
      <c r="R455" t="n">
        <v>20.03</v>
      </c>
      <c r="S455" t="n">
        <v>13.89</v>
      </c>
      <c r="T455" t="n">
        <v>1390.35</v>
      </c>
      <c r="U455" t="n">
        <v>0.6899999999999999</v>
      </c>
      <c r="V455" t="n">
        <v>0.76</v>
      </c>
      <c r="W455" t="n">
        <v>0.64</v>
      </c>
      <c r="X455" t="n">
        <v>0.08</v>
      </c>
      <c r="Y455" t="n">
        <v>1</v>
      </c>
      <c r="Z455" t="n">
        <v>10</v>
      </c>
    </row>
    <row r="456">
      <c r="A456" t="n">
        <v>48</v>
      </c>
      <c r="B456" t="n">
        <v>90</v>
      </c>
      <c r="C456" t="inlineStr">
        <is>
          <t xml:space="preserve">CONCLUIDO	</t>
        </is>
      </c>
      <c r="D456" t="n">
        <v>12.9585</v>
      </c>
      <c r="E456" t="n">
        <v>7.72</v>
      </c>
      <c r="F456" t="n">
        <v>5.12</v>
      </c>
      <c r="G456" t="n">
        <v>61.42</v>
      </c>
      <c r="H456" t="n">
        <v>1.18</v>
      </c>
      <c r="I456" t="n">
        <v>5</v>
      </c>
      <c r="J456" t="n">
        <v>194.88</v>
      </c>
      <c r="K456" t="n">
        <v>52.44</v>
      </c>
      <c r="L456" t="n">
        <v>13</v>
      </c>
      <c r="M456" t="n">
        <v>3</v>
      </c>
      <c r="N456" t="n">
        <v>39.43</v>
      </c>
      <c r="O456" t="n">
        <v>24268.67</v>
      </c>
      <c r="P456" t="n">
        <v>56.71</v>
      </c>
      <c r="Q456" t="n">
        <v>202.82</v>
      </c>
      <c r="R456" t="n">
        <v>20.21</v>
      </c>
      <c r="S456" t="n">
        <v>13.89</v>
      </c>
      <c r="T456" t="n">
        <v>1482.08</v>
      </c>
      <c r="U456" t="n">
        <v>0.6899999999999999</v>
      </c>
      <c r="V456" t="n">
        <v>0.76</v>
      </c>
      <c r="W456" t="n">
        <v>0.64</v>
      </c>
      <c r="X456" t="n">
        <v>0.08</v>
      </c>
      <c r="Y456" t="n">
        <v>1</v>
      </c>
      <c r="Z456" t="n">
        <v>10</v>
      </c>
    </row>
    <row r="457">
      <c r="A457" t="n">
        <v>49</v>
      </c>
      <c r="B457" t="n">
        <v>90</v>
      </c>
      <c r="C457" t="inlineStr">
        <is>
          <t xml:space="preserve">CONCLUIDO	</t>
        </is>
      </c>
      <c r="D457" t="n">
        <v>12.9571</v>
      </c>
      <c r="E457" t="n">
        <v>7.72</v>
      </c>
      <c r="F457" t="n">
        <v>5.12</v>
      </c>
      <c r="G457" t="n">
        <v>61.43</v>
      </c>
      <c r="H457" t="n">
        <v>1.2</v>
      </c>
      <c r="I457" t="n">
        <v>5</v>
      </c>
      <c r="J457" t="n">
        <v>195.26</v>
      </c>
      <c r="K457" t="n">
        <v>52.44</v>
      </c>
      <c r="L457" t="n">
        <v>13.25</v>
      </c>
      <c r="M457" t="n">
        <v>3</v>
      </c>
      <c r="N457" t="n">
        <v>39.57</v>
      </c>
      <c r="O457" t="n">
        <v>24316.37</v>
      </c>
      <c r="P457" t="n">
        <v>56.29</v>
      </c>
      <c r="Q457" t="n">
        <v>202.81</v>
      </c>
      <c r="R457" t="n">
        <v>20.11</v>
      </c>
      <c r="S457" t="n">
        <v>13.89</v>
      </c>
      <c r="T457" t="n">
        <v>1429.12</v>
      </c>
      <c r="U457" t="n">
        <v>0.6899999999999999</v>
      </c>
      <c r="V457" t="n">
        <v>0.76</v>
      </c>
      <c r="W457" t="n">
        <v>0.65</v>
      </c>
      <c r="X457" t="n">
        <v>0.08</v>
      </c>
      <c r="Y457" t="n">
        <v>1</v>
      </c>
      <c r="Z457" t="n">
        <v>10</v>
      </c>
    </row>
    <row r="458">
      <c r="A458" t="n">
        <v>50</v>
      </c>
      <c r="B458" t="n">
        <v>90</v>
      </c>
      <c r="C458" t="inlineStr">
        <is>
          <t xml:space="preserve">CONCLUIDO	</t>
        </is>
      </c>
      <c r="D458" t="n">
        <v>13.06</v>
      </c>
      <c r="E458" t="n">
        <v>7.66</v>
      </c>
      <c r="F458" t="n">
        <v>5.09</v>
      </c>
      <c r="G458" t="n">
        <v>76.41</v>
      </c>
      <c r="H458" t="n">
        <v>1.22</v>
      </c>
      <c r="I458" t="n">
        <v>4</v>
      </c>
      <c r="J458" t="n">
        <v>195.65</v>
      </c>
      <c r="K458" t="n">
        <v>52.44</v>
      </c>
      <c r="L458" t="n">
        <v>13.5</v>
      </c>
      <c r="M458" t="n">
        <v>2</v>
      </c>
      <c r="N458" t="n">
        <v>39.71</v>
      </c>
      <c r="O458" t="n">
        <v>24364.12</v>
      </c>
      <c r="P458" t="n">
        <v>55.78</v>
      </c>
      <c r="Q458" t="n">
        <v>202.81</v>
      </c>
      <c r="R458" t="n">
        <v>19.4</v>
      </c>
      <c r="S458" t="n">
        <v>13.89</v>
      </c>
      <c r="T458" t="n">
        <v>1078.94</v>
      </c>
      <c r="U458" t="n">
        <v>0.72</v>
      </c>
      <c r="V458" t="n">
        <v>0.76</v>
      </c>
      <c r="W458" t="n">
        <v>0.64</v>
      </c>
      <c r="X458" t="n">
        <v>0.06</v>
      </c>
      <c r="Y458" t="n">
        <v>1</v>
      </c>
      <c r="Z458" t="n">
        <v>10</v>
      </c>
    </row>
    <row r="459">
      <c r="A459" t="n">
        <v>51</v>
      </c>
      <c r="B459" t="n">
        <v>90</v>
      </c>
      <c r="C459" t="inlineStr">
        <is>
          <t xml:space="preserve">CONCLUIDO	</t>
        </is>
      </c>
      <c r="D459" t="n">
        <v>13.0529</v>
      </c>
      <c r="E459" t="n">
        <v>7.66</v>
      </c>
      <c r="F459" t="n">
        <v>5.1</v>
      </c>
      <c r="G459" t="n">
        <v>76.47</v>
      </c>
      <c r="H459" t="n">
        <v>1.25</v>
      </c>
      <c r="I459" t="n">
        <v>4</v>
      </c>
      <c r="J459" t="n">
        <v>196.04</v>
      </c>
      <c r="K459" t="n">
        <v>52.44</v>
      </c>
      <c r="L459" t="n">
        <v>13.75</v>
      </c>
      <c r="M459" t="n">
        <v>2</v>
      </c>
      <c r="N459" t="n">
        <v>39.84</v>
      </c>
      <c r="O459" t="n">
        <v>24411.91</v>
      </c>
      <c r="P459" t="n">
        <v>56.05</v>
      </c>
      <c r="Q459" t="n">
        <v>202.81</v>
      </c>
      <c r="R459" t="n">
        <v>19.53</v>
      </c>
      <c r="S459" t="n">
        <v>13.89</v>
      </c>
      <c r="T459" t="n">
        <v>1144.44</v>
      </c>
      <c r="U459" t="n">
        <v>0.71</v>
      </c>
      <c r="V459" t="n">
        <v>0.76</v>
      </c>
      <c r="W459" t="n">
        <v>0.64</v>
      </c>
      <c r="X459" t="n">
        <v>0.06</v>
      </c>
      <c r="Y459" t="n">
        <v>1</v>
      </c>
      <c r="Z459" t="n">
        <v>10</v>
      </c>
    </row>
    <row r="460">
      <c r="A460" t="n">
        <v>52</v>
      </c>
      <c r="B460" t="n">
        <v>90</v>
      </c>
      <c r="C460" t="inlineStr">
        <is>
          <t xml:space="preserve">CONCLUIDO	</t>
        </is>
      </c>
      <c r="D460" t="n">
        <v>13.0515</v>
      </c>
      <c r="E460" t="n">
        <v>7.66</v>
      </c>
      <c r="F460" t="n">
        <v>5.1</v>
      </c>
      <c r="G460" t="n">
        <v>76.48999999999999</v>
      </c>
      <c r="H460" t="n">
        <v>1.27</v>
      </c>
      <c r="I460" t="n">
        <v>4</v>
      </c>
      <c r="J460" t="n">
        <v>196.42</v>
      </c>
      <c r="K460" t="n">
        <v>52.44</v>
      </c>
      <c r="L460" t="n">
        <v>14</v>
      </c>
      <c r="M460" t="n">
        <v>2</v>
      </c>
      <c r="N460" t="n">
        <v>39.98</v>
      </c>
      <c r="O460" t="n">
        <v>24459.75</v>
      </c>
      <c r="P460" t="n">
        <v>56.13</v>
      </c>
      <c r="Q460" t="n">
        <v>202.81</v>
      </c>
      <c r="R460" t="n">
        <v>19.52</v>
      </c>
      <c r="S460" t="n">
        <v>13.89</v>
      </c>
      <c r="T460" t="n">
        <v>1141.06</v>
      </c>
      <c r="U460" t="n">
        <v>0.71</v>
      </c>
      <c r="V460" t="n">
        <v>0.76</v>
      </c>
      <c r="W460" t="n">
        <v>0.64</v>
      </c>
      <c r="X460" t="n">
        <v>0.06</v>
      </c>
      <c r="Y460" t="n">
        <v>1</v>
      </c>
      <c r="Z460" t="n">
        <v>10</v>
      </c>
    </row>
    <row r="461">
      <c r="A461" t="n">
        <v>53</v>
      </c>
      <c r="B461" t="n">
        <v>90</v>
      </c>
      <c r="C461" t="inlineStr">
        <is>
          <t xml:space="preserve">CONCLUIDO	</t>
        </is>
      </c>
      <c r="D461" t="n">
        <v>13.0492</v>
      </c>
      <c r="E461" t="n">
        <v>7.66</v>
      </c>
      <c r="F461" t="n">
        <v>5.1</v>
      </c>
      <c r="G461" t="n">
        <v>76.51000000000001</v>
      </c>
      <c r="H461" t="n">
        <v>1.29</v>
      </c>
      <c r="I461" t="n">
        <v>4</v>
      </c>
      <c r="J461" t="n">
        <v>196.81</v>
      </c>
      <c r="K461" t="n">
        <v>52.44</v>
      </c>
      <c r="L461" t="n">
        <v>14.25</v>
      </c>
      <c r="M461" t="n">
        <v>2</v>
      </c>
      <c r="N461" t="n">
        <v>40.12</v>
      </c>
      <c r="O461" t="n">
        <v>24507.64</v>
      </c>
      <c r="P461" t="n">
        <v>56.19</v>
      </c>
      <c r="Q461" t="n">
        <v>202.84</v>
      </c>
      <c r="R461" t="n">
        <v>19.51</v>
      </c>
      <c r="S461" t="n">
        <v>13.89</v>
      </c>
      <c r="T461" t="n">
        <v>1133.15</v>
      </c>
      <c r="U461" t="n">
        <v>0.71</v>
      </c>
      <c r="V461" t="n">
        <v>0.76</v>
      </c>
      <c r="W461" t="n">
        <v>0.65</v>
      </c>
      <c r="X461" t="n">
        <v>0.06</v>
      </c>
      <c r="Y461" t="n">
        <v>1</v>
      </c>
      <c r="Z461" t="n">
        <v>10</v>
      </c>
    </row>
    <row r="462">
      <c r="A462" t="n">
        <v>54</v>
      </c>
      <c r="B462" t="n">
        <v>90</v>
      </c>
      <c r="C462" t="inlineStr">
        <is>
          <t xml:space="preserve">CONCLUIDO	</t>
        </is>
      </c>
      <c r="D462" t="n">
        <v>13.0477</v>
      </c>
      <c r="E462" t="n">
        <v>7.66</v>
      </c>
      <c r="F462" t="n">
        <v>5.1</v>
      </c>
      <c r="G462" t="n">
        <v>76.52</v>
      </c>
      <c r="H462" t="n">
        <v>1.31</v>
      </c>
      <c r="I462" t="n">
        <v>4</v>
      </c>
      <c r="J462" t="n">
        <v>197.2</v>
      </c>
      <c r="K462" t="n">
        <v>52.44</v>
      </c>
      <c r="L462" t="n">
        <v>14.5</v>
      </c>
      <c r="M462" t="n">
        <v>2</v>
      </c>
      <c r="N462" t="n">
        <v>40.26</v>
      </c>
      <c r="O462" t="n">
        <v>24555.57</v>
      </c>
      <c r="P462" t="n">
        <v>55.94</v>
      </c>
      <c r="Q462" t="n">
        <v>202.81</v>
      </c>
      <c r="R462" t="n">
        <v>19.65</v>
      </c>
      <c r="S462" t="n">
        <v>13.89</v>
      </c>
      <c r="T462" t="n">
        <v>1202.59</v>
      </c>
      <c r="U462" t="n">
        <v>0.71</v>
      </c>
      <c r="V462" t="n">
        <v>0.76</v>
      </c>
      <c r="W462" t="n">
        <v>0.64</v>
      </c>
      <c r="X462" t="n">
        <v>0.06</v>
      </c>
      <c r="Y462" t="n">
        <v>1</v>
      </c>
      <c r="Z462" t="n">
        <v>10</v>
      </c>
    </row>
    <row r="463">
      <c r="A463" t="n">
        <v>55</v>
      </c>
      <c r="B463" t="n">
        <v>90</v>
      </c>
      <c r="C463" t="inlineStr">
        <is>
          <t xml:space="preserve">CONCLUIDO	</t>
        </is>
      </c>
      <c r="D463" t="n">
        <v>13.0563</v>
      </c>
      <c r="E463" t="n">
        <v>7.66</v>
      </c>
      <c r="F463" t="n">
        <v>5.1</v>
      </c>
      <c r="G463" t="n">
        <v>76.45</v>
      </c>
      <c r="H463" t="n">
        <v>1.33</v>
      </c>
      <c r="I463" t="n">
        <v>4</v>
      </c>
      <c r="J463" t="n">
        <v>197.59</v>
      </c>
      <c r="K463" t="n">
        <v>52.44</v>
      </c>
      <c r="L463" t="n">
        <v>14.75</v>
      </c>
      <c r="M463" t="n">
        <v>2</v>
      </c>
      <c r="N463" t="n">
        <v>40.4</v>
      </c>
      <c r="O463" t="n">
        <v>24603.55</v>
      </c>
      <c r="P463" t="n">
        <v>55.92</v>
      </c>
      <c r="Q463" t="n">
        <v>202.86</v>
      </c>
      <c r="R463" t="n">
        <v>19.4</v>
      </c>
      <c r="S463" t="n">
        <v>13.89</v>
      </c>
      <c r="T463" t="n">
        <v>1082.29</v>
      </c>
      <c r="U463" t="n">
        <v>0.72</v>
      </c>
      <c r="V463" t="n">
        <v>0.76</v>
      </c>
      <c r="W463" t="n">
        <v>0.64</v>
      </c>
      <c r="X463" t="n">
        <v>0.06</v>
      </c>
      <c r="Y463" t="n">
        <v>1</v>
      </c>
      <c r="Z463" t="n">
        <v>10</v>
      </c>
    </row>
    <row r="464">
      <c r="A464" t="n">
        <v>56</v>
      </c>
      <c r="B464" t="n">
        <v>90</v>
      </c>
      <c r="C464" t="inlineStr">
        <is>
          <t xml:space="preserve">CONCLUIDO	</t>
        </is>
      </c>
      <c r="D464" t="n">
        <v>13.0577</v>
      </c>
      <c r="E464" t="n">
        <v>7.66</v>
      </c>
      <c r="F464" t="n">
        <v>5.1</v>
      </c>
      <c r="G464" t="n">
        <v>76.43000000000001</v>
      </c>
      <c r="H464" t="n">
        <v>1.35</v>
      </c>
      <c r="I464" t="n">
        <v>4</v>
      </c>
      <c r="J464" t="n">
        <v>197.98</v>
      </c>
      <c r="K464" t="n">
        <v>52.44</v>
      </c>
      <c r="L464" t="n">
        <v>15</v>
      </c>
      <c r="M464" t="n">
        <v>2</v>
      </c>
      <c r="N464" t="n">
        <v>40.54</v>
      </c>
      <c r="O464" t="n">
        <v>24651.58</v>
      </c>
      <c r="P464" t="n">
        <v>55.55</v>
      </c>
      <c r="Q464" t="n">
        <v>202.86</v>
      </c>
      <c r="R464" t="n">
        <v>19.42</v>
      </c>
      <c r="S464" t="n">
        <v>13.89</v>
      </c>
      <c r="T464" t="n">
        <v>1091.74</v>
      </c>
      <c r="U464" t="n">
        <v>0.72</v>
      </c>
      <c r="V464" t="n">
        <v>0.76</v>
      </c>
      <c r="W464" t="n">
        <v>0.64</v>
      </c>
      <c r="X464" t="n">
        <v>0.06</v>
      </c>
      <c r="Y464" t="n">
        <v>1</v>
      </c>
      <c r="Z464" t="n">
        <v>10</v>
      </c>
    </row>
    <row r="465">
      <c r="A465" t="n">
        <v>57</v>
      </c>
      <c r="B465" t="n">
        <v>90</v>
      </c>
      <c r="C465" t="inlineStr">
        <is>
          <t xml:space="preserve">CONCLUIDO	</t>
        </is>
      </c>
      <c r="D465" t="n">
        <v>13.0506</v>
      </c>
      <c r="E465" t="n">
        <v>7.66</v>
      </c>
      <c r="F465" t="n">
        <v>5.1</v>
      </c>
      <c r="G465" t="n">
        <v>76.5</v>
      </c>
      <c r="H465" t="n">
        <v>1.36</v>
      </c>
      <c r="I465" t="n">
        <v>4</v>
      </c>
      <c r="J465" t="n">
        <v>198.37</v>
      </c>
      <c r="K465" t="n">
        <v>52.44</v>
      </c>
      <c r="L465" t="n">
        <v>15.25</v>
      </c>
      <c r="M465" t="n">
        <v>2</v>
      </c>
      <c r="N465" t="n">
        <v>40.68</v>
      </c>
      <c r="O465" t="n">
        <v>24699.65</v>
      </c>
      <c r="P465" t="n">
        <v>55.24</v>
      </c>
      <c r="Q465" t="n">
        <v>202.81</v>
      </c>
      <c r="R465" t="n">
        <v>19.55</v>
      </c>
      <c r="S465" t="n">
        <v>13.89</v>
      </c>
      <c r="T465" t="n">
        <v>1152.85</v>
      </c>
      <c r="U465" t="n">
        <v>0.71</v>
      </c>
      <c r="V465" t="n">
        <v>0.76</v>
      </c>
      <c r="W465" t="n">
        <v>0.64</v>
      </c>
      <c r="X465" t="n">
        <v>0.06</v>
      </c>
      <c r="Y465" t="n">
        <v>1</v>
      </c>
      <c r="Z465" t="n">
        <v>10</v>
      </c>
    </row>
    <row r="466">
      <c r="A466" t="n">
        <v>58</v>
      </c>
      <c r="B466" t="n">
        <v>90</v>
      </c>
      <c r="C466" t="inlineStr">
        <is>
          <t xml:space="preserve">CONCLUIDO	</t>
        </is>
      </c>
      <c r="D466" t="n">
        <v>13.0539</v>
      </c>
      <c r="E466" t="n">
        <v>7.66</v>
      </c>
      <c r="F466" t="n">
        <v>5.1</v>
      </c>
      <c r="G466" t="n">
        <v>76.47</v>
      </c>
      <c r="H466" t="n">
        <v>1.38</v>
      </c>
      <c r="I466" t="n">
        <v>4</v>
      </c>
      <c r="J466" t="n">
        <v>198.76</v>
      </c>
      <c r="K466" t="n">
        <v>52.44</v>
      </c>
      <c r="L466" t="n">
        <v>15.5</v>
      </c>
      <c r="M466" t="n">
        <v>2</v>
      </c>
      <c r="N466" t="n">
        <v>40.82</v>
      </c>
      <c r="O466" t="n">
        <v>24747.78</v>
      </c>
      <c r="P466" t="n">
        <v>54.85</v>
      </c>
      <c r="Q466" t="n">
        <v>202.81</v>
      </c>
      <c r="R466" t="n">
        <v>19.42</v>
      </c>
      <c r="S466" t="n">
        <v>13.89</v>
      </c>
      <c r="T466" t="n">
        <v>1090.6</v>
      </c>
      <c r="U466" t="n">
        <v>0.72</v>
      </c>
      <c r="V466" t="n">
        <v>0.76</v>
      </c>
      <c r="W466" t="n">
        <v>0.65</v>
      </c>
      <c r="X466" t="n">
        <v>0.06</v>
      </c>
      <c r="Y466" t="n">
        <v>1</v>
      </c>
      <c r="Z466" t="n">
        <v>10</v>
      </c>
    </row>
    <row r="467">
      <c r="A467" t="n">
        <v>59</v>
      </c>
      <c r="B467" t="n">
        <v>90</v>
      </c>
      <c r="C467" t="inlineStr">
        <is>
          <t xml:space="preserve">CONCLUIDO	</t>
        </is>
      </c>
      <c r="D467" t="n">
        <v>13.0605</v>
      </c>
      <c r="E467" t="n">
        <v>7.66</v>
      </c>
      <c r="F467" t="n">
        <v>5.09</v>
      </c>
      <c r="G467" t="n">
        <v>76.41</v>
      </c>
      <c r="H467" t="n">
        <v>1.4</v>
      </c>
      <c r="I467" t="n">
        <v>4</v>
      </c>
      <c r="J467" t="n">
        <v>199.15</v>
      </c>
      <c r="K467" t="n">
        <v>52.44</v>
      </c>
      <c r="L467" t="n">
        <v>15.75</v>
      </c>
      <c r="M467" t="n">
        <v>2</v>
      </c>
      <c r="N467" t="n">
        <v>40.96</v>
      </c>
      <c r="O467" t="n">
        <v>24795.95</v>
      </c>
      <c r="P467" t="n">
        <v>54.39</v>
      </c>
      <c r="Q467" t="n">
        <v>202.81</v>
      </c>
      <c r="R467" t="n">
        <v>19.32</v>
      </c>
      <c r="S467" t="n">
        <v>13.89</v>
      </c>
      <c r="T467" t="n">
        <v>1037.73</v>
      </c>
      <c r="U467" t="n">
        <v>0.72</v>
      </c>
      <c r="V467" t="n">
        <v>0.76</v>
      </c>
      <c r="W467" t="n">
        <v>0.64</v>
      </c>
      <c r="X467" t="n">
        <v>0.06</v>
      </c>
      <c r="Y467" t="n">
        <v>1</v>
      </c>
      <c r="Z467" t="n">
        <v>10</v>
      </c>
    </row>
    <row r="468">
      <c r="A468" t="n">
        <v>60</v>
      </c>
      <c r="B468" t="n">
        <v>90</v>
      </c>
      <c r="C468" t="inlineStr">
        <is>
          <t xml:space="preserve">CONCLUIDO	</t>
        </is>
      </c>
      <c r="D468" t="n">
        <v>13.0558</v>
      </c>
      <c r="E468" t="n">
        <v>7.66</v>
      </c>
      <c r="F468" t="n">
        <v>5.1</v>
      </c>
      <c r="G468" t="n">
        <v>76.45</v>
      </c>
      <c r="H468" t="n">
        <v>1.42</v>
      </c>
      <c r="I468" t="n">
        <v>4</v>
      </c>
      <c r="J468" t="n">
        <v>199.54</v>
      </c>
      <c r="K468" t="n">
        <v>52.44</v>
      </c>
      <c r="L468" t="n">
        <v>16</v>
      </c>
      <c r="M468" t="n">
        <v>1</v>
      </c>
      <c r="N468" t="n">
        <v>41.1</v>
      </c>
      <c r="O468" t="n">
        <v>24844.17</v>
      </c>
      <c r="P468" t="n">
        <v>54.05</v>
      </c>
      <c r="Q468" t="n">
        <v>202.81</v>
      </c>
      <c r="R468" t="n">
        <v>19.43</v>
      </c>
      <c r="S468" t="n">
        <v>13.89</v>
      </c>
      <c r="T468" t="n">
        <v>1096.44</v>
      </c>
      <c r="U468" t="n">
        <v>0.71</v>
      </c>
      <c r="V468" t="n">
        <v>0.76</v>
      </c>
      <c r="W468" t="n">
        <v>0.64</v>
      </c>
      <c r="X468" t="n">
        <v>0.06</v>
      </c>
      <c r="Y468" t="n">
        <v>1</v>
      </c>
      <c r="Z468" t="n">
        <v>10</v>
      </c>
    </row>
    <row r="469">
      <c r="A469" t="n">
        <v>61</v>
      </c>
      <c r="B469" t="n">
        <v>90</v>
      </c>
      <c r="C469" t="inlineStr">
        <is>
          <t xml:space="preserve">CONCLUIDO	</t>
        </is>
      </c>
      <c r="D469" t="n">
        <v>13.0515</v>
      </c>
      <c r="E469" t="n">
        <v>7.66</v>
      </c>
      <c r="F469" t="n">
        <v>5.1</v>
      </c>
      <c r="G469" t="n">
        <v>76.48999999999999</v>
      </c>
      <c r="H469" t="n">
        <v>1.44</v>
      </c>
      <c r="I469" t="n">
        <v>4</v>
      </c>
      <c r="J469" t="n">
        <v>199.93</v>
      </c>
      <c r="K469" t="n">
        <v>52.44</v>
      </c>
      <c r="L469" t="n">
        <v>16.25</v>
      </c>
      <c r="M469" t="n">
        <v>0</v>
      </c>
      <c r="N469" t="n">
        <v>41.24</v>
      </c>
      <c r="O469" t="n">
        <v>24892.44</v>
      </c>
      <c r="P469" t="n">
        <v>54.06</v>
      </c>
      <c r="Q469" t="n">
        <v>202.81</v>
      </c>
      <c r="R469" t="n">
        <v>19.42</v>
      </c>
      <c r="S469" t="n">
        <v>13.89</v>
      </c>
      <c r="T469" t="n">
        <v>1088.44</v>
      </c>
      <c r="U469" t="n">
        <v>0.72</v>
      </c>
      <c r="V469" t="n">
        <v>0.76</v>
      </c>
      <c r="W469" t="n">
        <v>0.65</v>
      </c>
      <c r="X469" t="n">
        <v>0.06</v>
      </c>
      <c r="Y469" t="n">
        <v>1</v>
      </c>
      <c r="Z469" t="n">
        <v>10</v>
      </c>
    </row>
    <row r="470">
      <c r="A470" t="n">
        <v>0</v>
      </c>
      <c r="B470" t="n">
        <v>110</v>
      </c>
      <c r="C470" t="inlineStr">
        <is>
          <t xml:space="preserve">CONCLUIDO	</t>
        </is>
      </c>
      <c r="D470" t="n">
        <v>8.313499999999999</v>
      </c>
      <c r="E470" t="n">
        <v>12.03</v>
      </c>
      <c r="F470" t="n">
        <v>6.46</v>
      </c>
      <c r="G470" t="n">
        <v>5.54</v>
      </c>
      <c r="H470" t="n">
        <v>0.08</v>
      </c>
      <c r="I470" t="n">
        <v>70</v>
      </c>
      <c r="J470" t="n">
        <v>213.37</v>
      </c>
      <c r="K470" t="n">
        <v>56.13</v>
      </c>
      <c r="L470" t="n">
        <v>1</v>
      </c>
      <c r="M470" t="n">
        <v>68</v>
      </c>
      <c r="N470" t="n">
        <v>46.25</v>
      </c>
      <c r="O470" t="n">
        <v>26550.29</v>
      </c>
      <c r="P470" t="n">
        <v>95.36</v>
      </c>
      <c r="Q470" t="n">
        <v>202.86</v>
      </c>
      <c r="R470" t="n">
        <v>62.19</v>
      </c>
      <c r="S470" t="n">
        <v>13.89</v>
      </c>
      <c r="T470" t="n">
        <v>22144.66</v>
      </c>
      <c r="U470" t="n">
        <v>0.22</v>
      </c>
      <c r="V470" t="n">
        <v>0.6</v>
      </c>
      <c r="W470" t="n">
        <v>0.75</v>
      </c>
      <c r="X470" t="n">
        <v>1.42</v>
      </c>
      <c r="Y470" t="n">
        <v>1</v>
      </c>
      <c r="Z470" t="n">
        <v>10</v>
      </c>
    </row>
    <row r="471">
      <c r="A471" t="n">
        <v>1</v>
      </c>
      <c r="B471" t="n">
        <v>110</v>
      </c>
      <c r="C471" t="inlineStr">
        <is>
          <t xml:space="preserve">CONCLUIDO	</t>
        </is>
      </c>
      <c r="D471" t="n">
        <v>9.1266</v>
      </c>
      <c r="E471" t="n">
        <v>10.96</v>
      </c>
      <c r="F471" t="n">
        <v>6.11</v>
      </c>
      <c r="G471" t="n">
        <v>6.91</v>
      </c>
      <c r="H471" t="n">
        <v>0.1</v>
      </c>
      <c r="I471" t="n">
        <v>53</v>
      </c>
      <c r="J471" t="n">
        <v>213.78</v>
      </c>
      <c r="K471" t="n">
        <v>56.13</v>
      </c>
      <c r="L471" t="n">
        <v>1.25</v>
      </c>
      <c r="M471" t="n">
        <v>51</v>
      </c>
      <c r="N471" t="n">
        <v>46.4</v>
      </c>
      <c r="O471" t="n">
        <v>26600.32</v>
      </c>
      <c r="P471" t="n">
        <v>89.92</v>
      </c>
      <c r="Q471" t="n">
        <v>202.91</v>
      </c>
      <c r="R471" t="n">
        <v>50.75</v>
      </c>
      <c r="S471" t="n">
        <v>13.89</v>
      </c>
      <c r="T471" t="n">
        <v>16508.96</v>
      </c>
      <c r="U471" t="n">
        <v>0.27</v>
      </c>
      <c r="V471" t="n">
        <v>0.63</v>
      </c>
      <c r="W471" t="n">
        <v>0.73</v>
      </c>
      <c r="X471" t="n">
        <v>1.07</v>
      </c>
      <c r="Y471" t="n">
        <v>1</v>
      </c>
      <c r="Z471" t="n">
        <v>10</v>
      </c>
    </row>
    <row r="472">
      <c r="A472" t="n">
        <v>2</v>
      </c>
      <c r="B472" t="n">
        <v>110</v>
      </c>
      <c r="C472" t="inlineStr">
        <is>
          <t xml:space="preserve">CONCLUIDO	</t>
        </is>
      </c>
      <c r="D472" t="n">
        <v>9.692500000000001</v>
      </c>
      <c r="E472" t="n">
        <v>10.32</v>
      </c>
      <c r="F472" t="n">
        <v>5.89</v>
      </c>
      <c r="G472" t="n">
        <v>8.220000000000001</v>
      </c>
      <c r="H472" t="n">
        <v>0.12</v>
      </c>
      <c r="I472" t="n">
        <v>43</v>
      </c>
      <c r="J472" t="n">
        <v>214.19</v>
      </c>
      <c r="K472" t="n">
        <v>56.13</v>
      </c>
      <c r="L472" t="n">
        <v>1.5</v>
      </c>
      <c r="M472" t="n">
        <v>41</v>
      </c>
      <c r="N472" t="n">
        <v>46.56</v>
      </c>
      <c r="O472" t="n">
        <v>26650.41</v>
      </c>
      <c r="P472" t="n">
        <v>86.58</v>
      </c>
      <c r="Q472" t="n">
        <v>202.83</v>
      </c>
      <c r="R472" t="n">
        <v>44.18</v>
      </c>
      <c r="S472" t="n">
        <v>13.89</v>
      </c>
      <c r="T472" t="n">
        <v>13274.94</v>
      </c>
      <c r="U472" t="n">
        <v>0.31</v>
      </c>
      <c r="V472" t="n">
        <v>0.66</v>
      </c>
      <c r="W472" t="n">
        <v>0.7</v>
      </c>
      <c r="X472" t="n">
        <v>0.85</v>
      </c>
      <c r="Y472" t="n">
        <v>1</v>
      </c>
      <c r="Z472" t="n">
        <v>10</v>
      </c>
    </row>
    <row r="473">
      <c r="A473" t="n">
        <v>3</v>
      </c>
      <c r="B473" t="n">
        <v>110</v>
      </c>
      <c r="C473" t="inlineStr">
        <is>
          <t xml:space="preserve">CONCLUIDO	</t>
        </is>
      </c>
      <c r="D473" t="n">
        <v>10.1195</v>
      </c>
      <c r="E473" t="n">
        <v>9.880000000000001</v>
      </c>
      <c r="F473" t="n">
        <v>5.75</v>
      </c>
      <c r="G473" t="n">
        <v>9.58</v>
      </c>
      <c r="H473" t="n">
        <v>0.14</v>
      </c>
      <c r="I473" t="n">
        <v>36</v>
      </c>
      <c r="J473" t="n">
        <v>214.59</v>
      </c>
      <c r="K473" t="n">
        <v>56.13</v>
      </c>
      <c r="L473" t="n">
        <v>1.75</v>
      </c>
      <c r="M473" t="n">
        <v>34</v>
      </c>
      <c r="N473" t="n">
        <v>46.72</v>
      </c>
      <c r="O473" t="n">
        <v>26700.55</v>
      </c>
      <c r="P473" t="n">
        <v>84.34999999999999</v>
      </c>
      <c r="Q473" t="n">
        <v>202.82</v>
      </c>
      <c r="R473" t="n">
        <v>39.46</v>
      </c>
      <c r="S473" t="n">
        <v>13.89</v>
      </c>
      <c r="T473" t="n">
        <v>10951.8</v>
      </c>
      <c r="U473" t="n">
        <v>0.35</v>
      </c>
      <c r="V473" t="n">
        <v>0.67</v>
      </c>
      <c r="W473" t="n">
        <v>0.7</v>
      </c>
      <c r="X473" t="n">
        <v>0.71</v>
      </c>
      <c r="Y473" t="n">
        <v>1</v>
      </c>
      <c r="Z473" t="n">
        <v>10</v>
      </c>
    </row>
    <row r="474">
      <c r="A474" t="n">
        <v>4</v>
      </c>
      <c r="B474" t="n">
        <v>110</v>
      </c>
      <c r="C474" t="inlineStr">
        <is>
          <t xml:space="preserve">CONCLUIDO	</t>
        </is>
      </c>
      <c r="D474" t="n">
        <v>10.4499</v>
      </c>
      <c r="E474" t="n">
        <v>9.57</v>
      </c>
      <c r="F474" t="n">
        <v>5.65</v>
      </c>
      <c r="G474" t="n">
        <v>10.93</v>
      </c>
      <c r="H474" t="n">
        <v>0.17</v>
      </c>
      <c r="I474" t="n">
        <v>31</v>
      </c>
      <c r="J474" t="n">
        <v>215</v>
      </c>
      <c r="K474" t="n">
        <v>56.13</v>
      </c>
      <c r="L474" t="n">
        <v>2</v>
      </c>
      <c r="M474" t="n">
        <v>29</v>
      </c>
      <c r="N474" t="n">
        <v>46.87</v>
      </c>
      <c r="O474" t="n">
        <v>26750.75</v>
      </c>
      <c r="P474" t="n">
        <v>82.69</v>
      </c>
      <c r="Q474" t="n">
        <v>202.84</v>
      </c>
      <c r="R474" t="n">
        <v>36.52</v>
      </c>
      <c r="S474" t="n">
        <v>13.89</v>
      </c>
      <c r="T474" t="n">
        <v>9507.030000000001</v>
      </c>
      <c r="U474" t="n">
        <v>0.38</v>
      </c>
      <c r="V474" t="n">
        <v>0.6899999999999999</v>
      </c>
      <c r="W474" t="n">
        <v>0.6899999999999999</v>
      </c>
      <c r="X474" t="n">
        <v>0.61</v>
      </c>
      <c r="Y474" t="n">
        <v>1</v>
      </c>
      <c r="Z474" t="n">
        <v>10</v>
      </c>
    </row>
    <row r="475">
      <c r="A475" t="n">
        <v>5</v>
      </c>
      <c r="B475" t="n">
        <v>110</v>
      </c>
      <c r="C475" t="inlineStr">
        <is>
          <t xml:space="preserve">CONCLUIDO	</t>
        </is>
      </c>
      <c r="D475" t="n">
        <v>10.7309</v>
      </c>
      <c r="E475" t="n">
        <v>9.32</v>
      </c>
      <c r="F475" t="n">
        <v>5.57</v>
      </c>
      <c r="G475" t="n">
        <v>12.37</v>
      </c>
      <c r="H475" t="n">
        <v>0.19</v>
      </c>
      <c r="I475" t="n">
        <v>27</v>
      </c>
      <c r="J475" t="n">
        <v>215.41</v>
      </c>
      <c r="K475" t="n">
        <v>56.13</v>
      </c>
      <c r="L475" t="n">
        <v>2.25</v>
      </c>
      <c r="M475" t="n">
        <v>25</v>
      </c>
      <c r="N475" t="n">
        <v>47.03</v>
      </c>
      <c r="O475" t="n">
        <v>26801</v>
      </c>
      <c r="P475" t="n">
        <v>81.34999999999999</v>
      </c>
      <c r="Q475" t="n">
        <v>202.88</v>
      </c>
      <c r="R475" t="n">
        <v>34.16</v>
      </c>
      <c r="S475" t="n">
        <v>13.89</v>
      </c>
      <c r="T475" t="n">
        <v>8343.07</v>
      </c>
      <c r="U475" t="n">
        <v>0.41</v>
      </c>
      <c r="V475" t="n">
        <v>0.7</v>
      </c>
      <c r="W475" t="n">
        <v>0.68</v>
      </c>
      <c r="X475" t="n">
        <v>0.53</v>
      </c>
      <c r="Y475" t="n">
        <v>1</v>
      </c>
      <c r="Z475" t="n">
        <v>10</v>
      </c>
    </row>
    <row r="476">
      <c r="A476" t="n">
        <v>6</v>
      </c>
      <c r="B476" t="n">
        <v>110</v>
      </c>
      <c r="C476" t="inlineStr">
        <is>
          <t xml:space="preserve">CONCLUIDO	</t>
        </is>
      </c>
      <c r="D476" t="n">
        <v>10.9786</v>
      </c>
      <c r="E476" t="n">
        <v>9.109999999999999</v>
      </c>
      <c r="F476" t="n">
        <v>5.48</v>
      </c>
      <c r="G476" t="n">
        <v>13.71</v>
      </c>
      <c r="H476" t="n">
        <v>0.21</v>
      </c>
      <c r="I476" t="n">
        <v>24</v>
      </c>
      <c r="J476" t="n">
        <v>215.82</v>
      </c>
      <c r="K476" t="n">
        <v>56.13</v>
      </c>
      <c r="L476" t="n">
        <v>2.5</v>
      </c>
      <c r="M476" t="n">
        <v>22</v>
      </c>
      <c r="N476" t="n">
        <v>47.19</v>
      </c>
      <c r="O476" t="n">
        <v>26851.31</v>
      </c>
      <c r="P476" t="n">
        <v>79.95</v>
      </c>
      <c r="Q476" t="n">
        <v>202.82</v>
      </c>
      <c r="R476" t="n">
        <v>31.33</v>
      </c>
      <c r="S476" t="n">
        <v>13.89</v>
      </c>
      <c r="T476" t="n">
        <v>6943.94</v>
      </c>
      <c r="U476" t="n">
        <v>0.44</v>
      </c>
      <c r="V476" t="n">
        <v>0.71</v>
      </c>
      <c r="W476" t="n">
        <v>0.68</v>
      </c>
      <c r="X476" t="n">
        <v>0.44</v>
      </c>
      <c r="Y476" t="n">
        <v>1</v>
      </c>
      <c r="Z476" t="n">
        <v>10</v>
      </c>
    </row>
    <row r="477">
      <c r="A477" t="n">
        <v>7</v>
      </c>
      <c r="B477" t="n">
        <v>110</v>
      </c>
      <c r="C477" t="inlineStr">
        <is>
          <t xml:space="preserve">CONCLUIDO	</t>
        </is>
      </c>
      <c r="D477" t="n">
        <v>11.1115</v>
      </c>
      <c r="E477" t="n">
        <v>9</v>
      </c>
      <c r="F477" t="n">
        <v>5.46</v>
      </c>
      <c r="G477" t="n">
        <v>14.89</v>
      </c>
      <c r="H477" t="n">
        <v>0.23</v>
      </c>
      <c r="I477" t="n">
        <v>22</v>
      </c>
      <c r="J477" t="n">
        <v>216.22</v>
      </c>
      <c r="K477" t="n">
        <v>56.13</v>
      </c>
      <c r="L477" t="n">
        <v>2.75</v>
      </c>
      <c r="M477" t="n">
        <v>20</v>
      </c>
      <c r="N477" t="n">
        <v>47.35</v>
      </c>
      <c r="O477" t="n">
        <v>26901.66</v>
      </c>
      <c r="P477" t="n">
        <v>79.44</v>
      </c>
      <c r="Q477" t="n">
        <v>202.88</v>
      </c>
      <c r="R477" t="n">
        <v>30.88</v>
      </c>
      <c r="S477" t="n">
        <v>13.89</v>
      </c>
      <c r="T477" t="n">
        <v>6728.54</v>
      </c>
      <c r="U477" t="n">
        <v>0.45</v>
      </c>
      <c r="V477" t="n">
        <v>0.71</v>
      </c>
      <c r="W477" t="n">
        <v>0.67</v>
      </c>
      <c r="X477" t="n">
        <v>0.42</v>
      </c>
      <c r="Y477" t="n">
        <v>1</v>
      </c>
      <c r="Z477" t="n">
        <v>10</v>
      </c>
    </row>
    <row r="478">
      <c r="A478" t="n">
        <v>8</v>
      </c>
      <c r="B478" t="n">
        <v>110</v>
      </c>
      <c r="C478" t="inlineStr">
        <is>
          <t xml:space="preserve">CONCLUIDO	</t>
        </is>
      </c>
      <c r="D478" t="n">
        <v>11.2542</v>
      </c>
      <c r="E478" t="n">
        <v>8.890000000000001</v>
      </c>
      <c r="F478" t="n">
        <v>5.43</v>
      </c>
      <c r="G478" t="n">
        <v>16.29</v>
      </c>
      <c r="H478" t="n">
        <v>0.25</v>
      </c>
      <c r="I478" t="n">
        <v>20</v>
      </c>
      <c r="J478" t="n">
        <v>216.63</v>
      </c>
      <c r="K478" t="n">
        <v>56.13</v>
      </c>
      <c r="L478" t="n">
        <v>3</v>
      </c>
      <c r="M478" t="n">
        <v>18</v>
      </c>
      <c r="N478" t="n">
        <v>47.51</v>
      </c>
      <c r="O478" t="n">
        <v>26952.08</v>
      </c>
      <c r="P478" t="n">
        <v>78.91</v>
      </c>
      <c r="Q478" t="n">
        <v>202.84</v>
      </c>
      <c r="R478" t="n">
        <v>29.83</v>
      </c>
      <c r="S478" t="n">
        <v>13.89</v>
      </c>
      <c r="T478" t="n">
        <v>6216.55</v>
      </c>
      <c r="U478" t="n">
        <v>0.47</v>
      </c>
      <c r="V478" t="n">
        <v>0.71</v>
      </c>
      <c r="W478" t="n">
        <v>0.67</v>
      </c>
      <c r="X478" t="n">
        <v>0.39</v>
      </c>
      <c r="Y478" t="n">
        <v>1</v>
      </c>
      <c r="Z478" t="n">
        <v>10</v>
      </c>
    </row>
    <row r="479">
      <c r="A479" t="n">
        <v>9</v>
      </c>
      <c r="B479" t="n">
        <v>110</v>
      </c>
      <c r="C479" t="inlineStr">
        <is>
          <t xml:space="preserve">CONCLUIDO	</t>
        </is>
      </c>
      <c r="D479" t="n">
        <v>11.3439</v>
      </c>
      <c r="E479" t="n">
        <v>8.82</v>
      </c>
      <c r="F479" t="n">
        <v>5.4</v>
      </c>
      <c r="G479" t="n">
        <v>17.05</v>
      </c>
      <c r="H479" t="n">
        <v>0.27</v>
      </c>
      <c r="I479" t="n">
        <v>19</v>
      </c>
      <c r="J479" t="n">
        <v>217.04</v>
      </c>
      <c r="K479" t="n">
        <v>56.13</v>
      </c>
      <c r="L479" t="n">
        <v>3.25</v>
      </c>
      <c r="M479" t="n">
        <v>17</v>
      </c>
      <c r="N479" t="n">
        <v>47.66</v>
      </c>
      <c r="O479" t="n">
        <v>27002.55</v>
      </c>
      <c r="P479" t="n">
        <v>78.43000000000001</v>
      </c>
      <c r="Q479" t="n">
        <v>202.81</v>
      </c>
      <c r="R479" t="n">
        <v>28.86</v>
      </c>
      <c r="S479" t="n">
        <v>13.89</v>
      </c>
      <c r="T479" t="n">
        <v>5733.03</v>
      </c>
      <c r="U479" t="n">
        <v>0.48</v>
      </c>
      <c r="V479" t="n">
        <v>0.72</v>
      </c>
      <c r="W479" t="n">
        <v>0.67</v>
      </c>
      <c r="X479" t="n">
        <v>0.36</v>
      </c>
      <c r="Y479" t="n">
        <v>1</v>
      </c>
      <c r="Z479" t="n">
        <v>10</v>
      </c>
    </row>
    <row r="480">
      <c r="A480" t="n">
        <v>10</v>
      </c>
      <c r="B480" t="n">
        <v>110</v>
      </c>
      <c r="C480" t="inlineStr">
        <is>
          <t xml:space="preserve">CONCLUIDO	</t>
        </is>
      </c>
      <c r="D480" t="n">
        <v>11.5244</v>
      </c>
      <c r="E480" t="n">
        <v>8.68</v>
      </c>
      <c r="F480" t="n">
        <v>5.35</v>
      </c>
      <c r="G480" t="n">
        <v>18.87</v>
      </c>
      <c r="H480" t="n">
        <v>0.29</v>
      </c>
      <c r="I480" t="n">
        <v>17</v>
      </c>
      <c r="J480" t="n">
        <v>217.45</v>
      </c>
      <c r="K480" t="n">
        <v>56.13</v>
      </c>
      <c r="L480" t="n">
        <v>3.5</v>
      </c>
      <c r="M480" t="n">
        <v>15</v>
      </c>
      <c r="N480" t="n">
        <v>47.82</v>
      </c>
      <c r="O480" t="n">
        <v>27053.07</v>
      </c>
      <c r="P480" t="n">
        <v>77.28</v>
      </c>
      <c r="Q480" t="n">
        <v>202.82</v>
      </c>
      <c r="R480" t="n">
        <v>27.28</v>
      </c>
      <c r="S480" t="n">
        <v>13.89</v>
      </c>
      <c r="T480" t="n">
        <v>4954.12</v>
      </c>
      <c r="U480" t="n">
        <v>0.51</v>
      </c>
      <c r="V480" t="n">
        <v>0.72</v>
      </c>
      <c r="W480" t="n">
        <v>0.66</v>
      </c>
      <c r="X480" t="n">
        <v>0.31</v>
      </c>
      <c r="Y480" t="n">
        <v>1</v>
      </c>
      <c r="Z480" t="n">
        <v>10</v>
      </c>
    </row>
    <row r="481">
      <c r="A481" t="n">
        <v>11</v>
      </c>
      <c r="B481" t="n">
        <v>110</v>
      </c>
      <c r="C481" t="inlineStr">
        <is>
          <t xml:space="preserve">CONCLUIDO	</t>
        </is>
      </c>
      <c r="D481" t="n">
        <v>11.5923</v>
      </c>
      <c r="E481" t="n">
        <v>8.630000000000001</v>
      </c>
      <c r="F481" t="n">
        <v>5.34</v>
      </c>
      <c r="G481" t="n">
        <v>20.02</v>
      </c>
      <c r="H481" t="n">
        <v>0.31</v>
      </c>
      <c r="I481" t="n">
        <v>16</v>
      </c>
      <c r="J481" t="n">
        <v>217.86</v>
      </c>
      <c r="K481" t="n">
        <v>56.13</v>
      </c>
      <c r="L481" t="n">
        <v>3.75</v>
      </c>
      <c r="M481" t="n">
        <v>14</v>
      </c>
      <c r="N481" t="n">
        <v>47.98</v>
      </c>
      <c r="O481" t="n">
        <v>27103.65</v>
      </c>
      <c r="P481" t="n">
        <v>77.09</v>
      </c>
      <c r="Q481" t="n">
        <v>202.82</v>
      </c>
      <c r="R481" t="n">
        <v>26.86</v>
      </c>
      <c r="S481" t="n">
        <v>13.89</v>
      </c>
      <c r="T481" t="n">
        <v>4748.96</v>
      </c>
      <c r="U481" t="n">
        <v>0.52</v>
      </c>
      <c r="V481" t="n">
        <v>0.72</v>
      </c>
      <c r="W481" t="n">
        <v>0.67</v>
      </c>
      <c r="X481" t="n">
        <v>0.3</v>
      </c>
      <c r="Y481" t="n">
        <v>1</v>
      </c>
      <c r="Z481" t="n">
        <v>10</v>
      </c>
    </row>
    <row r="482">
      <c r="A482" t="n">
        <v>12</v>
      </c>
      <c r="B482" t="n">
        <v>110</v>
      </c>
      <c r="C482" t="inlineStr">
        <is>
          <t xml:space="preserve">CONCLUIDO	</t>
        </is>
      </c>
      <c r="D482" t="n">
        <v>11.6539</v>
      </c>
      <c r="E482" t="n">
        <v>8.58</v>
      </c>
      <c r="F482" t="n">
        <v>5.33</v>
      </c>
      <c r="G482" t="n">
        <v>21.34</v>
      </c>
      <c r="H482" t="n">
        <v>0.33</v>
      </c>
      <c r="I482" t="n">
        <v>15</v>
      </c>
      <c r="J482" t="n">
        <v>218.27</v>
      </c>
      <c r="K482" t="n">
        <v>56.13</v>
      </c>
      <c r="L482" t="n">
        <v>4</v>
      </c>
      <c r="M482" t="n">
        <v>13</v>
      </c>
      <c r="N482" t="n">
        <v>48.15</v>
      </c>
      <c r="O482" t="n">
        <v>27154.29</v>
      </c>
      <c r="P482" t="n">
        <v>76.92</v>
      </c>
      <c r="Q482" t="n">
        <v>202.83</v>
      </c>
      <c r="R482" t="n">
        <v>26.96</v>
      </c>
      <c r="S482" t="n">
        <v>13.89</v>
      </c>
      <c r="T482" t="n">
        <v>4805.77</v>
      </c>
      <c r="U482" t="n">
        <v>0.52</v>
      </c>
      <c r="V482" t="n">
        <v>0.73</v>
      </c>
      <c r="W482" t="n">
        <v>0.66</v>
      </c>
      <c r="X482" t="n">
        <v>0.3</v>
      </c>
      <c r="Y482" t="n">
        <v>1</v>
      </c>
      <c r="Z482" t="n">
        <v>10</v>
      </c>
    </row>
    <row r="483">
      <c r="A483" t="n">
        <v>13</v>
      </c>
      <c r="B483" t="n">
        <v>110</v>
      </c>
      <c r="C483" t="inlineStr">
        <is>
          <t xml:space="preserve">CONCLUIDO	</t>
        </is>
      </c>
      <c r="D483" t="n">
        <v>11.757</v>
      </c>
      <c r="E483" t="n">
        <v>8.51</v>
      </c>
      <c r="F483" t="n">
        <v>5.3</v>
      </c>
      <c r="G483" t="n">
        <v>22.72</v>
      </c>
      <c r="H483" t="n">
        <v>0.35</v>
      </c>
      <c r="I483" t="n">
        <v>14</v>
      </c>
      <c r="J483" t="n">
        <v>218.68</v>
      </c>
      <c r="K483" t="n">
        <v>56.13</v>
      </c>
      <c r="L483" t="n">
        <v>4.25</v>
      </c>
      <c r="M483" t="n">
        <v>12</v>
      </c>
      <c r="N483" t="n">
        <v>48.31</v>
      </c>
      <c r="O483" t="n">
        <v>27204.98</v>
      </c>
      <c r="P483" t="n">
        <v>76.29000000000001</v>
      </c>
      <c r="Q483" t="n">
        <v>202.84</v>
      </c>
      <c r="R483" t="n">
        <v>25.84</v>
      </c>
      <c r="S483" t="n">
        <v>13.89</v>
      </c>
      <c r="T483" t="n">
        <v>4249.4</v>
      </c>
      <c r="U483" t="n">
        <v>0.54</v>
      </c>
      <c r="V483" t="n">
        <v>0.73</v>
      </c>
      <c r="W483" t="n">
        <v>0.66</v>
      </c>
      <c r="X483" t="n">
        <v>0.26</v>
      </c>
      <c r="Y483" t="n">
        <v>1</v>
      </c>
      <c r="Z483" t="n">
        <v>10</v>
      </c>
    </row>
    <row r="484">
      <c r="A484" t="n">
        <v>14</v>
      </c>
      <c r="B484" t="n">
        <v>110</v>
      </c>
      <c r="C484" t="inlineStr">
        <is>
          <t xml:space="preserve">CONCLUIDO	</t>
        </is>
      </c>
      <c r="D484" t="n">
        <v>11.7563</v>
      </c>
      <c r="E484" t="n">
        <v>8.51</v>
      </c>
      <c r="F484" t="n">
        <v>5.3</v>
      </c>
      <c r="G484" t="n">
        <v>22.72</v>
      </c>
      <c r="H484" t="n">
        <v>0.36</v>
      </c>
      <c r="I484" t="n">
        <v>14</v>
      </c>
      <c r="J484" t="n">
        <v>219.09</v>
      </c>
      <c r="K484" t="n">
        <v>56.13</v>
      </c>
      <c r="L484" t="n">
        <v>4.5</v>
      </c>
      <c r="M484" t="n">
        <v>12</v>
      </c>
      <c r="N484" t="n">
        <v>48.47</v>
      </c>
      <c r="O484" t="n">
        <v>27255.72</v>
      </c>
      <c r="P484" t="n">
        <v>76.22</v>
      </c>
      <c r="Q484" t="n">
        <v>202.81</v>
      </c>
      <c r="R484" t="n">
        <v>26.01</v>
      </c>
      <c r="S484" t="n">
        <v>13.89</v>
      </c>
      <c r="T484" t="n">
        <v>4334.54</v>
      </c>
      <c r="U484" t="n">
        <v>0.53</v>
      </c>
      <c r="V484" t="n">
        <v>0.73</v>
      </c>
      <c r="W484" t="n">
        <v>0.66</v>
      </c>
      <c r="X484" t="n">
        <v>0.26</v>
      </c>
      <c r="Y484" t="n">
        <v>1</v>
      </c>
      <c r="Z484" t="n">
        <v>10</v>
      </c>
    </row>
    <row r="485">
      <c r="A485" t="n">
        <v>15</v>
      </c>
      <c r="B485" t="n">
        <v>110</v>
      </c>
      <c r="C485" t="inlineStr">
        <is>
          <t xml:space="preserve">CONCLUIDO	</t>
        </is>
      </c>
      <c r="D485" t="n">
        <v>11.8671</v>
      </c>
      <c r="E485" t="n">
        <v>8.43</v>
      </c>
      <c r="F485" t="n">
        <v>5.26</v>
      </c>
      <c r="G485" t="n">
        <v>24.3</v>
      </c>
      <c r="H485" t="n">
        <v>0.38</v>
      </c>
      <c r="I485" t="n">
        <v>13</v>
      </c>
      <c r="J485" t="n">
        <v>219.51</v>
      </c>
      <c r="K485" t="n">
        <v>56.13</v>
      </c>
      <c r="L485" t="n">
        <v>4.75</v>
      </c>
      <c r="M485" t="n">
        <v>11</v>
      </c>
      <c r="N485" t="n">
        <v>48.63</v>
      </c>
      <c r="O485" t="n">
        <v>27306.53</v>
      </c>
      <c r="P485" t="n">
        <v>75.45999999999999</v>
      </c>
      <c r="Q485" t="n">
        <v>202.82</v>
      </c>
      <c r="R485" t="n">
        <v>24.78</v>
      </c>
      <c r="S485" t="n">
        <v>13.89</v>
      </c>
      <c r="T485" t="n">
        <v>3723.09</v>
      </c>
      <c r="U485" t="n">
        <v>0.5600000000000001</v>
      </c>
      <c r="V485" t="n">
        <v>0.73</v>
      </c>
      <c r="W485" t="n">
        <v>0.65</v>
      </c>
      <c r="X485" t="n">
        <v>0.23</v>
      </c>
      <c r="Y485" t="n">
        <v>1</v>
      </c>
      <c r="Z485" t="n">
        <v>10</v>
      </c>
    </row>
    <row r="486">
      <c r="A486" t="n">
        <v>16</v>
      </c>
      <c r="B486" t="n">
        <v>110</v>
      </c>
      <c r="C486" t="inlineStr">
        <is>
          <t xml:space="preserve">CONCLUIDO	</t>
        </is>
      </c>
      <c r="D486" t="n">
        <v>11.9288</v>
      </c>
      <c r="E486" t="n">
        <v>8.380000000000001</v>
      </c>
      <c r="F486" t="n">
        <v>5.26</v>
      </c>
      <c r="G486" t="n">
        <v>26.32</v>
      </c>
      <c r="H486" t="n">
        <v>0.4</v>
      </c>
      <c r="I486" t="n">
        <v>12</v>
      </c>
      <c r="J486" t="n">
        <v>219.92</v>
      </c>
      <c r="K486" t="n">
        <v>56.13</v>
      </c>
      <c r="L486" t="n">
        <v>5</v>
      </c>
      <c r="M486" t="n">
        <v>10</v>
      </c>
      <c r="N486" t="n">
        <v>48.79</v>
      </c>
      <c r="O486" t="n">
        <v>27357.39</v>
      </c>
      <c r="P486" t="n">
        <v>75.48999999999999</v>
      </c>
      <c r="Q486" t="n">
        <v>202.81</v>
      </c>
      <c r="R486" t="n">
        <v>24.56</v>
      </c>
      <c r="S486" t="n">
        <v>13.89</v>
      </c>
      <c r="T486" t="n">
        <v>3621.46</v>
      </c>
      <c r="U486" t="n">
        <v>0.57</v>
      </c>
      <c r="V486" t="n">
        <v>0.73</v>
      </c>
      <c r="W486" t="n">
        <v>0.66</v>
      </c>
      <c r="X486" t="n">
        <v>0.23</v>
      </c>
      <c r="Y486" t="n">
        <v>1</v>
      </c>
      <c r="Z486" t="n">
        <v>10</v>
      </c>
    </row>
    <row r="487">
      <c r="A487" t="n">
        <v>17</v>
      </c>
      <c r="B487" t="n">
        <v>110</v>
      </c>
      <c r="C487" t="inlineStr">
        <is>
          <t xml:space="preserve">CONCLUIDO	</t>
        </is>
      </c>
      <c r="D487" t="n">
        <v>11.9249</v>
      </c>
      <c r="E487" t="n">
        <v>8.390000000000001</v>
      </c>
      <c r="F487" t="n">
        <v>5.27</v>
      </c>
      <c r="G487" t="n">
        <v>26.33</v>
      </c>
      <c r="H487" t="n">
        <v>0.42</v>
      </c>
      <c r="I487" t="n">
        <v>12</v>
      </c>
      <c r="J487" t="n">
        <v>220.33</v>
      </c>
      <c r="K487" t="n">
        <v>56.13</v>
      </c>
      <c r="L487" t="n">
        <v>5.25</v>
      </c>
      <c r="M487" t="n">
        <v>10</v>
      </c>
      <c r="N487" t="n">
        <v>48.95</v>
      </c>
      <c r="O487" t="n">
        <v>27408.3</v>
      </c>
      <c r="P487" t="n">
        <v>75.27</v>
      </c>
      <c r="Q487" t="n">
        <v>202.82</v>
      </c>
      <c r="R487" t="n">
        <v>24.71</v>
      </c>
      <c r="S487" t="n">
        <v>13.89</v>
      </c>
      <c r="T487" t="n">
        <v>3694.48</v>
      </c>
      <c r="U487" t="n">
        <v>0.5600000000000001</v>
      </c>
      <c r="V487" t="n">
        <v>0.73</v>
      </c>
      <c r="W487" t="n">
        <v>0.66</v>
      </c>
      <c r="X487" t="n">
        <v>0.23</v>
      </c>
      <c r="Y487" t="n">
        <v>1</v>
      </c>
      <c r="Z487" t="n">
        <v>10</v>
      </c>
    </row>
    <row r="488">
      <c r="A488" t="n">
        <v>18</v>
      </c>
      <c r="B488" t="n">
        <v>110</v>
      </c>
      <c r="C488" t="inlineStr">
        <is>
          <t xml:space="preserve">CONCLUIDO	</t>
        </is>
      </c>
      <c r="D488" t="n">
        <v>12.0281</v>
      </c>
      <c r="E488" t="n">
        <v>8.31</v>
      </c>
      <c r="F488" t="n">
        <v>5.24</v>
      </c>
      <c r="G488" t="n">
        <v>28.56</v>
      </c>
      <c r="H488" t="n">
        <v>0.44</v>
      </c>
      <c r="I488" t="n">
        <v>11</v>
      </c>
      <c r="J488" t="n">
        <v>220.74</v>
      </c>
      <c r="K488" t="n">
        <v>56.13</v>
      </c>
      <c r="L488" t="n">
        <v>5.5</v>
      </c>
      <c r="M488" t="n">
        <v>9</v>
      </c>
      <c r="N488" t="n">
        <v>49.12</v>
      </c>
      <c r="O488" t="n">
        <v>27459.27</v>
      </c>
      <c r="P488" t="n">
        <v>74.63</v>
      </c>
      <c r="Q488" t="n">
        <v>202.81</v>
      </c>
      <c r="R488" t="n">
        <v>23.91</v>
      </c>
      <c r="S488" t="n">
        <v>13.89</v>
      </c>
      <c r="T488" t="n">
        <v>3297.92</v>
      </c>
      <c r="U488" t="n">
        <v>0.58</v>
      </c>
      <c r="V488" t="n">
        <v>0.74</v>
      </c>
      <c r="W488" t="n">
        <v>0.65</v>
      </c>
      <c r="X488" t="n">
        <v>0.2</v>
      </c>
      <c r="Y488" t="n">
        <v>1</v>
      </c>
      <c r="Z488" t="n">
        <v>10</v>
      </c>
    </row>
    <row r="489">
      <c r="A489" t="n">
        <v>19</v>
      </c>
      <c r="B489" t="n">
        <v>110</v>
      </c>
      <c r="C489" t="inlineStr">
        <is>
          <t xml:space="preserve">CONCLUIDO	</t>
        </is>
      </c>
      <c r="D489" t="n">
        <v>12.0116</v>
      </c>
      <c r="E489" t="n">
        <v>8.33</v>
      </c>
      <c r="F489" t="n">
        <v>5.25</v>
      </c>
      <c r="G489" t="n">
        <v>28.63</v>
      </c>
      <c r="H489" t="n">
        <v>0.46</v>
      </c>
      <c r="I489" t="n">
        <v>11</v>
      </c>
      <c r="J489" t="n">
        <v>221.16</v>
      </c>
      <c r="K489" t="n">
        <v>56.13</v>
      </c>
      <c r="L489" t="n">
        <v>5.75</v>
      </c>
      <c r="M489" t="n">
        <v>9</v>
      </c>
      <c r="N489" t="n">
        <v>49.28</v>
      </c>
      <c r="O489" t="n">
        <v>27510.3</v>
      </c>
      <c r="P489" t="n">
        <v>74.72</v>
      </c>
      <c r="Q489" t="n">
        <v>202.81</v>
      </c>
      <c r="R489" t="n">
        <v>24.15</v>
      </c>
      <c r="S489" t="n">
        <v>13.89</v>
      </c>
      <c r="T489" t="n">
        <v>3417.84</v>
      </c>
      <c r="U489" t="n">
        <v>0.58</v>
      </c>
      <c r="V489" t="n">
        <v>0.74</v>
      </c>
      <c r="W489" t="n">
        <v>0.66</v>
      </c>
      <c r="X489" t="n">
        <v>0.21</v>
      </c>
      <c r="Y489" t="n">
        <v>1</v>
      </c>
      <c r="Z489" t="n">
        <v>10</v>
      </c>
    </row>
    <row r="490">
      <c r="A490" t="n">
        <v>20</v>
      </c>
      <c r="B490" t="n">
        <v>110</v>
      </c>
      <c r="C490" t="inlineStr">
        <is>
          <t xml:space="preserve">CONCLUIDO	</t>
        </is>
      </c>
      <c r="D490" t="n">
        <v>12.1167</v>
      </c>
      <c r="E490" t="n">
        <v>8.25</v>
      </c>
      <c r="F490" t="n">
        <v>5.22</v>
      </c>
      <c r="G490" t="n">
        <v>31.31</v>
      </c>
      <c r="H490" t="n">
        <v>0.48</v>
      </c>
      <c r="I490" t="n">
        <v>10</v>
      </c>
      <c r="J490" t="n">
        <v>221.57</v>
      </c>
      <c r="K490" t="n">
        <v>56.13</v>
      </c>
      <c r="L490" t="n">
        <v>6</v>
      </c>
      <c r="M490" t="n">
        <v>8</v>
      </c>
      <c r="N490" t="n">
        <v>49.45</v>
      </c>
      <c r="O490" t="n">
        <v>27561.39</v>
      </c>
      <c r="P490" t="n">
        <v>73.97</v>
      </c>
      <c r="Q490" t="n">
        <v>202.81</v>
      </c>
      <c r="R490" t="n">
        <v>23.2</v>
      </c>
      <c r="S490" t="n">
        <v>13.89</v>
      </c>
      <c r="T490" t="n">
        <v>2948.57</v>
      </c>
      <c r="U490" t="n">
        <v>0.6</v>
      </c>
      <c r="V490" t="n">
        <v>0.74</v>
      </c>
      <c r="W490" t="n">
        <v>0.65</v>
      </c>
      <c r="X490" t="n">
        <v>0.18</v>
      </c>
      <c r="Y490" t="n">
        <v>1</v>
      </c>
      <c r="Z490" t="n">
        <v>10</v>
      </c>
    </row>
    <row r="491">
      <c r="A491" t="n">
        <v>21</v>
      </c>
      <c r="B491" t="n">
        <v>110</v>
      </c>
      <c r="C491" t="inlineStr">
        <is>
          <t xml:space="preserve">CONCLUIDO	</t>
        </is>
      </c>
      <c r="D491" t="n">
        <v>12.1257</v>
      </c>
      <c r="E491" t="n">
        <v>8.25</v>
      </c>
      <c r="F491" t="n">
        <v>5.21</v>
      </c>
      <c r="G491" t="n">
        <v>31.27</v>
      </c>
      <c r="H491" t="n">
        <v>0.5</v>
      </c>
      <c r="I491" t="n">
        <v>10</v>
      </c>
      <c r="J491" t="n">
        <v>221.99</v>
      </c>
      <c r="K491" t="n">
        <v>56.13</v>
      </c>
      <c r="L491" t="n">
        <v>6.25</v>
      </c>
      <c r="M491" t="n">
        <v>8</v>
      </c>
      <c r="N491" t="n">
        <v>49.61</v>
      </c>
      <c r="O491" t="n">
        <v>27612.53</v>
      </c>
      <c r="P491" t="n">
        <v>73.97</v>
      </c>
      <c r="Q491" t="n">
        <v>202.81</v>
      </c>
      <c r="R491" t="n">
        <v>23.11</v>
      </c>
      <c r="S491" t="n">
        <v>13.89</v>
      </c>
      <c r="T491" t="n">
        <v>2902.78</v>
      </c>
      <c r="U491" t="n">
        <v>0.6</v>
      </c>
      <c r="V491" t="n">
        <v>0.74</v>
      </c>
      <c r="W491" t="n">
        <v>0.65</v>
      </c>
      <c r="X491" t="n">
        <v>0.17</v>
      </c>
      <c r="Y491" t="n">
        <v>1</v>
      </c>
      <c r="Z491" t="n">
        <v>10</v>
      </c>
    </row>
    <row r="492">
      <c r="A492" t="n">
        <v>22</v>
      </c>
      <c r="B492" t="n">
        <v>110</v>
      </c>
      <c r="C492" t="inlineStr">
        <is>
          <t xml:space="preserve">CONCLUIDO	</t>
        </is>
      </c>
      <c r="D492" t="n">
        <v>12.1224</v>
      </c>
      <c r="E492" t="n">
        <v>8.25</v>
      </c>
      <c r="F492" t="n">
        <v>5.21</v>
      </c>
      <c r="G492" t="n">
        <v>31.29</v>
      </c>
      <c r="H492" t="n">
        <v>0.52</v>
      </c>
      <c r="I492" t="n">
        <v>10</v>
      </c>
      <c r="J492" t="n">
        <v>222.4</v>
      </c>
      <c r="K492" t="n">
        <v>56.13</v>
      </c>
      <c r="L492" t="n">
        <v>6.5</v>
      </c>
      <c r="M492" t="n">
        <v>8</v>
      </c>
      <c r="N492" t="n">
        <v>49.78</v>
      </c>
      <c r="O492" t="n">
        <v>27663.85</v>
      </c>
      <c r="P492" t="n">
        <v>73.8</v>
      </c>
      <c r="Q492" t="n">
        <v>202.84</v>
      </c>
      <c r="R492" t="n">
        <v>23.18</v>
      </c>
      <c r="S492" t="n">
        <v>13.89</v>
      </c>
      <c r="T492" t="n">
        <v>2938.97</v>
      </c>
      <c r="U492" t="n">
        <v>0.6</v>
      </c>
      <c r="V492" t="n">
        <v>0.74</v>
      </c>
      <c r="W492" t="n">
        <v>0.65</v>
      </c>
      <c r="X492" t="n">
        <v>0.18</v>
      </c>
      <c r="Y492" t="n">
        <v>1</v>
      </c>
      <c r="Z492" t="n">
        <v>10</v>
      </c>
    </row>
    <row r="493">
      <c r="A493" t="n">
        <v>23</v>
      </c>
      <c r="B493" t="n">
        <v>110</v>
      </c>
      <c r="C493" t="inlineStr">
        <is>
          <t xml:space="preserve">CONCLUIDO	</t>
        </is>
      </c>
      <c r="D493" t="n">
        <v>12.2042</v>
      </c>
      <c r="E493" t="n">
        <v>8.19</v>
      </c>
      <c r="F493" t="n">
        <v>5.2</v>
      </c>
      <c r="G493" t="n">
        <v>34.67</v>
      </c>
      <c r="H493" t="n">
        <v>0.54</v>
      </c>
      <c r="I493" t="n">
        <v>9</v>
      </c>
      <c r="J493" t="n">
        <v>222.82</v>
      </c>
      <c r="K493" t="n">
        <v>56.13</v>
      </c>
      <c r="L493" t="n">
        <v>6.75</v>
      </c>
      <c r="M493" t="n">
        <v>7</v>
      </c>
      <c r="N493" t="n">
        <v>49.94</v>
      </c>
      <c r="O493" t="n">
        <v>27715.11</v>
      </c>
      <c r="P493" t="n">
        <v>73.34999999999999</v>
      </c>
      <c r="Q493" t="n">
        <v>202.81</v>
      </c>
      <c r="R493" t="n">
        <v>22.73</v>
      </c>
      <c r="S493" t="n">
        <v>13.89</v>
      </c>
      <c r="T493" t="n">
        <v>2719.86</v>
      </c>
      <c r="U493" t="n">
        <v>0.61</v>
      </c>
      <c r="V493" t="n">
        <v>0.74</v>
      </c>
      <c r="W493" t="n">
        <v>0.65</v>
      </c>
      <c r="X493" t="n">
        <v>0.16</v>
      </c>
      <c r="Y493" t="n">
        <v>1</v>
      </c>
      <c r="Z493" t="n">
        <v>10</v>
      </c>
    </row>
    <row r="494">
      <c r="A494" t="n">
        <v>24</v>
      </c>
      <c r="B494" t="n">
        <v>110</v>
      </c>
      <c r="C494" t="inlineStr">
        <is>
          <t xml:space="preserve">CONCLUIDO	</t>
        </is>
      </c>
      <c r="D494" t="n">
        <v>12.2046</v>
      </c>
      <c r="E494" t="n">
        <v>8.19</v>
      </c>
      <c r="F494" t="n">
        <v>5.2</v>
      </c>
      <c r="G494" t="n">
        <v>34.67</v>
      </c>
      <c r="H494" t="n">
        <v>0.5600000000000001</v>
      </c>
      <c r="I494" t="n">
        <v>9</v>
      </c>
      <c r="J494" t="n">
        <v>223.23</v>
      </c>
      <c r="K494" t="n">
        <v>56.13</v>
      </c>
      <c r="L494" t="n">
        <v>7</v>
      </c>
      <c r="M494" t="n">
        <v>7</v>
      </c>
      <c r="N494" t="n">
        <v>50.11</v>
      </c>
      <c r="O494" t="n">
        <v>27766.43</v>
      </c>
      <c r="P494" t="n">
        <v>73.14</v>
      </c>
      <c r="Q494" t="n">
        <v>202.83</v>
      </c>
      <c r="R494" t="n">
        <v>22.7</v>
      </c>
      <c r="S494" t="n">
        <v>13.89</v>
      </c>
      <c r="T494" t="n">
        <v>2703.5</v>
      </c>
      <c r="U494" t="n">
        <v>0.61</v>
      </c>
      <c r="V494" t="n">
        <v>0.74</v>
      </c>
      <c r="W494" t="n">
        <v>0.65</v>
      </c>
      <c r="X494" t="n">
        <v>0.16</v>
      </c>
      <c r="Y494" t="n">
        <v>1</v>
      </c>
      <c r="Z494" t="n">
        <v>10</v>
      </c>
    </row>
    <row r="495">
      <c r="A495" t="n">
        <v>25</v>
      </c>
      <c r="B495" t="n">
        <v>110</v>
      </c>
      <c r="C495" t="inlineStr">
        <is>
          <t xml:space="preserve">CONCLUIDO	</t>
        </is>
      </c>
      <c r="D495" t="n">
        <v>12.2009</v>
      </c>
      <c r="E495" t="n">
        <v>8.199999999999999</v>
      </c>
      <c r="F495" t="n">
        <v>5.2</v>
      </c>
      <c r="G495" t="n">
        <v>34.69</v>
      </c>
      <c r="H495" t="n">
        <v>0.58</v>
      </c>
      <c r="I495" t="n">
        <v>9</v>
      </c>
      <c r="J495" t="n">
        <v>223.65</v>
      </c>
      <c r="K495" t="n">
        <v>56.13</v>
      </c>
      <c r="L495" t="n">
        <v>7.25</v>
      </c>
      <c r="M495" t="n">
        <v>7</v>
      </c>
      <c r="N495" t="n">
        <v>50.27</v>
      </c>
      <c r="O495" t="n">
        <v>27817.81</v>
      </c>
      <c r="P495" t="n">
        <v>73.14</v>
      </c>
      <c r="Q495" t="n">
        <v>202.81</v>
      </c>
      <c r="R495" t="n">
        <v>22.72</v>
      </c>
      <c r="S495" t="n">
        <v>13.89</v>
      </c>
      <c r="T495" t="n">
        <v>2715.52</v>
      </c>
      <c r="U495" t="n">
        <v>0.61</v>
      </c>
      <c r="V495" t="n">
        <v>0.74</v>
      </c>
      <c r="W495" t="n">
        <v>0.65</v>
      </c>
      <c r="X495" t="n">
        <v>0.17</v>
      </c>
      <c r="Y495" t="n">
        <v>1</v>
      </c>
      <c r="Z495" t="n">
        <v>10</v>
      </c>
    </row>
    <row r="496">
      <c r="A496" t="n">
        <v>26</v>
      </c>
      <c r="B496" t="n">
        <v>110</v>
      </c>
      <c r="C496" t="inlineStr">
        <is>
          <t xml:space="preserve">CONCLUIDO	</t>
        </is>
      </c>
      <c r="D496" t="n">
        <v>12.2787</v>
      </c>
      <c r="E496" t="n">
        <v>8.140000000000001</v>
      </c>
      <c r="F496" t="n">
        <v>5.19</v>
      </c>
      <c r="G496" t="n">
        <v>38.95</v>
      </c>
      <c r="H496" t="n">
        <v>0.59</v>
      </c>
      <c r="I496" t="n">
        <v>8</v>
      </c>
      <c r="J496" t="n">
        <v>224.07</v>
      </c>
      <c r="K496" t="n">
        <v>56.13</v>
      </c>
      <c r="L496" t="n">
        <v>7.5</v>
      </c>
      <c r="M496" t="n">
        <v>6</v>
      </c>
      <c r="N496" t="n">
        <v>50.44</v>
      </c>
      <c r="O496" t="n">
        <v>27869.24</v>
      </c>
      <c r="P496" t="n">
        <v>72.81999999999999</v>
      </c>
      <c r="Q496" t="n">
        <v>202.81</v>
      </c>
      <c r="R496" t="n">
        <v>22.37</v>
      </c>
      <c r="S496" t="n">
        <v>13.89</v>
      </c>
      <c r="T496" t="n">
        <v>2543.95</v>
      </c>
      <c r="U496" t="n">
        <v>0.62</v>
      </c>
      <c r="V496" t="n">
        <v>0.74</v>
      </c>
      <c r="W496" t="n">
        <v>0.65</v>
      </c>
      <c r="X496" t="n">
        <v>0.16</v>
      </c>
      <c r="Y496" t="n">
        <v>1</v>
      </c>
      <c r="Z496" t="n">
        <v>10</v>
      </c>
    </row>
    <row r="497">
      <c r="A497" t="n">
        <v>27</v>
      </c>
      <c r="B497" t="n">
        <v>110</v>
      </c>
      <c r="C497" t="inlineStr">
        <is>
          <t xml:space="preserve">CONCLUIDO	</t>
        </is>
      </c>
      <c r="D497" t="n">
        <v>12.2871</v>
      </c>
      <c r="E497" t="n">
        <v>8.140000000000001</v>
      </c>
      <c r="F497" t="n">
        <v>5.19</v>
      </c>
      <c r="G497" t="n">
        <v>38.91</v>
      </c>
      <c r="H497" t="n">
        <v>0.61</v>
      </c>
      <c r="I497" t="n">
        <v>8</v>
      </c>
      <c r="J497" t="n">
        <v>224.49</v>
      </c>
      <c r="K497" t="n">
        <v>56.13</v>
      </c>
      <c r="L497" t="n">
        <v>7.75</v>
      </c>
      <c r="M497" t="n">
        <v>6</v>
      </c>
      <c r="N497" t="n">
        <v>50.61</v>
      </c>
      <c r="O497" t="n">
        <v>27920.73</v>
      </c>
      <c r="P497" t="n">
        <v>72.76000000000001</v>
      </c>
      <c r="Q497" t="n">
        <v>202.81</v>
      </c>
      <c r="R497" t="n">
        <v>22.24</v>
      </c>
      <c r="S497" t="n">
        <v>13.89</v>
      </c>
      <c r="T497" t="n">
        <v>2479.44</v>
      </c>
      <c r="U497" t="n">
        <v>0.62</v>
      </c>
      <c r="V497" t="n">
        <v>0.75</v>
      </c>
      <c r="W497" t="n">
        <v>0.65</v>
      </c>
      <c r="X497" t="n">
        <v>0.15</v>
      </c>
      <c r="Y497" t="n">
        <v>1</v>
      </c>
      <c r="Z497" t="n">
        <v>10</v>
      </c>
    </row>
    <row r="498">
      <c r="A498" t="n">
        <v>28</v>
      </c>
      <c r="B498" t="n">
        <v>110</v>
      </c>
      <c r="C498" t="inlineStr">
        <is>
          <t xml:space="preserve">CONCLUIDO	</t>
        </is>
      </c>
      <c r="D498" t="n">
        <v>12.309</v>
      </c>
      <c r="E498" t="n">
        <v>8.119999999999999</v>
      </c>
      <c r="F498" t="n">
        <v>5.17</v>
      </c>
      <c r="G498" t="n">
        <v>38.8</v>
      </c>
      <c r="H498" t="n">
        <v>0.63</v>
      </c>
      <c r="I498" t="n">
        <v>8</v>
      </c>
      <c r="J498" t="n">
        <v>224.9</v>
      </c>
      <c r="K498" t="n">
        <v>56.13</v>
      </c>
      <c r="L498" t="n">
        <v>8</v>
      </c>
      <c r="M498" t="n">
        <v>6</v>
      </c>
      <c r="N498" t="n">
        <v>50.78</v>
      </c>
      <c r="O498" t="n">
        <v>27972.28</v>
      </c>
      <c r="P498" t="n">
        <v>72.19</v>
      </c>
      <c r="Q498" t="n">
        <v>202.81</v>
      </c>
      <c r="R498" t="n">
        <v>21.87</v>
      </c>
      <c r="S498" t="n">
        <v>13.89</v>
      </c>
      <c r="T498" t="n">
        <v>2294.72</v>
      </c>
      <c r="U498" t="n">
        <v>0.64</v>
      </c>
      <c r="V498" t="n">
        <v>0.75</v>
      </c>
      <c r="W498" t="n">
        <v>0.65</v>
      </c>
      <c r="X498" t="n">
        <v>0.14</v>
      </c>
      <c r="Y498" t="n">
        <v>1</v>
      </c>
      <c r="Z498" t="n">
        <v>10</v>
      </c>
    </row>
    <row r="499">
      <c r="A499" t="n">
        <v>29</v>
      </c>
      <c r="B499" t="n">
        <v>110</v>
      </c>
      <c r="C499" t="inlineStr">
        <is>
          <t xml:space="preserve">CONCLUIDO	</t>
        </is>
      </c>
      <c r="D499" t="n">
        <v>12.306</v>
      </c>
      <c r="E499" t="n">
        <v>8.130000000000001</v>
      </c>
      <c r="F499" t="n">
        <v>5.18</v>
      </c>
      <c r="G499" t="n">
        <v>38.82</v>
      </c>
      <c r="H499" t="n">
        <v>0.65</v>
      </c>
      <c r="I499" t="n">
        <v>8</v>
      </c>
      <c r="J499" t="n">
        <v>225.32</v>
      </c>
      <c r="K499" t="n">
        <v>56.13</v>
      </c>
      <c r="L499" t="n">
        <v>8.25</v>
      </c>
      <c r="M499" t="n">
        <v>6</v>
      </c>
      <c r="N499" t="n">
        <v>50.95</v>
      </c>
      <c r="O499" t="n">
        <v>28023.89</v>
      </c>
      <c r="P499" t="n">
        <v>72.06999999999999</v>
      </c>
      <c r="Q499" t="n">
        <v>202.81</v>
      </c>
      <c r="R499" t="n">
        <v>21.91</v>
      </c>
      <c r="S499" t="n">
        <v>13.89</v>
      </c>
      <c r="T499" t="n">
        <v>2313.89</v>
      </c>
      <c r="U499" t="n">
        <v>0.63</v>
      </c>
      <c r="V499" t="n">
        <v>0.75</v>
      </c>
      <c r="W499" t="n">
        <v>0.65</v>
      </c>
      <c r="X499" t="n">
        <v>0.14</v>
      </c>
      <c r="Y499" t="n">
        <v>1</v>
      </c>
      <c r="Z499" t="n">
        <v>10</v>
      </c>
    </row>
    <row r="500">
      <c r="A500" t="n">
        <v>30</v>
      </c>
      <c r="B500" t="n">
        <v>110</v>
      </c>
      <c r="C500" t="inlineStr">
        <is>
          <t xml:space="preserve">CONCLUIDO	</t>
        </is>
      </c>
      <c r="D500" t="n">
        <v>12.3031</v>
      </c>
      <c r="E500" t="n">
        <v>8.130000000000001</v>
      </c>
      <c r="F500" t="n">
        <v>5.18</v>
      </c>
      <c r="G500" t="n">
        <v>38.83</v>
      </c>
      <c r="H500" t="n">
        <v>0.67</v>
      </c>
      <c r="I500" t="n">
        <v>8</v>
      </c>
      <c r="J500" t="n">
        <v>225.74</v>
      </c>
      <c r="K500" t="n">
        <v>56.13</v>
      </c>
      <c r="L500" t="n">
        <v>8.5</v>
      </c>
      <c r="M500" t="n">
        <v>6</v>
      </c>
      <c r="N500" t="n">
        <v>51.11</v>
      </c>
      <c r="O500" t="n">
        <v>28075.56</v>
      </c>
      <c r="P500" t="n">
        <v>71.91</v>
      </c>
      <c r="Q500" t="n">
        <v>202.82</v>
      </c>
      <c r="R500" t="n">
        <v>21.91</v>
      </c>
      <c r="S500" t="n">
        <v>13.89</v>
      </c>
      <c r="T500" t="n">
        <v>2314.57</v>
      </c>
      <c r="U500" t="n">
        <v>0.63</v>
      </c>
      <c r="V500" t="n">
        <v>0.75</v>
      </c>
      <c r="W500" t="n">
        <v>0.65</v>
      </c>
      <c r="X500" t="n">
        <v>0.14</v>
      </c>
      <c r="Y500" t="n">
        <v>1</v>
      </c>
      <c r="Z500" t="n">
        <v>10</v>
      </c>
    </row>
    <row r="501">
      <c r="A501" t="n">
        <v>31</v>
      </c>
      <c r="B501" t="n">
        <v>110</v>
      </c>
      <c r="C501" t="inlineStr">
        <is>
          <t xml:space="preserve">CONCLUIDO	</t>
        </is>
      </c>
      <c r="D501" t="n">
        <v>12.3941</v>
      </c>
      <c r="E501" t="n">
        <v>8.07</v>
      </c>
      <c r="F501" t="n">
        <v>5.16</v>
      </c>
      <c r="G501" t="n">
        <v>44.23</v>
      </c>
      <c r="H501" t="n">
        <v>0.6899999999999999</v>
      </c>
      <c r="I501" t="n">
        <v>7</v>
      </c>
      <c r="J501" t="n">
        <v>226.16</v>
      </c>
      <c r="K501" t="n">
        <v>56.13</v>
      </c>
      <c r="L501" t="n">
        <v>8.75</v>
      </c>
      <c r="M501" t="n">
        <v>5</v>
      </c>
      <c r="N501" t="n">
        <v>51.28</v>
      </c>
      <c r="O501" t="n">
        <v>28127.29</v>
      </c>
      <c r="P501" t="n">
        <v>71.52</v>
      </c>
      <c r="Q501" t="n">
        <v>202.85</v>
      </c>
      <c r="R501" t="n">
        <v>21.48</v>
      </c>
      <c r="S501" t="n">
        <v>13.89</v>
      </c>
      <c r="T501" t="n">
        <v>2102.59</v>
      </c>
      <c r="U501" t="n">
        <v>0.65</v>
      </c>
      <c r="V501" t="n">
        <v>0.75</v>
      </c>
      <c r="W501" t="n">
        <v>0.65</v>
      </c>
      <c r="X501" t="n">
        <v>0.12</v>
      </c>
      <c r="Y501" t="n">
        <v>1</v>
      </c>
      <c r="Z501" t="n">
        <v>10</v>
      </c>
    </row>
    <row r="502">
      <c r="A502" t="n">
        <v>32</v>
      </c>
      <c r="B502" t="n">
        <v>110</v>
      </c>
      <c r="C502" t="inlineStr">
        <is>
          <t xml:space="preserve">CONCLUIDO	</t>
        </is>
      </c>
      <c r="D502" t="n">
        <v>12.4061</v>
      </c>
      <c r="E502" t="n">
        <v>8.06</v>
      </c>
      <c r="F502" t="n">
        <v>5.15</v>
      </c>
      <c r="G502" t="n">
        <v>44.16</v>
      </c>
      <c r="H502" t="n">
        <v>0.71</v>
      </c>
      <c r="I502" t="n">
        <v>7</v>
      </c>
      <c r="J502" t="n">
        <v>226.58</v>
      </c>
      <c r="K502" t="n">
        <v>56.13</v>
      </c>
      <c r="L502" t="n">
        <v>9</v>
      </c>
      <c r="M502" t="n">
        <v>5</v>
      </c>
      <c r="N502" t="n">
        <v>51.45</v>
      </c>
      <c r="O502" t="n">
        <v>28179.08</v>
      </c>
      <c r="P502" t="n">
        <v>71.51000000000001</v>
      </c>
      <c r="Q502" t="n">
        <v>202.81</v>
      </c>
      <c r="R502" t="n">
        <v>21.04</v>
      </c>
      <c r="S502" t="n">
        <v>13.89</v>
      </c>
      <c r="T502" t="n">
        <v>1886.85</v>
      </c>
      <c r="U502" t="n">
        <v>0.66</v>
      </c>
      <c r="V502" t="n">
        <v>0.75</v>
      </c>
      <c r="W502" t="n">
        <v>0.65</v>
      </c>
      <c r="X502" t="n">
        <v>0.11</v>
      </c>
      <c r="Y502" t="n">
        <v>1</v>
      </c>
      <c r="Z502" t="n">
        <v>10</v>
      </c>
    </row>
    <row r="503">
      <c r="A503" t="n">
        <v>33</v>
      </c>
      <c r="B503" t="n">
        <v>110</v>
      </c>
      <c r="C503" t="inlineStr">
        <is>
          <t xml:space="preserve">CONCLUIDO	</t>
        </is>
      </c>
      <c r="D503" t="n">
        <v>12.4005</v>
      </c>
      <c r="E503" t="n">
        <v>8.06</v>
      </c>
      <c r="F503" t="n">
        <v>5.16</v>
      </c>
      <c r="G503" t="n">
        <v>44.19</v>
      </c>
      <c r="H503" t="n">
        <v>0.72</v>
      </c>
      <c r="I503" t="n">
        <v>7</v>
      </c>
      <c r="J503" t="n">
        <v>227</v>
      </c>
      <c r="K503" t="n">
        <v>56.13</v>
      </c>
      <c r="L503" t="n">
        <v>9.25</v>
      </c>
      <c r="M503" t="n">
        <v>5</v>
      </c>
      <c r="N503" t="n">
        <v>51.62</v>
      </c>
      <c r="O503" t="n">
        <v>28230.92</v>
      </c>
      <c r="P503" t="n">
        <v>71.52</v>
      </c>
      <c r="Q503" t="n">
        <v>202.81</v>
      </c>
      <c r="R503" t="n">
        <v>21.29</v>
      </c>
      <c r="S503" t="n">
        <v>13.89</v>
      </c>
      <c r="T503" t="n">
        <v>2011.57</v>
      </c>
      <c r="U503" t="n">
        <v>0.65</v>
      </c>
      <c r="V503" t="n">
        <v>0.75</v>
      </c>
      <c r="W503" t="n">
        <v>0.65</v>
      </c>
      <c r="X503" t="n">
        <v>0.12</v>
      </c>
      <c r="Y503" t="n">
        <v>1</v>
      </c>
      <c r="Z503" t="n">
        <v>10</v>
      </c>
    </row>
    <row r="504">
      <c r="A504" t="n">
        <v>34</v>
      </c>
      <c r="B504" t="n">
        <v>110</v>
      </c>
      <c r="C504" t="inlineStr">
        <is>
          <t xml:space="preserve">CONCLUIDO	</t>
        </is>
      </c>
      <c r="D504" t="n">
        <v>12.3835</v>
      </c>
      <c r="E504" t="n">
        <v>8.08</v>
      </c>
      <c r="F504" t="n">
        <v>5.17</v>
      </c>
      <c r="G504" t="n">
        <v>44.29</v>
      </c>
      <c r="H504" t="n">
        <v>0.74</v>
      </c>
      <c r="I504" t="n">
        <v>7</v>
      </c>
      <c r="J504" t="n">
        <v>227.42</v>
      </c>
      <c r="K504" t="n">
        <v>56.13</v>
      </c>
      <c r="L504" t="n">
        <v>9.5</v>
      </c>
      <c r="M504" t="n">
        <v>5</v>
      </c>
      <c r="N504" t="n">
        <v>51.8</v>
      </c>
      <c r="O504" t="n">
        <v>28282.83</v>
      </c>
      <c r="P504" t="n">
        <v>71.56</v>
      </c>
      <c r="Q504" t="n">
        <v>202.81</v>
      </c>
      <c r="R504" t="n">
        <v>21.65</v>
      </c>
      <c r="S504" t="n">
        <v>13.89</v>
      </c>
      <c r="T504" t="n">
        <v>2190.83</v>
      </c>
      <c r="U504" t="n">
        <v>0.64</v>
      </c>
      <c r="V504" t="n">
        <v>0.75</v>
      </c>
      <c r="W504" t="n">
        <v>0.65</v>
      </c>
      <c r="X504" t="n">
        <v>0.13</v>
      </c>
      <c r="Y504" t="n">
        <v>1</v>
      </c>
      <c r="Z504" t="n">
        <v>10</v>
      </c>
    </row>
    <row r="505">
      <c r="A505" t="n">
        <v>35</v>
      </c>
      <c r="B505" t="n">
        <v>110</v>
      </c>
      <c r="C505" t="inlineStr">
        <is>
          <t xml:space="preserve">CONCLUIDO	</t>
        </is>
      </c>
      <c r="D505" t="n">
        <v>12.3924</v>
      </c>
      <c r="E505" t="n">
        <v>8.07</v>
      </c>
      <c r="F505" t="n">
        <v>5.16</v>
      </c>
      <c r="G505" t="n">
        <v>44.24</v>
      </c>
      <c r="H505" t="n">
        <v>0.76</v>
      </c>
      <c r="I505" t="n">
        <v>7</v>
      </c>
      <c r="J505" t="n">
        <v>227.84</v>
      </c>
      <c r="K505" t="n">
        <v>56.13</v>
      </c>
      <c r="L505" t="n">
        <v>9.75</v>
      </c>
      <c r="M505" t="n">
        <v>5</v>
      </c>
      <c r="N505" t="n">
        <v>51.97</v>
      </c>
      <c r="O505" t="n">
        <v>28334.8</v>
      </c>
      <c r="P505" t="n">
        <v>71.18000000000001</v>
      </c>
      <c r="Q505" t="n">
        <v>202.82</v>
      </c>
      <c r="R505" t="n">
        <v>21.45</v>
      </c>
      <c r="S505" t="n">
        <v>13.89</v>
      </c>
      <c r="T505" t="n">
        <v>2089.67</v>
      </c>
      <c r="U505" t="n">
        <v>0.65</v>
      </c>
      <c r="V505" t="n">
        <v>0.75</v>
      </c>
      <c r="W505" t="n">
        <v>0.65</v>
      </c>
      <c r="X505" t="n">
        <v>0.12</v>
      </c>
      <c r="Y505" t="n">
        <v>1</v>
      </c>
      <c r="Z505" t="n">
        <v>10</v>
      </c>
    </row>
    <row r="506">
      <c r="A506" t="n">
        <v>36</v>
      </c>
      <c r="B506" t="n">
        <v>110</v>
      </c>
      <c r="C506" t="inlineStr">
        <is>
          <t xml:space="preserve">CONCLUIDO	</t>
        </is>
      </c>
      <c r="D506" t="n">
        <v>12.3843</v>
      </c>
      <c r="E506" t="n">
        <v>8.07</v>
      </c>
      <c r="F506" t="n">
        <v>5.17</v>
      </c>
      <c r="G506" t="n">
        <v>44.28</v>
      </c>
      <c r="H506" t="n">
        <v>0.78</v>
      </c>
      <c r="I506" t="n">
        <v>7</v>
      </c>
      <c r="J506" t="n">
        <v>228.27</v>
      </c>
      <c r="K506" t="n">
        <v>56.13</v>
      </c>
      <c r="L506" t="n">
        <v>10</v>
      </c>
      <c r="M506" t="n">
        <v>5</v>
      </c>
      <c r="N506" t="n">
        <v>52.14</v>
      </c>
      <c r="O506" t="n">
        <v>28386.82</v>
      </c>
      <c r="P506" t="n">
        <v>70.92</v>
      </c>
      <c r="Q506" t="n">
        <v>202.82</v>
      </c>
      <c r="R506" t="n">
        <v>21.67</v>
      </c>
      <c r="S506" t="n">
        <v>13.89</v>
      </c>
      <c r="T506" t="n">
        <v>2201.3</v>
      </c>
      <c r="U506" t="n">
        <v>0.64</v>
      </c>
      <c r="V506" t="n">
        <v>0.75</v>
      </c>
      <c r="W506" t="n">
        <v>0.65</v>
      </c>
      <c r="X506" t="n">
        <v>0.13</v>
      </c>
      <c r="Y506" t="n">
        <v>1</v>
      </c>
      <c r="Z506" t="n">
        <v>10</v>
      </c>
    </row>
    <row r="507">
      <c r="A507" t="n">
        <v>37</v>
      </c>
      <c r="B507" t="n">
        <v>110</v>
      </c>
      <c r="C507" t="inlineStr">
        <is>
          <t xml:space="preserve">CONCLUIDO	</t>
        </is>
      </c>
      <c r="D507" t="n">
        <v>12.4983</v>
      </c>
      <c r="E507" t="n">
        <v>8</v>
      </c>
      <c r="F507" t="n">
        <v>5.13</v>
      </c>
      <c r="G507" t="n">
        <v>51.35</v>
      </c>
      <c r="H507" t="n">
        <v>0.8</v>
      </c>
      <c r="I507" t="n">
        <v>6</v>
      </c>
      <c r="J507" t="n">
        <v>228.69</v>
      </c>
      <c r="K507" t="n">
        <v>56.13</v>
      </c>
      <c r="L507" t="n">
        <v>10.25</v>
      </c>
      <c r="M507" t="n">
        <v>4</v>
      </c>
      <c r="N507" t="n">
        <v>52.31</v>
      </c>
      <c r="O507" t="n">
        <v>28438.91</v>
      </c>
      <c r="P507" t="n">
        <v>70.34999999999999</v>
      </c>
      <c r="Q507" t="n">
        <v>202.84</v>
      </c>
      <c r="R507" t="n">
        <v>20.67</v>
      </c>
      <c r="S507" t="n">
        <v>13.89</v>
      </c>
      <c r="T507" t="n">
        <v>1703.34</v>
      </c>
      <c r="U507" t="n">
        <v>0.67</v>
      </c>
      <c r="V507" t="n">
        <v>0.75</v>
      </c>
      <c r="W507" t="n">
        <v>0.65</v>
      </c>
      <c r="X507" t="n">
        <v>0.1</v>
      </c>
      <c r="Y507" t="n">
        <v>1</v>
      </c>
      <c r="Z507" t="n">
        <v>10</v>
      </c>
    </row>
    <row r="508">
      <c r="A508" t="n">
        <v>38</v>
      </c>
      <c r="B508" t="n">
        <v>110</v>
      </c>
      <c r="C508" t="inlineStr">
        <is>
          <t xml:space="preserve">CONCLUIDO	</t>
        </is>
      </c>
      <c r="D508" t="n">
        <v>12.4913</v>
      </c>
      <c r="E508" t="n">
        <v>8.01</v>
      </c>
      <c r="F508" t="n">
        <v>5.14</v>
      </c>
      <c r="G508" t="n">
        <v>51.39</v>
      </c>
      <c r="H508" t="n">
        <v>0.8100000000000001</v>
      </c>
      <c r="I508" t="n">
        <v>6</v>
      </c>
      <c r="J508" t="n">
        <v>229.11</v>
      </c>
      <c r="K508" t="n">
        <v>56.13</v>
      </c>
      <c r="L508" t="n">
        <v>10.5</v>
      </c>
      <c r="M508" t="n">
        <v>4</v>
      </c>
      <c r="N508" t="n">
        <v>52.48</v>
      </c>
      <c r="O508" t="n">
        <v>28491.06</v>
      </c>
      <c r="P508" t="n">
        <v>70.36</v>
      </c>
      <c r="Q508" t="n">
        <v>202.83</v>
      </c>
      <c r="R508" t="n">
        <v>20.77</v>
      </c>
      <c r="S508" t="n">
        <v>13.89</v>
      </c>
      <c r="T508" t="n">
        <v>1756.22</v>
      </c>
      <c r="U508" t="n">
        <v>0.67</v>
      </c>
      <c r="V508" t="n">
        <v>0.75</v>
      </c>
      <c r="W508" t="n">
        <v>0.65</v>
      </c>
      <c r="X508" t="n">
        <v>0.1</v>
      </c>
      <c r="Y508" t="n">
        <v>1</v>
      </c>
      <c r="Z508" t="n">
        <v>10</v>
      </c>
    </row>
    <row r="509">
      <c r="A509" t="n">
        <v>39</v>
      </c>
      <c r="B509" t="n">
        <v>110</v>
      </c>
      <c r="C509" t="inlineStr">
        <is>
          <t xml:space="preserve">CONCLUIDO	</t>
        </is>
      </c>
      <c r="D509" t="n">
        <v>12.497</v>
      </c>
      <c r="E509" t="n">
        <v>8</v>
      </c>
      <c r="F509" t="n">
        <v>5.14</v>
      </c>
      <c r="G509" t="n">
        <v>51.36</v>
      </c>
      <c r="H509" t="n">
        <v>0.83</v>
      </c>
      <c r="I509" t="n">
        <v>6</v>
      </c>
      <c r="J509" t="n">
        <v>229.53</v>
      </c>
      <c r="K509" t="n">
        <v>56.13</v>
      </c>
      <c r="L509" t="n">
        <v>10.75</v>
      </c>
      <c r="M509" t="n">
        <v>4</v>
      </c>
      <c r="N509" t="n">
        <v>52.66</v>
      </c>
      <c r="O509" t="n">
        <v>28543.27</v>
      </c>
      <c r="P509" t="n">
        <v>70.22</v>
      </c>
      <c r="Q509" t="n">
        <v>202.81</v>
      </c>
      <c r="R509" t="n">
        <v>20.79</v>
      </c>
      <c r="S509" t="n">
        <v>13.89</v>
      </c>
      <c r="T509" t="n">
        <v>1767.18</v>
      </c>
      <c r="U509" t="n">
        <v>0.67</v>
      </c>
      <c r="V509" t="n">
        <v>0.75</v>
      </c>
      <c r="W509" t="n">
        <v>0.64</v>
      </c>
      <c r="X509" t="n">
        <v>0.1</v>
      </c>
      <c r="Y509" t="n">
        <v>1</v>
      </c>
      <c r="Z509" t="n">
        <v>10</v>
      </c>
    </row>
    <row r="510">
      <c r="A510" t="n">
        <v>40</v>
      </c>
      <c r="B510" t="n">
        <v>110</v>
      </c>
      <c r="C510" t="inlineStr">
        <is>
          <t xml:space="preserve">CONCLUIDO	</t>
        </is>
      </c>
      <c r="D510" t="n">
        <v>12.5074</v>
      </c>
      <c r="E510" t="n">
        <v>8</v>
      </c>
      <c r="F510" t="n">
        <v>5.13</v>
      </c>
      <c r="G510" t="n">
        <v>51.29</v>
      </c>
      <c r="H510" t="n">
        <v>0.85</v>
      </c>
      <c r="I510" t="n">
        <v>6</v>
      </c>
      <c r="J510" t="n">
        <v>229.96</v>
      </c>
      <c r="K510" t="n">
        <v>56.13</v>
      </c>
      <c r="L510" t="n">
        <v>11</v>
      </c>
      <c r="M510" t="n">
        <v>4</v>
      </c>
      <c r="N510" t="n">
        <v>52.83</v>
      </c>
      <c r="O510" t="n">
        <v>28595.54</v>
      </c>
      <c r="P510" t="n">
        <v>70.01000000000001</v>
      </c>
      <c r="Q510" t="n">
        <v>202.81</v>
      </c>
      <c r="R510" t="n">
        <v>20.47</v>
      </c>
      <c r="S510" t="n">
        <v>13.89</v>
      </c>
      <c r="T510" t="n">
        <v>1604.18</v>
      </c>
      <c r="U510" t="n">
        <v>0.68</v>
      </c>
      <c r="V510" t="n">
        <v>0.75</v>
      </c>
      <c r="W510" t="n">
        <v>0.65</v>
      </c>
      <c r="X510" t="n">
        <v>0.09</v>
      </c>
      <c r="Y510" t="n">
        <v>1</v>
      </c>
      <c r="Z510" t="n">
        <v>10</v>
      </c>
    </row>
    <row r="511">
      <c r="A511" t="n">
        <v>41</v>
      </c>
      <c r="B511" t="n">
        <v>110</v>
      </c>
      <c r="C511" t="inlineStr">
        <is>
          <t xml:space="preserve">CONCLUIDO	</t>
        </is>
      </c>
      <c r="D511" t="n">
        <v>12.4974</v>
      </c>
      <c r="E511" t="n">
        <v>8</v>
      </c>
      <c r="F511" t="n">
        <v>5.14</v>
      </c>
      <c r="G511" t="n">
        <v>51.36</v>
      </c>
      <c r="H511" t="n">
        <v>0.87</v>
      </c>
      <c r="I511" t="n">
        <v>6</v>
      </c>
      <c r="J511" t="n">
        <v>230.38</v>
      </c>
      <c r="K511" t="n">
        <v>56.13</v>
      </c>
      <c r="L511" t="n">
        <v>11.25</v>
      </c>
      <c r="M511" t="n">
        <v>4</v>
      </c>
      <c r="N511" t="n">
        <v>53</v>
      </c>
      <c r="O511" t="n">
        <v>28647.87</v>
      </c>
      <c r="P511" t="n">
        <v>69.95</v>
      </c>
      <c r="Q511" t="n">
        <v>202.82</v>
      </c>
      <c r="R511" t="n">
        <v>20.7</v>
      </c>
      <c r="S511" t="n">
        <v>13.89</v>
      </c>
      <c r="T511" t="n">
        <v>1720.99</v>
      </c>
      <c r="U511" t="n">
        <v>0.67</v>
      </c>
      <c r="V511" t="n">
        <v>0.75</v>
      </c>
      <c r="W511" t="n">
        <v>0.65</v>
      </c>
      <c r="X511" t="n">
        <v>0.1</v>
      </c>
      <c r="Y511" t="n">
        <v>1</v>
      </c>
      <c r="Z511" t="n">
        <v>10</v>
      </c>
    </row>
    <row r="512">
      <c r="A512" t="n">
        <v>42</v>
      </c>
      <c r="B512" t="n">
        <v>110</v>
      </c>
      <c r="C512" t="inlineStr">
        <is>
          <t xml:space="preserve">CONCLUIDO	</t>
        </is>
      </c>
      <c r="D512" t="n">
        <v>12.4944</v>
      </c>
      <c r="E512" t="n">
        <v>8</v>
      </c>
      <c r="F512" t="n">
        <v>5.14</v>
      </c>
      <c r="G512" t="n">
        <v>51.38</v>
      </c>
      <c r="H512" t="n">
        <v>0.89</v>
      </c>
      <c r="I512" t="n">
        <v>6</v>
      </c>
      <c r="J512" t="n">
        <v>230.81</v>
      </c>
      <c r="K512" t="n">
        <v>56.13</v>
      </c>
      <c r="L512" t="n">
        <v>11.5</v>
      </c>
      <c r="M512" t="n">
        <v>4</v>
      </c>
      <c r="N512" t="n">
        <v>53.18</v>
      </c>
      <c r="O512" t="n">
        <v>28700.26</v>
      </c>
      <c r="P512" t="n">
        <v>69.86</v>
      </c>
      <c r="Q512" t="n">
        <v>202.81</v>
      </c>
      <c r="R512" t="n">
        <v>20.72</v>
      </c>
      <c r="S512" t="n">
        <v>13.89</v>
      </c>
      <c r="T512" t="n">
        <v>1727.46</v>
      </c>
      <c r="U512" t="n">
        <v>0.67</v>
      </c>
      <c r="V512" t="n">
        <v>0.75</v>
      </c>
      <c r="W512" t="n">
        <v>0.65</v>
      </c>
      <c r="X512" t="n">
        <v>0.1</v>
      </c>
      <c r="Y512" t="n">
        <v>1</v>
      </c>
      <c r="Z512" t="n">
        <v>10</v>
      </c>
    </row>
    <row r="513">
      <c r="A513" t="n">
        <v>43</v>
      </c>
      <c r="B513" t="n">
        <v>110</v>
      </c>
      <c r="C513" t="inlineStr">
        <is>
          <t xml:space="preserve">CONCLUIDO	</t>
        </is>
      </c>
      <c r="D513" t="n">
        <v>12.4913</v>
      </c>
      <c r="E513" t="n">
        <v>8.01</v>
      </c>
      <c r="F513" t="n">
        <v>5.14</v>
      </c>
      <c r="G513" t="n">
        <v>51.39</v>
      </c>
      <c r="H513" t="n">
        <v>0.9</v>
      </c>
      <c r="I513" t="n">
        <v>6</v>
      </c>
      <c r="J513" t="n">
        <v>231.23</v>
      </c>
      <c r="K513" t="n">
        <v>56.13</v>
      </c>
      <c r="L513" t="n">
        <v>11.75</v>
      </c>
      <c r="M513" t="n">
        <v>4</v>
      </c>
      <c r="N513" t="n">
        <v>53.36</v>
      </c>
      <c r="O513" t="n">
        <v>28752.71</v>
      </c>
      <c r="P513" t="n">
        <v>69.84</v>
      </c>
      <c r="Q513" t="n">
        <v>202.81</v>
      </c>
      <c r="R513" t="n">
        <v>20.81</v>
      </c>
      <c r="S513" t="n">
        <v>13.89</v>
      </c>
      <c r="T513" t="n">
        <v>1776.18</v>
      </c>
      <c r="U513" t="n">
        <v>0.67</v>
      </c>
      <c r="V513" t="n">
        <v>0.75</v>
      </c>
      <c r="W513" t="n">
        <v>0.65</v>
      </c>
      <c r="X513" t="n">
        <v>0.1</v>
      </c>
      <c r="Y513" t="n">
        <v>1</v>
      </c>
      <c r="Z513" t="n">
        <v>10</v>
      </c>
    </row>
    <row r="514">
      <c r="A514" t="n">
        <v>44</v>
      </c>
      <c r="B514" t="n">
        <v>110</v>
      </c>
      <c r="C514" t="inlineStr">
        <is>
          <t xml:space="preserve">CONCLUIDO	</t>
        </is>
      </c>
      <c r="D514" t="n">
        <v>12.4991</v>
      </c>
      <c r="E514" t="n">
        <v>8</v>
      </c>
      <c r="F514" t="n">
        <v>5.13</v>
      </c>
      <c r="G514" t="n">
        <v>51.34</v>
      </c>
      <c r="H514" t="n">
        <v>0.92</v>
      </c>
      <c r="I514" t="n">
        <v>6</v>
      </c>
      <c r="J514" t="n">
        <v>231.66</v>
      </c>
      <c r="K514" t="n">
        <v>56.13</v>
      </c>
      <c r="L514" t="n">
        <v>12</v>
      </c>
      <c r="M514" t="n">
        <v>4</v>
      </c>
      <c r="N514" t="n">
        <v>53.53</v>
      </c>
      <c r="O514" t="n">
        <v>28805.23</v>
      </c>
      <c r="P514" t="n">
        <v>69.47</v>
      </c>
      <c r="Q514" t="n">
        <v>202.81</v>
      </c>
      <c r="R514" t="n">
        <v>20.71</v>
      </c>
      <c r="S514" t="n">
        <v>13.89</v>
      </c>
      <c r="T514" t="n">
        <v>1727.01</v>
      </c>
      <c r="U514" t="n">
        <v>0.67</v>
      </c>
      <c r="V514" t="n">
        <v>0.75</v>
      </c>
      <c r="W514" t="n">
        <v>0.64</v>
      </c>
      <c r="X514" t="n">
        <v>0.1</v>
      </c>
      <c r="Y514" t="n">
        <v>1</v>
      </c>
      <c r="Z514" t="n">
        <v>10</v>
      </c>
    </row>
    <row r="515">
      <c r="A515" t="n">
        <v>45</v>
      </c>
      <c r="B515" t="n">
        <v>110</v>
      </c>
      <c r="C515" t="inlineStr">
        <is>
          <t xml:space="preserve">CONCLUIDO	</t>
        </is>
      </c>
      <c r="D515" t="n">
        <v>12.4922</v>
      </c>
      <c r="E515" t="n">
        <v>8.01</v>
      </c>
      <c r="F515" t="n">
        <v>5.14</v>
      </c>
      <c r="G515" t="n">
        <v>51.39</v>
      </c>
      <c r="H515" t="n">
        <v>0.9399999999999999</v>
      </c>
      <c r="I515" t="n">
        <v>6</v>
      </c>
      <c r="J515" t="n">
        <v>232.08</v>
      </c>
      <c r="K515" t="n">
        <v>56.13</v>
      </c>
      <c r="L515" t="n">
        <v>12.25</v>
      </c>
      <c r="M515" t="n">
        <v>4</v>
      </c>
      <c r="N515" t="n">
        <v>53.71</v>
      </c>
      <c r="O515" t="n">
        <v>28857.81</v>
      </c>
      <c r="P515" t="n">
        <v>69.33</v>
      </c>
      <c r="Q515" t="n">
        <v>202.81</v>
      </c>
      <c r="R515" t="n">
        <v>20.83</v>
      </c>
      <c r="S515" t="n">
        <v>13.89</v>
      </c>
      <c r="T515" t="n">
        <v>1784.64</v>
      </c>
      <c r="U515" t="n">
        <v>0.67</v>
      </c>
      <c r="V515" t="n">
        <v>0.75</v>
      </c>
      <c r="W515" t="n">
        <v>0.65</v>
      </c>
      <c r="X515" t="n">
        <v>0.1</v>
      </c>
      <c r="Y515" t="n">
        <v>1</v>
      </c>
      <c r="Z515" t="n">
        <v>10</v>
      </c>
    </row>
    <row r="516">
      <c r="A516" t="n">
        <v>46</v>
      </c>
      <c r="B516" t="n">
        <v>110</v>
      </c>
      <c r="C516" t="inlineStr">
        <is>
          <t xml:space="preserve">CONCLUIDO	</t>
        </is>
      </c>
      <c r="D516" t="n">
        <v>12.5791</v>
      </c>
      <c r="E516" t="n">
        <v>7.95</v>
      </c>
      <c r="F516" t="n">
        <v>5.13</v>
      </c>
      <c r="G516" t="n">
        <v>61.51</v>
      </c>
      <c r="H516" t="n">
        <v>0.96</v>
      </c>
      <c r="I516" t="n">
        <v>5</v>
      </c>
      <c r="J516" t="n">
        <v>232.51</v>
      </c>
      <c r="K516" t="n">
        <v>56.13</v>
      </c>
      <c r="L516" t="n">
        <v>12.5</v>
      </c>
      <c r="M516" t="n">
        <v>3</v>
      </c>
      <c r="N516" t="n">
        <v>53.88</v>
      </c>
      <c r="O516" t="n">
        <v>28910.45</v>
      </c>
      <c r="P516" t="n">
        <v>69</v>
      </c>
      <c r="Q516" t="n">
        <v>202.81</v>
      </c>
      <c r="R516" t="n">
        <v>20.28</v>
      </c>
      <c r="S516" t="n">
        <v>13.89</v>
      </c>
      <c r="T516" t="n">
        <v>1515.39</v>
      </c>
      <c r="U516" t="n">
        <v>0.68</v>
      </c>
      <c r="V516" t="n">
        <v>0.75</v>
      </c>
      <c r="W516" t="n">
        <v>0.65</v>
      </c>
      <c r="X516" t="n">
        <v>0.09</v>
      </c>
      <c r="Y516" t="n">
        <v>1</v>
      </c>
      <c r="Z516" t="n">
        <v>10</v>
      </c>
    </row>
    <row r="517">
      <c r="A517" t="n">
        <v>47</v>
      </c>
      <c r="B517" t="n">
        <v>110</v>
      </c>
      <c r="C517" t="inlineStr">
        <is>
          <t xml:space="preserve">CONCLUIDO	</t>
        </is>
      </c>
      <c r="D517" t="n">
        <v>12.5865</v>
      </c>
      <c r="E517" t="n">
        <v>7.94</v>
      </c>
      <c r="F517" t="n">
        <v>5.12</v>
      </c>
      <c r="G517" t="n">
        <v>61.45</v>
      </c>
      <c r="H517" t="n">
        <v>0.97</v>
      </c>
      <c r="I517" t="n">
        <v>5</v>
      </c>
      <c r="J517" t="n">
        <v>232.94</v>
      </c>
      <c r="K517" t="n">
        <v>56.13</v>
      </c>
      <c r="L517" t="n">
        <v>12.75</v>
      </c>
      <c r="M517" t="n">
        <v>3</v>
      </c>
      <c r="N517" t="n">
        <v>54.06</v>
      </c>
      <c r="O517" t="n">
        <v>28963.15</v>
      </c>
      <c r="P517" t="n">
        <v>68.84</v>
      </c>
      <c r="Q517" t="n">
        <v>202.81</v>
      </c>
      <c r="R517" t="n">
        <v>20.2</v>
      </c>
      <c r="S517" t="n">
        <v>13.89</v>
      </c>
      <c r="T517" t="n">
        <v>1473.32</v>
      </c>
      <c r="U517" t="n">
        <v>0.6899999999999999</v>
      </c>
      <c r="V517" t="n">
        <v>0.76</v>
      </c>
      <c r="W517" t="n">
        <v>0.65</v>
      </c>
      <c r="X517" t="n">
        <v>0.08</v>
      </c>
      <c r="Y517" t="n">
        <v>1</v>
      </c>
      <c r="Z517" t="n">
        <v>10</v>
      </c>
    </row>
    <row r="518">
      <c r="A518" t="n">
        <v>48</v>
      </c>
      <c r="B518" t="n">
        <v>110</v>
      </c>
      <c r="C518" t="inlineStr">
        <is>
          <t xml:space="preserve">CONCLUIDO	</t>
        </is>
      </c>
      <c r="D518" t="n">
        <v>12.5874</v>
      </c>
      <c r="E518" t="n">
        <v>7.94</v>
      </c>
      <c r="F518" t="n">
        <v>5.12</v>
      </c>
      <c r="G518" t="n">
        <v>61.45</v>
      </c>
      <c r="H518" t="n">
        <v>0.99</v>
      </c>
      <c r="I518" t="n">
        <v>5</v>
      </c>
      <c r="J518" t="n">
        <v>233.37</v>
      </c>
      <c r="K518" t="n">
        <v>56.13</v>
      </c>
      <c r="L518" t="n">
        <v>13</v>
      </c>
      <c r="M518" t="n">
        <v>3</v>
      </c>
      <c r="N518" t="n">
        <v>54.24</v>
      </c>
      <c r="O518" t="n">
        <v>29015.91</v>
      </c>
      <c r="P518" t="n">
        <v>68.59999999999999</v>
      </c>
      <c r="Q518" t="n">
        <v>202.81</v>
      </c>
      <c r="R518" t="n">
        <v>20.24</v>
      </c>
      <c r="S518" t="n">
        <v>13.89</v>
      </c>
      <c r="T518" t="n">
        <v>1495.55</v>
      </c>
      <c r="U518" t="n">
        <v>0.6899999999999999</v>
      </c>
      <c r="V518" t="n">
        <v>0.76</v>
      </c>
      <c r="W518" t="n">
        <v>0.64</v>
      </c>
      <c r="X518" t="n">
        <v>0.08</v>
      </c>
      <c r="Y518" t="n">
        <v>1</v>
      </c>
      <c r="Z518" t="n">
        <v>10</v>
      </c>
    </row>
    <row r="519">
      <c r="A519" t="n">
        <v>49</v>
      </c>
      <c r="B519" t="n">
        <v>110</v>
      </c>
      <c r="C519" t="inlineStr">
        <is>
          <t xml:space="preserve">CONCLUIDO	</t>
        </is>
      </c>
      <c r="D519" t="n">
        <v>12.5901</v>
      </c>
      <c r="E519" t="n">
        <v>7.94</v>
      </c>
      <c r="F519" t="n">
        <v>5.12</v>
      </c>
      <c r="G519" t="n">
        <v>61.43</v>
      </c>
      <c r="H519" t="n">
        <v>1.01</v>
      </c>
      <c r="I519" t="n">
        <v>5</v>
      </c>
      <c r="J519" t="n">
        <v>233.79</v>
      </c>
      <c r="K519" t="n">
        <v>56.13</v>
      </c>
      <c r="L519" t="n">
        <v>13.25</v>
      </c>
      <c r="M519" t="n">
        <v>3</v>
      </c>
      <c r="N519" t="n">
        <v>54.42</v>
      </c>
      <c r="O519" t="n">
        <v>29068.74</v>
      </c>
      <c r="P519" t="n">
        <v>68.56999999999999</v>
      </c>
      <c r="Q519" t="n">
        <v>202.81</v>
      </c>
      <c r="R519" t="n">
        <v>20.17</v>
      </c>
      <c r="S519" t="n">
        <v>13.89</v>
      </c>
      <c r="T519" t="n">
        <v>1458.19</v>
      </c>
      <c r="U519" t="n">
        <v>0.6899999999999999</v>
      </c>
      <c r="V519" t="n">
        <v>0.76</v>
      </c>
      <c r="W519" t="n">
        <v>0.65</v>
      </c>
      <c r="X519" t="n">
        <v>0.08</v>
      </c>
      <c r="Y519" t="n">
        <v>1</v>
      </c>
      <c r="Z519" t="n">
        <v>10</v>
      </c>
    </row>
    <row r="520">
      <c r="A520" t="n">
        <v>50</v>
      </c>
      <c r="B520" t="n">
        <v>110</v>
      </c>
      <c r="C520" t="inlineStr">
        <is>
          <t xml:space="preserve">CONCLUIDO	</t>
        </is>
      </c>
      <c r="D520" t="n">
        <v>12.5874</v>
      </c>
      <c r="E520" t="n">
        <v>7.94</v>
      </c>
      <c r="F520" t="n">
        <v>5.12</v>
      </c>
      <c r="G520" t="n">
        <v>61.45</v>
      </c>
      <c r="H520" t="n">
        <v>1.02</v>
      </c>
      <c r="I520" t="n">
        <v>5</v>
      </c>
      <c r="J520" t="n">
        <v>234.22</v>
      </c>
      <c r="K520" t="n">
        <v>56.13</v>
      </c>
      <c r="L520" t="n">
        <v>13.5</v>
      </c>
      <c r="M520" t="n">
        <v>3</v>
      </c>
      <c r="N520" t="n">
        <v>54.6</v>
      </c>
      <c r="O520" t="n">
        <v>29121.64</v>
      </c>
      <c r="P520" t="n">
        <v>68.83</v>
      </c>
      <c r="Q520" t="n">
        <v>202.82</v>
      </c>
      <c r="R520" t="n">
        <v>20.17</v>
      </c>
      <c r="S520" t="n">
        <v>13.89</v>
      </c>
      <c r="T520" t="n">
        <v>1461.77</v>
      </c>
      <c r="U520" t="n">
        <v>0.6899999999999999</v>
      </c>
      <c r="V520" t="n">
        <v>0.76</v>
      </c>
      <c r="W520" t="n">
        <v>0.65</v>
      </c>
      <c r="X520" t="n">
        <v>0.08</v>
      </c>
      <c r="Y520" t="n">
        <v>1</v>
      </c>
      <c r="Z520" t="n">
        <v>10</v>
      </c>
    </row>
    <row r="521">
      <c r="A521" t="n">
        <v>51</v>
      </c>
      <c r="B521" t="n">
        <v>110</v>
      </c>
      <c r="C521" t="inlineStr">
        <is>
          <t xml:space="preserve">CONCLUIDO	</t>
        </is>
      </c>
      <c r="D521" t="n">
        <v>12.5751</v>
      </c>
      <c r="E521" t="n">
        <v>7.95</v>
      </c>
      <c r="F521" t="n">
        <v>5.13</v>
      </c>
      <c r="G521" t="n">
        <v>61.54</v>
      </c>
      <c r="H521" t="n">
        <v>1.04</v>
      </c>
      <c r="I521" t="n">
        <v>5</v>
      </c>
      <c r="J521" t="n">
        <v>234.65</v>
      </c>
      <c r="K521" t="n">
        <v>56.13</v>
      </c>
      <c r="L521" t="n">
        <v>13.75</v>
      </c>
      <c r="M521" t="n">
        <v>3</v>
      </c>
      <c r="N521" t="n">
        <v>54.78</v>
      </c>
      <c r="O521" t="n">
        <v>29174.59</v>
      </c>
      <c r="P521" t="n">
        <v>68.81</v>
      </c>
      <c r="Q521" t="n">
        <v>202.81</v>
      </c>
      <c r="R521" t="n">
        <v>20.44</v>
      </c>
      <c r="S521" t="n">
        <v>13.89</v>
      </c>
      <c r="T521" t="n">
        <v>1596.01</v>
      </c>
      <c r="U521" t="n">
        <v>0.68</v>
      </c>
      <c r="V521" t="n">
        <v>0.75</v>
      </c>
      <c r="W521" t="n">
        <v>0.65</v>
      </c>
      <c r="X521" t="n">
        <v>0.09</v>
      </c>
      <c r="Y521" t="n">
        <v>1</v>
      </c>
      <c r="Z521" t="n">
        <v>10</v>
      </c>
    </row>
    <row r="522">
      <c r="A522" t="n">
        <v>52</v>
      </c>
      <c r="B522" t="n">
        <v>110</v>
      </c>
      <c r="C522" t="inlineStr">
        <is>
          <t xml:space="preserve">CONCLUIDO	</t>
        </is>
      </c>
      <c r="D522" t="n">
        <v>12.587</v>
      </c>
      <c r="E522" t="n">
        <v>7.94</v>
      </c>
      <c r="F522" t="n">
        <v>5.12</v>
      </c>
      <c r="G522" t="n">
        <v>61.45</v>
      </c>
      <c r="H522" t="n">
        <v>1.06</v>
      </c>
      <c r="I522" t="n">
        <v>5</v>
      </c>
      <c r="J522" t="n">
        <v>235.08</v>
      </c>
      <c r="K522" t="n">
        <v>56.13</v>
      </c>
      <c r="L522" t="n">
        <v>14</v>
      </c>
      <c r="M522" t="n">
        <v>3</v>
      </c>
      <c r="N522" t="n">
        <v>54.96</v>
      </c>
      <c r="O522" t="n">
        <v>29227.61</v>
      </c>
      <c r="P522" t="n">
        <v>68.48</v>
      </c>
      <c r="Q522" t="n">
        <v>202.81</v>
      </c>
      <c r="R522" t="n">
        <v>20.31</v>
      </c>
      <c r="S522" t="n">
        <v>13.89</v>
      </c>
      <c r="T522" t="n">
        <v>1529.1</v>
      </c>
      <c r="U522" t="n">
        <v>0.68</v>
      </c>
      <c r="V522" t="n">
        <v>0.76</v>
      </c>
      <c r="W522" t="n">
        <v>0.64</v>
      </c>
      <c r="X522" t="n">
        <v>0.08</v>
      </c>
      <c r="Y522" t="n">
        <v>1</v>
      </c>
      <c r="Z522" t="n">
        <v>10</v>
      </c>
    </row>
    <row r="523">
      <c r="A523" t="n">
        <v>53</v>
      </c>
      <c r="B523" t="n">
        <v>110</v>
      </c>
      <c r="C523" t="inlineStr">
        <is>
          <t xml:space="preserve">CONCLUIDO	</t>
        </is>
      </c>
      <c r="D523" t="n">
        <v>12.5839</v>
      </c>
      <c r="E523" t="n">
        <v>7.95</v>
      </c>
      <c r="F523" t="n">
        <v>5.12</v>
      </c>
      <c r="G523" t="n">
        <v>61.47</v>
      </c>
      <c r="H523" t="n">
        <v>1.08</v>
      </c>
      <c r="I523" t="n">
        <v>5</v>
      </c>
      <c r="J523" t="n">
        <v>235.51</v>
      </c>
      <c r="K523" t="n">
        <v>56.13</v>
      </c>
      <c r="L523" t="n">
        <v>14.25</v>
      </c>
      <c r="M523" t="n">
        <v>3</v>
      </c>
      <c r="N523" t="n">
        <v>55.14</v>
      </c>
      <c r="O523" t="n">
        <v>29280.69</v>
      </c>
      <c r="P523" t="n">
        <v>68.19</v>
      </c>
      <c r="Q523" t="n">
        <v>202.81</v>
      </c>
      <c r="R523" t="n">
        <v>20.33</v>
      </c>
      <c r="S523" t="n">
        <v>13.89</v>
      </c>
      <c r="T523" t="n">
        <v>1538.92</v>
      </c>
      <c r="U523" t="n">
        <v>0.68</v>
      </c>
      <c r="V523" t="n">
        <v>0.76</v>
      </c>
      <c r="W523" t="n">
        <v>0.64</v>
      </c>
      <c r="X523" t="n">
        <v>0.08</v>
      </c>
      <c r="Y523" t="n">
        <v>1</v>
      </c>
      <c r="Z523" t="n">
        <v>10</v>
      </c>
    </row>
    <row r="524">
      <c r="A524" t="n">
        <v>54</v>
      </c>
      <c r="B524" t="n">
        <v>110</v>
      </c>
      <c r="C524" t="inlineStr">
        <is>
          <t xml:space="preserve">CONCLUIDO	</t>
        </is>
      </c>
      <c r="D524" t="n">
        <v>12.5865</v>
      </c>
      <c r="E524" t="n">
        <v>7.94</v>
      </c>
      <c r="F524" t="n">
        <v>5.12</v>
      </c>
      <c r="G524" t="n">
        <v>61.45</v>
      </c>
      <c r="H524" t="n">
        <v>1.09</v>
      </c>
      <c r="I524" t="n">
        <v>5</v>
      </c>
      <c r="J524" t="n">
        <v>235.94</v>
      </c>
      <c r="K524" t="n">
        <v>56.13</v>
      </c>
      <c r="L524" t="n">
        <v>14.5</v>
      </c>
      <c r="M524" t="n">
        <v>3</v>
      </c>
      <c r="N524" t="n">
        <v>55.32</v>
      </c>
      <c r="O524" t="n">
        <v>29333.84</v>
      </c>
      <c r="P524" t="n">
        <v>67.94</v>
      </c>
      <c r="Q524" t="n">
        <v>202.83</v>
      </c>
      <c r="R524" t="n">
        <v>20.22</v>
      </c>
      <c r="S524" t="n">
        <v>13.89</v>
      </c>
      <c r="T524" t="n">
        <v>1484.05</v>
      </c>
      <c r="U524" t="n">
        <v>0.6899999999999999</v>
      </c>
      <c r="V524" t="n">
        <v>0.76</v>
      </c>
      <c r="W524" t="n">
        <v>0.65</v>
      </c>
      <c r="X524" t="n">
        <v>0.08</v>
      </c>
      <c r="Y524" t="n">
        <v>1</v>
      </c>
      <c r="Z524" t="n">
        <v>10</v>
      </c>
    </row>
    <row r="525">
      <c r="A525" t="n">
        <v>55</v>
      </c>
      <c r="B525" t="n">
        <v>110</v>
      </c>
      <c r="C525" t="inlineStr">
        <is>
          <t xml:space="preserve">CONCLUIDO	</t>
        </is>
      </c>
      <c r="D525" t="n">
        <v>12.5984</v>
      </c>
      <c r="E525" t="n">
        <v>7.94</v>
      </c>
      <c r="F525" t="n">
        <v>5.11</v>
      </c>
      <c r="G525" t="n">
        <v>61.36</v>
      </c>
      <c r="H525" t="n">
        <v>1.11</v>
      </c>
      <c r="I525" t="n">
        <v>5</v>
      </c>
      <c r="J525" t="n">
        <v>236.37</v>
      </c>
      <c r="K525" t="n">
        <v>56.13</v>
      </c>
      <c r="L525" t="n">
        <v>14.75</v>
      </c>
      <c r="M525" t="n">
        <v>3</v>
      </c>
      <c r="N525" t="n">
        <v>55.5</v>
      </c>
      <c r="O525" t="n">
        <v>29387.05</v>
      </c>
      <c r="P525" t="n">
        <v>67.34</v>
      </c>
      <c r="Q525" t="n">
        <v>202.82</v>
      </c>
      <c r="R525" t="n">
        <v>19.93</v>
      </c>
      <c r="S525" t="n">
        <v>13.89</v>
      </c>
      <c r="T525" t="n">
        <v>1341.39</v>
      </c>
      <c r="U525" t="n">
        <v>0.7</v>
      </c>
      <c r="V525" t="n">
        <v>0.76</v>
      </c>
      <c r="W525" t="n">
        <v>0.65</v>
      </c>
      <c r="X525" t="n">
        <v>0.08</v>
      </c>
      <c r="Y525" t="n">
        <v>1</v>
      </c>
      <c r="Z525" t="n">
        <v>10</v>
      </c>
    </row>
    <row r="526">
      <c r="A526" t="n">
        <v>56</v>
      </c>
      <c r="B526" t="n">
        <v>110</v>
      </c>
      <c r="C526" t="inlineStr">
        <is>
          <t xml:space="preserve">CONCLUIDO	</t>
        </is>
      </c>
      <c r="D526" t="n">
        <v>12.5953</v>
      </c>
      <c r="E526" t="n">
        <v>7.94</v>
      </c>
      <c r="F526" t="n">
        <v>5.12</v>
      </c>
      <c r="G526" t="n">
        <v>61.39</v>
      </c>
      <c r="H526" t="n">
        <v>1.13</v>
      </c>
      <c r="I526" t="n">
        <v>5</v>
      </c>
      <c r="J526" t="n">
        <v>236.81</v>
      </c>
      <c r="K526" t="n">
        <v>56.13</v>
      </c>
      <c r="L526" t="n">
        <v>15</v>
      </c>
      <c r="M526" t="n">
        <v>3</v>
      </c>
      <c r="N526" t="n">
        <v>55.68</v>
      </c>
      <c r="O526" t="n">
        <v>29440.33</v>
      </c>
      <c r="P526" t="n">
        <v>67.01000000000001</v>
      </c>
      <c r="Q526" t="n">
        <v>202.81</v>
      </c>
      <c r="R526" t="n">
        <v>20.03</v>
      </c>
      <c r="S526" t="n">
        <v>13.89</v>
      </c>
      <c r="T526" t="n">
        <v>1389.23</v>
      </c>
      <c r="U526" t="n">
        <v>0.6899999999999999</v>
      </c>
      <c r="V526" t="n">
        <v>0.76</v>
      </c>
      <c r="W526" t="n">
        <v>0.65</v>
      </c>
      <c r="X526" t="n">
        <v>0.08</v>
      </c>
      <c r="Y526" t="n">
        <v>1</v>
      </c>
      <c r="Z526" t="n">
        <v>10</v>
      </c>
    </row>
    <row r="527">
      <c r="A527" t="n">
        <v>57</v>
      </c>
      <c r="B527" t="n">
        <v>110</v>
      </c>
      <c r="C527" t="inlineStr">
        <is>
          <t xml:space="preserve">CONCLUIDO	</t>
        </is>
      </c>
      <c r="D527" t="n">
        <v>12.5918</v>
      </c>
      <c r="E527" t="n">
        <v>7.94</v>
      </c>
      <c r="F527" t="n">
        <v>5.12</v>
      </c>
      <c r="G527" t="n">
        <v>61.41</v>
      </c>
      <c r="H527" t="n">
        <v>1.14</v>
      </c>
      <c r="I527" t="n">
        <v>5</v>
      </c>
      <c r="J527" t="n">
        <v>237.24</v>
      </c>
      <c r="K527" t="n">
        <v>56.13</v>
      </c>
      <c r="L527" t="n">
        <v>15.25</v>
      </c>
      <c r="M527" t="n">
        <v>3</v>
      </c>
      <c r="N527" t="n">
        <v>55.86</v>
      </c>
      <c r="O527" t="n">
        <v>29493.67</v>
      </c>
      <c r="P527" t="n">
        <v>66.81999999999999</v>
      </c>
      <c r="Q527" t="n">
        <v>202.81</v>
      </c>
      <c r="R527" t="n">
        <v>20.13</v>
      </c>
      <c r="S527" t="n">
        <v>13.89</v>
      </c>
      <c r="T527" t="n">
        <v>1439.74</v>
      </c>
      <c r="U527" t="n">
        <v>0.6899999999999999</v>
      </c>
      <c r="V527" t="n">
        <v>0.76</v>
      </c>
      <c r="W527" t="n">
        <v>0.65</v>
      </c>
      <c r="X527" t="n">
        <v>0.08</v>
      </c>
      <c r="Y527" t="n">
        <v>1</v>
      </c>
      <c r="Z527" t="n">
        <v>10</v>
      </c>
    </row>
    <row r="528">
      <c r="A528" t="n">
        <v>58</v>
      </c>
      <c r="B528" t="n">
        <v>110</v>
      </c>
      <c r="C528" t="inlineStr">
        <is>
          <t xml:space="preserve">CONCLUIDO	</t>
        </is>
      </c>
      <c r="D528" t="n">
        <v>12.5918</v>
      </c>
      <c r="E528" t="n">
        <v>7.94</v>
      </c>
      <c r="F528" t="n">
        <v>5.12</v>
      </c>
      <c r="G528" t="n">
        <v>61.41</v>
      </c>
      <c r="H528" t="n">
        <v>1.16</v>
      </c>
      <c r="I528" t="n">
        <v>5</v>
      </c>
      <c r="J528" t="n">
        <v>237.67</v>
      </c>
      <c r="K528" t="n">
        <v>56.13</v>
      </c>
      <c r="L528" t="n">
        <v>15.5</v>
      </c>
      <c r="M528" t="n">
        <v>3</v>
      </c>
      <c r="N528" t="n">
        <v>56.05</v>
      </c>
      <c r="O528" t="n">
        <v>29547.07</v>
      </c>
      <c r="P528" t="n">
        <v>66.7</v>
      </c>
      <c r="Q528" t="n">
        <v>202.82</v>
      </c>
      <c r="R528" t="n">
        <v>20.18</v>
      </c>
      <c r="S528" t="n">
        <v>13.89</v>
      </c>
      <c r="T528" t="n">
        <v>1466.7</v>
      </c>
      <c r="U528" t="n">
        <v>0.6899999999999999</v>
      </c>
      <c r="V528" t="n">
        <v>0.76</v>
      </c>
      <c r="W528" t="n">
        <v>0.64</v>
      </c>
      <c r="X528" t="n">
        <v>0.08</v>
      </c>
      <c r="Y528" t="n">
        <v>1</v>
      </c>
      <c r="Z528" t="n">
        <v>10</v>
      </c>
    </row>
    <row r="529">
      <c r="A529" t="n">
        <v>59</v>
      </c>
      <c r="B529" t="n">
        <v>110</v>
      </c>
      <c r="C529" t="inlineStr">
        <is>
          <t xml:space="preserve">CONCLUIDO	</t>
        </is>
      </c>
      <c r="D529" t="n">
        <v>12.6971</v>
      </c>
      <c r="E529" t="n">
        <v>7.88</v>
      </c>
      <c r="F529" t="n">
        <v>5.09</v>
      </c>
      <c r="G529" t="n">
        <v>76.41</v>
      </c>
      <c r="H529" t="n">
        <v>1.18</v>
      </c>
      <c r="I529" t="n">
        <v>4</v>
      </c>
      <c r="J529" t="n">
        <v>238.11</v>
      </c>
      <c r="K529" t="n">
        <v>56.13</v>
      </c>
      <c r="L529" t="n">
        <v>15.75</v>
      </c>
      <c r="M529" t="n">
        <v>2</v>
      </c>
      <c r="N529" t="n">
        <v>56.23</v>
      </c>
      <c r="O529" t="n">
        <v>29600.54</v>
      </c>
      <c r="P529" t="n">
        <v>65.92</v>
      </c>
      <c r="Q529" t="n">
        <v>202.81</v>
      </c>
      <c r="R529" t="n">
        <v>19.29</v>
      </c>
      <c r="S529" t="n">
        <v>13.89</v>
      </c>
      <c r="T529" t="n">
        <v>1026.76</v>
      </c>
      <c r="U529" t="n">
        <v>0.72</v>
      </c>
      <c r="V529" t="n">
        <v>0.76</v>
      </c>
      <c r="W529" t="n">
        <v>0.65</v>
      </c>
      <c r="X529" t="n">
        <v>0.06</v>
      </c>
      <c r="Y529" t="n">
        <v>1</v>
      </c>
      <c r="Z529" t="n">
        <v>10</v>
      </c>
    </row>
    <row r="530">
      <c r="A530" t="n">
        <v>60</v>
      </c>
      <c r="B530" t="n">
        <v>110</v>
      </c>
      <c r="C530" t="inlineStr">
        <is>
          <t xml:space="preserve">CONCLUIDO	</t>
        </is>
      </c>
      <c r="D530" t="n">
        <v>12.698</v>
      </c>
      <c r="E530" t="n">
        <v>7.88</v>
      </c>
      <c r="F530" t="n">
        <v>5.09</v>
      </c>
      <c r="G530" t="n">
        <v>76.40000000000001</v>
      </c>
      <c r="H530" t="n">
        <v>1.19</v>
      </c>
      <c r="I530" t="n">
        <v>4</v>
      </c>
      <c r="J530" t="n">
        <v>238.54</v>
      </c>
      <c r="K530" t="n">
        <v>56.13</v>
      </c>
      <c r="L530" t="n">
        <v>16</v>
      </c>
      <c r="M530" t="n">
        <v>2</v>
      </c>
      <c r="N530" t="n">
        <v>56.41</v>
      </c>
      <c r="O530" t="n">
        <v>29654.08</v>
      </c>
      <c r="P530" t="n">
        <v>65.87</v>
      </c>
      <c r="Q530" t="n">
        <v>202.81</v>
      </c>
      <c r="R530" t="n">
        <v>19.39</v>
      </c>
      <c r="S530" t="n">
        <v>13.89</v>
      </c>
      <c r="T530" t="n">
        <v>1075.42</v>
      </c>
      <c r="U530" t="n">
        <v>0.72</v>
      </c>
      <c r="V530" t="n">
        <v>0.76</v>
      </c>
      <c r="W530" t="n">
        <v>0.64</v>
      </c>
      <c r="X530" t="n">
        <v>0.06</v>
      </c>
      <c r="Y530" t="n">
        <v>1</v>
      </c>
      <c r="Z530" t="n">
        <v>10</v>
      </c>
    </row>
    <row r="531">
      <c r="A531" t="n">
        <v>61</v>
      </c>
      <c r="B531" t="n">
        <v>110</v>
      </c>
      <c r="C531" t="inlineStr">
        <is>
          <t xml:space="preserve">CONCLUIDO	</t>
        </is>
      </c>
      <c r="D531" t="n">
        <v>12.6881</v>
      </c>
      <c r="E531" t="n">
        <v>7.88</v>
      </c>
      <c r="F531" t="n">
        <v>5.1</v>
      </c>
      <c r="G531" t="n">
        <v>76.5</v>
      </c>
      <c r="H531" t="n">
        <v>1.21</v>
      </c>
      <c r="I531" t="n">
        <v>4</v>
      </c>
      <c r="J531" t="n">
        <v>238.97</v>
      </c>
      <c r="K531" t="n">
        <v>56.13</v>
      </c>
      <c r="L531" t="n">
        <v>16.25</v>
      </c>
      <c r="M531" t="n">
        <v>2</v>
      </c>
      <c r="N531" t="n">
        <v>56.6</v>
      </c>
      <c r="O531" t="n">
        <v>29707.68</v>
      </c>
      <c r="P531" t="n">
        <v>66.09999999999999</v>
      </c>
      <c r="Q531" t="n">
        <v>202.82</v>
      </c>
      <c r="R531" t="n">
        <v>19.58</v>
      </c>
      <c r="S531" t="n">
        <v>13.89</v>
      </c>
      <c r="T531" t="n">
        <v>1170.13</v>
      </c>
      <c r="U531" t="n">
        <v>0.71</v>
      </c>
      <c r="V531" t="n">
        <v>0.76</v>
      </c>
      <c r="W531" t="n">
        <v>0.64</v>
      </c>
      <c r="X531" t="n">
        <v>0.06</v>
      </c>
      <c r="Y531" t="n">
        <v>1</v>
      </c>
      <c r="Z531" t="n">
        <v>10</v>
      </c>
    </row>
    <row r="532">
      <c r="A532" t="n">
        <v>62</v>
      </c>
      <c r="B532" t="n">
        <v>110</v>
      </c>
      <c r="C532" t="inlineStr">
        <is>
          <t xml:space="preserve">CONCLUIDO	</t>
        </is>
      </c>
      <c r="D532" t="n">
        <v>12.6984</v>
      </c>
      <c r="E532" t="n">
        <v>7.88</v>
      </c>
      <c r="F532" t="n">
        <v>5.09</v>
      </c>
      <c r="G532" t="n">
        <v>76.40000000000001</v>
      </c>
      <c r="H532" t="n">
        <v>1.23</v>
      </c>
      <c r="I532" t="n">
        <v>4</v>
      </c>
      <c r="J532" t="n">
        <v>239.41</v>
      </c>
      <c r="K532" t="n">
        <v>56.13</v>
      </c>
      <c r="L532" t="n">
        <v>16.5</v>
      </c>
      <c r="M532" t="n">
        <v>2</v>
      </c>
      <c r="N532" t="n">
        <v>56.78</v>
      </c>
      <c r="O532" t="n">
        <v>29761.35</v>
      </c>
      <c r="P532" t="n">
        <v>66.23</v>
      </c>
      <c r="Q532" t="n">
        <v>202.81</v>
      </c>
      <c r="R532" t="n">
        <v>19.39</v>
      </c>
      <c r="S532" t="n">
        <v>13.89</v>
      </c>
      <c r="T532" t="n">
        <v>1072.65</v>
      </c>
      <c r="U532" t="n">
        <v>0.72</v>
      </c>
      <c r="V532" t="n">
        <v>0.76</v>
      </c>
      <c r="W532" t="n">
        <v>0.64</v>
      </c>
      <c r="X532" t="n">
        <v>0.06</v>
      </c>
      <c r="Y532" t="n">
        <v>1</v>
      </c>
      <c r="Z532" t="n">
        <v>10</v>
      </c>
    </row>
    <row r="533">
      <c r="A533" t="n">
        <v>63</v>
      </c>
      <c r="B533" t="n">
        <v>110</v>
      </c>
      <c r="C533" t="inlineStr">
        <is>
          <t xml:space="preserve">CONCLUIDO	</t>
        </is>
      </c>
      <c r="D533" t="n">
        <v>12.6859</v>
      </c>
      <c r="E533" t="n">
        <v>7.88</v>
      </c>
      <c r="F533" t="n">
        <v>5.1</v>
      </c>
      <c r="G533" t="n">
        <v>76.52</v>
      </c>
      <c r="H533" t="n">
        <v>1.24</v>
      </c>
      <c r="I533" t="n">
        <v>4</v>
      </c>
      <c r="J533" t="n">
        <v>239.85</v>
      </c>
      <c r="K533" t="n">
        <v>56.13</v>
      </c>
      <c r="L533" t="n">
        <v>16.75</v>
      </c>
      <c r="M533" t="n">
        <v>2</v>
      </c>
      <c r="N533" t="n">
        <v>56.97</v>
      </c>
      <c r="O533" t="n">
        <v>29815.09</v>
      </c>
      <c r="P533" t="n">
        <v>66.41</v>
      </c>
      <c r="Q533" t="n">
        <v>202.81</v>
      </c>
      <c r="R533" t="n">
        <v>19.58</v>
      </c>
      <c r="S533" t="n">
        <v>13.89</v>
      </c>
      <c r="T533" t="n">
        <v>1170.12</v>
      </c>
      <c r="U533" t="n">
        <v>0.71</v>
      </c>
      <c r="V533" t="n">
        <v>0.76</v>
      </c>
      <c r="W533" t="n">
        <v>0.64</v>
      </c>
      <c r="X533" t="n">
        <v>0.06</v>
      </c>
      <c r="Y533" t="n">
        <v>1</v>
      </c>
      <c r="Z533" t="n">
        <v>10</v>
      </c>
    </row>
    <row r="534">
      <c r="A534" t="n">
        <v>64</v>
      </c>
      <c r="B534" t="n">
        <v>110</v>
      </c>
      <c r="C534" t="inlineStr">
        <is>
          <t xml:space="preserve">CONCLUIDO	</t>
        </is>
      </c>
      <c r="D534" t="n">
        <v>12.6881</v>
      </c>
      <c r="E534" t="n">
        <v>7.88</v>
      </c>
      <c r="F534" t="n">
        <v>5.1</v>
      </c>
      <c r="G534" t="n">
        <v>76.5</v>
      </c>
      <c r="H534" t="n">
        <v>1.26</v>
      </c>
      <c r="I534" t="n">
        <v>4</v>
      </c>
      <c r="J534" t="n">
        <v>240.28</v>
      </c>
      <c r="K534" t="n">
        <v>56.13</v>
      </c>
      <c r="L534" t="n">
        <v>17</v>
      </c>
      <c r="M534" t="n">
        <v>2</v>
      </c>
      <c r="N534" t="n">
        <v>57.16</v>
      </c>
      <c r="O534" t="n">
        <v>29869.01</v>
      </c>
      <c r="P534" t="n">
        <v>66.34</v>
      </c>
      <c r="Q534" t="n">
        <v>202.81</v>
      </c>
      <c r="R534" t="n">
        <v>19.56</v>
      </c>
      <c r="S534" t="n">
        <v>13.89</v>
      </c>
      <c r="T534" t="n">
        <v>1159.36</v>
      </c>
      <c r="U534" t="n">
        <v>0.71</v>
      </c>
      <c r="V534" t="n">
        <v>0.76</v>
      </c>
      <c r="W534" t="n">
        <v>0.64</v>
      </c>
      <c r="X534" t="n">
        <v>0.06</v>
      </c>
      <c r="Y534" t="n">
        <v>1</v>
      </c>
      <c r="Z534" t="n">
        <v>10</v>
      </c>
    </row>
    <row r="535">
      <c r="A535" t="n">
        <v>65</v>
      </c>
      <c r="B535" t="n">
        <v>110</v>
      </c>
      <c r="C535" t="inlineStr">
        <is>
          <t xml:space="preserve">CONCLUIDO	</t>
        </is>
      </c>
      <c r="D535" t="n">
        <v>12.685</v>
      </c>
      <c r="E535" t="n">
        <v>7.88</v>
      </c>
      <c r="F535" t="n">
        <v>5.1</v>
      </c>
      <c r="G535" t="n">
        <v>76.53</v>
      </c>
      <c r="H535" t="n">
        <v>1.27</v>
      </c>
      <c r="I535" t="n">
        <v>4</v>
      </c>
      <c r="J535" t="n">
        <v>240.72</v>
      </c>
      <c r="K535" t="n">
        <v>56.13</v>
      </c>
      <c r="L535" t="n">
        <v>17.25</v>
      </c>
      <c r="M535" t="n">
        <v>2</v>
      </c>
      <c r="N535" t="n">
        <v>57.34</v>
      </c>
      <c r="O535" t="n">
        <v>29922.88</v>
      </c>
      <c r="P535" t="n">
        <v>66.23999999999999</v>
      </c>
      <c r="Q535" t="n">
        <v>202.82</v>
      </c>
      <c r="R535" t="n">
        <v>19.65</v>
      </c>
      <c r="S535" t="n">
        <v>13.89</v>
      </c>
      <c r="T535" t="n">
        <v>1202.57</v>
      </c>
      <c r="U535" t="n">
        <v>0.71</v>
      </c>
      <c r="V535" t="n">
        <v>0.76</v>
      </c>
      <c r="W535" t="n">
        <v>0.64</v>
      </c>
      <c r="X535" t="n">
        <v>0.06</v>
      </c>
      <c r="Y535" t="n">
        <v>1</v>
      </c>
      <c r="Z535" t="n">
        <v>10</v>
      </c>
    </row>
    <row r="536">
      <c r="A536" t="n">
        <v>66</v>
      </c>
      <c r="B536" t="n">
        <v>110</v>
      </c>
      <c r="C536" t="inlineStr">
        <is>
          <t xml:space="preserve">CONCLUIDO	</t>
        </is>
      </c>
      <c r="D536" t="n">
        <v>12.6921</v>
      </c>
      <c r="E536" t="n">
        <v>7.88</v>
      </c>
      <c r="F536" t="n">
        <v>5.1</v>
      </c>
      <c r="G536" t="n">
        <v>76.45999999999999</v>
      </c>
      <c r="H536" t="n">
        <v>1.29</v>
      </c>
      <c r="I536" t="n">
        <v>4</v>
      </c>
      <c r="J536" t="n">
        <v>241.16</v>
      </c>
      <c r="K536" t="n">
        <v>56.13</v>
      </c>
      <c r="L536" t="n">
        <v>17.5</v>
      </c>
      <c r="M536" t="n">
        <v>2</v>
      </c>
      <c r="N536" t="n">
        <v>57.53</v>
      </c>
      <c r="O536" t="n">
        <v>29976.82</v>
      </c>
      <c r="P536" t="n">
        <v>66.19</v>
      </c>
      <c r="Q536" t="n">
        <v>202.81</v>
      </c>
      <c r="R536" t="n">
        <v>19.45</v>
      </c>
      <c r="S536" t="n">
        <v>13.89</v>
      </c>
      <c r="T536" t="n">
        <v>1105.7</v>
      </c>
      <c r="U536" t="n">
        <v>0.71</v>
      </c>
      <c r="V536" t="n">
        <v>0.76</v>
      </c>
      <c r="W536" t="n">
        <v>0.64</v>
      </c>
      <c r="X536" t="n">
        <v>0.06</v>
      </c>
      <c r="Y536" t="n">
        <v>1</v>
      </c>
      <c r="Z536" t="n">
        <v>10</v>
      </c>
    </row>
    <row r="537">
      <c r="A537" t="n">
        <v>67</v>
      </c>
      <c r="B537" t="n">
        <v>110</v>
      </c>
      <c r="C537" t="inlineStr">
        <is>
          <t xml:space="preserve">CONCLUIDO	</t>
        </is>
      </c>
      <c r="D537" t="n">
        <v>12.6881</v>
      </c>
      <c r="E537" t="n">
        <v>7.88</v>
      </c>
      <c r="F537" t="n">
        <v>5.1</v>
      </c>
      <c r="G537" t="n">
        <v>76.5</v>
      </c>
      <c r="H537" t="n">
        <v>1.31</v>
      </c>
      <c r="I537" t="n">
        <v>4</v>
      </c>
      <c r="J537" t="n">
        <v>241.59</v>
      </c>
      <c r="K537" t="n">
        <v>56.13</v>
      </c>
      <c r="L537" t="n">
        <v>17.75</v>
      </c>
      <c r="M537" t="n">
        <v>2</v>
      </c>
      <c r="N537" t="n">
        <v>57.72</v>
      </c>
      <c r="O537" t="n">
        <v>30030.83</v>
      </c>
      <c r="P537" t="n">
        <v>66.09</v>
      </c>
      <c r="Q537" t="n">
        <v>202.81</v>
      </c>
      <c r="R537" t="n">
        <v>19.5</v>
      </c>
      <c r="S537" t="n">
        <v>13.89</v>
      </c>
      <c r="T537" t="n">
        <v>1131.85</v>
      </c>
      <c r="U537" t="n">
        <v>0.71</v>
      </c>
      <c r="V537" t="n">
        <v>0.76</v>
      </c>
      <c r="W537" t="n">
        <v>0.65</v>
      </c>
      <c r="X537" t="n">
        <v>0.06</v>
      </c>
      <c r="Y537" t="n">
        <v>1</v>
      </c>
      <c r="Z537" t="n">
        <v>10</v>
      </c>
    </row>
    <row r="538">
      <c r="A538" t="n">
        <v>68</v>
      </c>
      <c r="B538" t="n">
        <v>110</v>
      </c>
      <c r="C538" t="inlineStr">
        <is>
          <t xml:space="preserve">CONCLUIDO	</t>
        </is>
      </c>
      <c r="D538" t="n">
        <v>12.6881</v>
      </c>
      <c r="E538" t="n">
        <v>7.88</v>
      </c>
      <c r="F538" t="n">
        <v>5.1</v>
      </c>
      <c r="G538" t="n">
        <v>76.5</v>
      </c>
      <c r="H538" t="n">
        <v>1.32</v>
      </c>
      <c r="I538" t="n">
        <v>4</v>
      </c>
      <c r="J538" t="n">
        <v>242.03</v>
      </c>
      <c r="K538" t="n">
        <v>56.13</v>
      </c>
      <c r="L538" t="n">
        <v>18</v>
      </c>
      <c r="M538" t="n">
        <v>2</v>
      </c>
      <c r="N538" t="n">
        <v>57.91</v>
      </c>
      <c r="O538" t="n">
        <v>30084.9</v>
      </c>
      <c r="P538" t="n">
        <v>65.86</v>
      </c>
      <c r="Q538" t="n">
        <v>202.81</v>
      </c>
      <c r="R538" t="n">
        <v>19.46</v>
      </c>
      <c r="S538" t="n">
        <v>13.89</v>
      </c>
      <c r="T538" t="n">
        <v>1112.17</v>
      </c>
      <c r="U538" t="n">
        <v>0.71</v>
      </c>
      <c r="V538" t="n">
        <v>0.76</v>
      </c>
      <c r="W538" t="n">
        <v>0.65</v>
      </c>
      <c r="X538" t="n">
        <v>0.06</v>
      </c>
      <c r="Y538" t="n">
        <v>1</v>
      </c>
      <c r="Z538" t="n">
        <v>10</v>
      </c>
    </row>
    <row r="539">
      <c r="A539" t="n">
        <v>69</v>
      </c>
      <c r="B539" t="n">
        <v>110</v>
      </c>
      <c r="C539" t="inlineStr">
        <is>
          <t xml:space="preserve">CONCLUIDO	</t>
        </is>
      </c>
      <c r="D539" t="n">
        <v>12.6904</v>
      </c>
      <c r="E539" t="n">
        <v>7.88</v>
      </c>
      <c r="F539" t="n">
        <v>5.1</v>
      </c>
      <c r="G539" t="n">
        <v>76.47</v>
      </c>
      <c r="H539" t="n">
        <v>1.34</v>
      </c>
      <c r="I539" t="n">
        <v>4</v>
      </c>
      <c r="J539" t="n">
        <v>242.47</v>
      </c>
      <c r="K539" t="n">
        <v>56.13</v>
      </c>
      <c r="L539" t="n">
        <v>18.25</v>
      </c>
      <c r="M539" t="n">
        <v>2</v>
      </c>
      <c r="N539" t="n">
        <v>58.1</v>
      </c>
      <c r="O539" t="n">
        <v>30139.04</v>
      </c>
      <c r="P539" t="n">
        <v>65.58</v>
      </c>
      <c r="Q539" t="n">
        <v>202.81</v>
      </c>
      <c r="R539" t="n">
        <v>19.52</v>
      </c>
      <c r="S539" t="n">
        <v>13.89</v>
      </c>
      <c r="T539" t="n">
        <v>1139.22</v>
      </c>
      <c r="U539" t="n">
        <v>0.71</v>
      </c>
      <c r="V539" t="n">
        <v>0.76</v>
      </c>
      <c r="W539" t="n">
        <v>0.64</v>
      </c>
      <c r="X539" t="n">
        <v>0.06</v>
      </c>
      <c r="Y539" t="n">
        <v>1</v>
      </c>
      <c r="Z539" t="n">
        <v>10</v>
      </c>
    </row>
    <row r="540">
      <c r="A540" t="n">
        <v>70</v>
      </c>
      <c r="B540" t="n">
        <v>110</v>
      </c>
      <c r="C540" t="inlineStr">
        <is>
          <t xml:space="preserve">CONCLUIDO	</t>
        </is>
      </c>
      <c r="D540" t="n">
        <v>12.6944</v>
      </c>
      <c r="E540" t="n">
        <v>7.88</v>
      </c>
      <c r="F540" t="n">
        <v>5.1</v>
      </c>
      <c r="G540" t="n">
        <v>76.44</v>
      </c>
      <c r="H540" t="n">
        <v>1.35</v>
      </c>
      <c r="I540" t="n">
        <v>4</v>
      </c>
      <c r="J540" t="n">
        <v>242.91</v>
      </c>
      <c r="K540" t="n">
        <v>56.13</v>
      </c>
      <c r="L540" t="n">
        <v>18.5</v>
      </c>
      <c r="M540" t="n">
        <v>2</v>
      </c>
      <c r="N540" t="n">
        <v>58.28</v>
      </c>
      <c r="O540" t="n">
        <v>30193.25</v>
      </c>
      <c r="P540" t="n">
        <v>65.29000000000001</v>
      </c>
      <c r="Q540" t="n">
        <v>202.81</v>
      </c>
      <c r="R540" t="n">
        <v>19.41</v>
      </c>
      <c r="S540" t="n">
        <v>13.89</v>
      </c>
      <c r="T540" t="n">
        <v>1082.55</v>
      </c>
      <c r="U540" t="n">
        <v>0.72</v>
      </c>
      <c r="V540" t="n">
        <v>0.76</v>
      </c>
      <c r="W540" t="n">
        <v>0.64</v>
      </c>
      <c r="X540" t="n">
        <v>0.06</v>
      </c>
      <c r="Y540" t="n">
        <v>1</v>
      </c>
      <c r="Z540" t="n">
        <v>10</v>
      </c>
    </row>
    <row r="541">
      <c r="A541" t="n">
        <v>71</v>
      </c>
      <c r="B541" t="n">
        <v>110</v>
      </c>
      <c r="C541" t="inlineStr">
        <is>
          <t xml:space="preserve">CONCLUIDO	</t>
        </is>
      </c>
      <c r="D541" t="n">
        <v>12.6989</v>
      </c>
      <c r="E541" t="n">
        <v>7.87</v>
      </c>
      <c r="F541" t="n">
        <v>5.09</v>
      </c>
      <c r="G541" t="n">
        <v>76.40000000000001</v>
      </c>
      <c r="H541" t="n">
        <v>1.37</v>
      </c>
      <c r="I541" t="n">
        <v>4</v>
      </c>
      <c r="J541" t="n">
        <v>243.35</v>
      </c>
      <c r="K541" t="n">
        <v>56.13</v>
      </c>
      <c r="L541" t="n">
        <v>18.75</v>
      </c>
      <c r="M541" t="n">
        <v>2</v>
      </c>
      <c r="N541" t="n">
        <v>58.47</v>
      </c>
      <c r="O541" t="n">
        <v>30247.53</v>
      </c>
      <c r="P541" t="n">
        <v>65.11</v>
      </c>
      <c r="Q541" t="n">
        <v>202.81</v>
      </c>
      <c r="R541" t="n">
        <v>19.31</v>
      </c>
      <c r="S541" t="n">
        <v>13.89</v>
      </c>
      <c r="T541" t="n">
        <v>1034.51</v>
      </c>
      <c r="U541" t="n">
        <v>0.72</v>
      </c>
      <c r="V541" t="n">
        <v>0.76</v>
      </c>
      <c r="W541" t="n">
        <v>0.64</v>
      </c>
      <c r="X541" t="n">
        <v>0.05</v>
      </c>
      <c r="Y541" t="n">
        <v>1</v>
      </c>
      <c r="Z541" t="n">
        <v>10</v>
      </c>
    </row>
    <row r="542">
      <c r="A542" t="n">
        <v>72</v>
      </c>
      <c r="B542" t="n">
        <v>110</v>
      </c>
      <c r="C542" t="inlineStr">
        <is>
          <t xml:space="preserve">CONCLUIDO	</t>
        </is>
      </c>
      <c r="D542" t="n">
        <v>12.6957</v>
      </c>
      <c r="E542" t="n">
        <v>7.88</v>
      </c>
      <c r="F542" t="n">
        <v>5.09</v>
      </c>
      <c r="G542" t="n">
        <v>76.42</v>
      </c>
      <c r="H542" t="n">
        <v>1.39</v>
      </c>
      <c r="I542" t="n">
        <v>4</v>
      </c>
      <c r="J542" t="n">
        <v>243.79</v>
      </c>
      <c r="K542" t="n">
        <v>56.13</v>
      </c>
      <c r="L542" t="n">
        <v>19</v>
      </c>
      <c r="M542" t="n">
        <v>2</v>
      </c>
      <c r="N542" t="n">
        <v>58.67</v>
      </c>
      <c r="O542" t="n">
        <v>30301.87</v>
      </c>
      <c r="P542" t="n">
        <v>64.76000000000001</v>
      </c>
      <c r="Q542" t="n">
        <v>202.81</v>
      </c>
      <c r="R542" t="n">
        <v>19.36</v>
      </c>
      <c r="S542" t="n">
        <v>13.89</v>
      </c>
      <c r="T542" t="n">
        <v>1060.83</v>
      </c>
      <c r="U542" t="n">
        <v>0.72</v>
      </c>
      <c r="V542" t="n">
        <v>0.76</v>
      </c>
      <c r="W542" t="n">
        <v>0.64</v>
      </c>
      <c r="X542" t="n">
        <v>0.06</v>
      </c>
      <c r="Y542" t="n">
        <v>1</v>
      </c>
      <c r="Z542" t="n">
        <v>10</v>
      </c>
    </row>
    <row r="543">
      <c r="A543" t="n">
        <v>73</v>
      </c>
      <c r="B543" t="n">
        <v>110</v>
      </c>
      <c r="C543" t="inlineStr">
        <is>
          <t xml:space="preserve">CONCLUIDO	</t>
        </is>
      </c>
      <c r="D543" t="n">
        <v>12.6998</v>
      </c>
      <c r="E543" t="n">
        <v>7.87</v>
      </c>
      <c r="F543" t="n">
        <v>5.09</v>
      </c>
      <c r="G543" t="n">
        <v>76.39</v>
      </c>
      <c r="H543" t="n">
        <v>1.4</v>
      </c>
      <c r="I543" t="n">
        <v>4</v>
      </c>
      <c r="J543" t="n">
        <v>244.23</v>
      </c>
      <c r="K543" t="n">
        <v>56.13</v>
      </c>
      <c r="L543" t="n">
        <v>19.25</v>
      </c>
      <c r="M543" t="n">
        <v>2</v>
      </c>
      <c r="N543" t="n">
        <v>58.86</v>
      </c>
      <c r="O543" t="n">
        <v>30356.29</v>
      </c>
      <c r="P543" t="n">
        <v>64.40000000000001</v>
      </c>
      <c r="Q543" t="n">
        <v>202.81</v>
      </c>
      <c r="R543" t="n">
        <v>19.38</v>
      </c>
      <c r="S543" t="n">
        <v>13.89</v>
      </c>
      <c r="T543" t="n">
        <v>1068.12</v>
      </c>
      <c r="U543" t="n">
        <v>0.72</v>
      </c>
      <c r="V543" t="n">
        <v>0.76</v>
      </c>
      <c r="W543" t="n">
        <v>0.64</v>
      </c>
      <c r="X543" t="n">
        <v>0.05</v>
      </c>
      <c r="Y543" t="n">
        <v>1</v>
      </c>
      <c r="Z543" t="n">
        <v>10</v>
      </c>
    </row>
    <row r="544">
      <c r="A544" t="n">
        <v>74</v>
      </c>
      <c r="B544" t="n">
        <v>110</v>
      </c>
      <c r="C544" t="inlineStr">
        <is>
          <t xml:space="preserve">CONCLUIDO	</t>
        </is>
      </c>
      <c r="D544" t="n">
        <v>12.7083</v>
      </c>
      <c r="E544" t="n">
        <v>7.87</v>
      </c>
      <c r="F544" t="n">
        <v>5.09</v>
      </c>
      <c r="G544" t="n">
        <v>76.31</v>
      </c>
      <c r="H544" t="n">
        <v>1.42</v>
      </c>
      <c r="I544" t="n">
        <v>4</v>
      </c>
      <c r="J544" t="n">
        <v>244.68</v>
      </c>
      <c r="K544" t="n">
        <v>56.13</v>
      </c>
      <c r="L544" t="n">
        <v>19.5</v>
      </c>
      <c r="M544" t="n">
        <v>2</v>
      </c>
      <c r="N544" t="n">
        <v>59.05</v>
      </c>
      <c r="O544" t="n">
        <v>30410.77</v>
      </c>
      <c r="P544" t="n">
        <v>63.8</v>
      </c>
      <c r="Q544" t="n">
        <v>202.81</v>
      </c>
      <c r="R544" t="n">
        <v>19.12</v>
      </c>
      <c r="S544" t="n">
        <v>13.89</v>
      </c>
      <c r="T544" t="n">
        <v>937.46</v>
      </c>
      <c r="U544" t="n">
        <v>0.73</v>
      </c>
      <c r="V544" t="n">
        <v>0.76</v>
      </c>
      <c r="W544" t="n">
        <v>0.64</v>
      </c>
      <c r="X544" t="n">
        <v>0.05</v>
      </c>
      <c r="Y544" t="n">
        <v>1</v>
      </c>
      <c r="Z544" t="n">
        <v>10</v>
      </c>
    </row>
    <row r="545">
      <c r="A545" t="n">
        <v>75</v>
      </c>
      <c r="B545" t="n">
        <v>110</v>
      </c>
      <c r="C545" t="inlineStr">
        <is>
          <t xml:space="preserve">CONCLUIDO	</t>
        </is>
      </c>
      <c r="D545" t="n">
        <v>12.7042</v>
      </c>
      <c r="E545" t="n">
        <v>7.87</v>
      </c>
      <c r="F545" t="n">
        <v>5.09</v>
      </c>
      <c r="G545" t="n">
        <v>76.34999999999999</v>
      </c>
      <c r="H545" t="n">
        <v>1.43</v>
      </c>
      <c r="I545" t="n">
        <v>4</v>
      </c>
      <c r="J545" t="n">
        <v>245.12</v>
      </c>
      <c r="K545" t="n">
        <v>56.13</v>
      </c>
      <c r="L545" t="n">
        <v>19.75</v>
      </c>
      <c r="M545" t="n">
        <v>2</v>
      </c>
      <c r="N545" t="n">
        <v>59.24</v>
      </c>
      <c r="O545" t="n">
        <v>30465.32</v>
      </c>
      <c r="P545" t="n">
        <v>63.57</v>
      </c>
      <c r="Q545" t="n">
        <v>202.81</v>
      </c>
      <c r="R545" t="n">
        <v>19.19</v>
      </c>
      <c r="S545" t="n">
        <v>13.89</v>
      </c>
      <c r="T545" t="n">
        <v>974.39</v>
      </c>
      <c r="U545" t="n">
        <v>0.72</v>
      </c>
      <c r="V545" t="n">
        <v>0.76</v>
      </c>
      <c r="W545" t="n">
        <v>0.64</v>
      </c>
      <c r="X545" t="n">
        <v>0.05</v>
      </c>
      <c r="Y545" t="n">
        <v>1</v>
      </c>
      <c r="Z545" t="n">
        <v>10</v>
      </c>
    </row>
    <row r="546">
      <c r="A546" t="n">
        <v>76</v>
      </c>
      <c r="B546" t="n">
        <v>110</v>
      </c>
      <c r="C546" t="inlineStr">
        <is>
          <t xml:space="preserve">CONCLUIDO	</t>
        </is>
      </c>
      <c r="D546" t="n">
        <v>12.7078</v>
      </c>
      <c r="E546" t="n">
        <v>7.87</v>
      </c>
      <c r="F546" t="n">
        <v>5.09</v>
      </c>
      <c r="G546" t="n">
        <v>76.31</v>
      </c>
      <c r="H546" t="n">
        <v>1.45</v>
      </c>
      <c r="I546" t="n">
        <v>4</v>
      </c>
      <c r="J546" t="n">
        <v>245.56</v>
      </c>
      <c r="K546" t="n">
        <v>56.13</v>
      </c>
      <c r="L546" t="n">
        <v>20</v>
      </c>
      <c r="M546" t="n">
        <v>2</v>
      </c>
      <c r="N546" t="n">
        <v>59.43</v>
      </c>
      <c r="O546" t="n">
        <v>30519.94</v>
      </c>
      <c r="P546" t="n">
        <v>63.29</v>
      </c>
      <c r="Q546" t="n">
        <v>202.81</v>
      </c>
      <c r="R546" t="n">
        <v>19.18</v>
      </c>
      <c r="S546" t="n">
        <v>13.89</v>
      </c>
      <c r="T546" t="n">
        <v>971.01</v>
      </c>
      <c r="U546" t="n">
        <v>0.72</v>
      </c>
      <c r="V546" t="n">
        <v>0.76</v>
      </c>
      <c r="W546" t="n">
        <v>0.64</v>
      </c>
      <c r="X546" t="n">
        <v>0.05</v>
      </c>
      <c r="Y546" t="n">
        <v>1</v>
      </c>
      <c r="Z546" t="n">
        <v>10</v>
      </c>
    </row>
    <row r="547">
      <c r="A547" t="n">
        <v>77</v>
      </c>
      <c r="B547" t="n">
        <v>110</v>
      </c>
      <c r="C547" t="inlineStr">
        <is>
          <t xml:space="preserve">CONCLUIDO	</t>
        </is>
      </c>
      <c r="D547" t="n">
        <v>12.7015</v>
      </c>
      <c r="E547" t="n">
        <v>7.87</v>
      </c>
      <c r="F547" t="n">
        <v>5.09</v>
      </c>
      <c r="G547" t="n">
        <v>76.37</v>
      </c>
      <c r="H547" t="n">
        <v>1.46</v>
      </c>
      <c r="I547" t="n">
        <v>4</v>
      </c>
      <c r="J547" t="n">
        <v>246</v>
      </c>
      <c r="K547" t="n">
        <v>56.13</v>
      </c>
      <c r="L547" t="n">
        <v>20.25</v>
      </c>
      <c r="M547" t="n">
        <v>2</v>
      </c>
      <c r="N547" t="n">
        <v>59.63</v>
      </c>
      <c r="O547" t="n">
        <v>30574.64</v>
      </c>
      <c r="P547" t="n">
        <v>63.12</v>
      </c>
      <c r="Q547" t="n">
        <v>202.81</v>
      </c>
      <c r="R547" t="n">
        <v>19.2</v>
      </c>
      <c r="S547" t="n">
        <v>13.89</v>
      </c>
      <c r="T547" t="n">
        <v>979.11</v>
      </c>
      <c r="U547" t="n">
        <v>0.72</v>
      </c>
      <c r="V547" t="n">
        <v>0.76</v>
      </c>
      <c r="W547" t="n">
        <v>0.65</v>
      </c>
      <c r="X547" t="n">
        <v>0.05</v>
      </c>
      <c r="Y547" t="n">
        <v>1</v>
      </c>
      <c r="Z547" t="n">
        <v>10</v>
      </c>
    </row>
    <row r="548">
      <c r="A548" t="n">
        <v>78</v>
      </c>
      <c r="B548" t="n">
        <v>110</v>
      </c>
      <c r="C548" t="inlineStr">
        <is>
          <t xml:space="preserve">CONCLUIDO	</t>
        </is>
      </c>
      <c r="D548" t="n">
        <v>12.7096</v>
      </c>
      <c r="E548" t="n">
        <v>7.87</v>
      </c>
      <c r="F548" t="n">
        <v>5.09</v>
      </c>
      <c r="G548" t="n">
        <v>76.3</v>
      </c>
      <c r="H548" t="n">
        <v>1.48</v>
      </c>
      <c r="I548" t="n">
        <v>4</v>
      </c>
      <c r="J548" t="n">
        <v>246.45</v>
      </c>
      <c r="K548" t="n">
        <v>56.13</v>
      </c>
      <c r="L548" t="n">
        <v>20.5</v>
      </c>
      <c r="M548" t="n">
        <v>2</v>
      </c>
      <c r="N548" t="n">
        <v>59.82</v>
      </c>
      <c r="O548" t="n">
        <v>30629.4</v>
      </c>
      <c r="P548" t="n">
        <v>62.59</v>
      </c>
      <c r="Q548" t="n">
        <v>202.81</v>
      </c>
      <c r="R548" t="n">
        <v>19.07</v>
      </c>
      <c r="S548" t="n">
        <v>13.89</v>
      </c>
      <c r="T548" t="n">
        <v>915.51</v>
      </c>
      <c r="U548" t="n">
        <v>0.73</v>
      </c>
      <c r="V548" t="n">
        <v>0.76</v>
      </c>
      <c r="W548" t="n">
        <v>0.64</v>
      </c>
      <c r="X548" t="n">
        <v>0.05</v>
      </c>
      <c r="Y548" t="n">
        <v>1</v>
      </c>
      <c r="Z548" t="n">
        <v>10</v>
      </c>
    </row>
    <row r="549">
      <c r="A549" t="n">
        <v>79</v>
      </c>
      <c r="B549" t="n">
        <v>110</v>
      </c>
      <c r="C549" t="inlineStr">
        <is>
          <t xml:space="preserve">CONCLUIDO	</t>
        </is>
      </c>
      <c r="D549" t="n">
        <v>12.7092</v>
      </c>
      <c r="E549" t="n">
        <v>7.87</v>
      </c>
      <c r="F549" t="n">
        <v>5.09</v>
      </c>
      <c r="G549" t="n">
        <v>76.3</v>
      </c>
      <c r="H549" t="n">
        <v>1.49</v>
      </c>
      <c r="I549" t="n">
        <v>4</v>
      </c>
      <c r="J549" t="n">
        <v>246.89</v>
      </c>
      <c r="K549" t="n">
        <v>56.13</v>
      </c>
      <c r="L549" t="n">
        <v>20.75</v>
      </c>
      <c r="M549" t="n">
        <v>2</v>
      </c>
      <c r="N549" t="n">
        <v>60.02</v>
      </c>
      <c r="O549" t="n">
        <v>30684.23</v>
      </c>
      <c r="P549" t="n">
        <v>62.3</v>
      </c>
      <c r="Q549" t="n">
        <v>202.81</v>
      </c>
      <c r="R549" t="n">
        <v>19.1</v>
      </c>
      <c r="S549" t="n">
        <v>13.89</v>
      </c>
      <c r="T549" t="n">
        <v>931.86</v>
      </c>
      <c r="U549" t="n">
        <v>0.73</v>
      </c>
      <c r="V549" t="n">
        <v>0.76</v>
      </c>
      <c r="W549" t="n">
        <v>0.64</v>
      </c>
      <c r="X549" t="n">
        <v>0.05</v>
      </c>
      <c r="Y549" t="n">
        <v>1</v>
      </c>
      <c r="Z549" t="n">
        <v>10</v>
      </c>
    </row>
    <row r="550">
      <c r="A550" t="n">
        <v>80</v>
      </c>
      <c r="B550" t="n">
        <v>110</v>
      </c>
      <c r="C550" t="inlineStr">
        <is>
          <t xml:space="preserve">CONCLUIDO	</t>
        </is>
      </c>
      <c r="D550" t="n">
        <v>12.7177</v>
      </c>
      <c r="E550" t="n">
        <v>7.86</v>
      </c>
      <c r="F550" t="n">
        <v>5.08</v>
      </c>
      <c r="G550" t="n">
        <v>76.22</v>
      </c>
      <c r="H550" t="n">
        <v>1.51</v>
      </c>
      <c r="I550" t="n">
        <v>4</v>
      </c>
      <c r="J550" t="n">
        <v>247.34</v>
      </c>
      <c r="K550" t="n">
        <v>56.13</v>
      </c>
      <c r="L550" t="n">
        <v>21</v>
      </c>
      <c r="M550" t="n">
        <v>2</v>
      </c>
      <c r="N550" t="n">
        <v>60.21</v>
      </c>
      <c r="O550" t="n">
        <v>30739.14</v>
      </c>
      <c r="P550" t="n">
        <v>61.77</v>
      </c>
      <c r="Q550" t="n">
        <v>202.81</v>
      </c>
      <c r="R550" t="n">
        <v>18.96</v>
      </c>
      <c r="S550" t="n">
        <v>13.89</v>
      </c>
      <c r="T550" t="n">
        <v>857.88</v>
      </c>
      <c r="U550" t="n">
        <v>0.73</v>
      </c>
      <c r="V550" t="n">
        <v>0.76</v>
      </c>
      <c r="W550" t="n">
        <v>0.64</v>
      </c>
      <c r="X550" t="n">
        <v>0.04</v>
      </c>
      <c r="Y550" t="n">
        <v>1</v>
      </c>
      <c r="Z550" t="n">
        <v>10</v>
      </c>
    </row>
    <row r="551">
      <c r="A551" t="n">
        <v>81</v>
      </c>
      <c r="B551" t="n">
        <v>110</v>
      </c>
      <c r="C551" t="inlineStr">
        <is>
          <t xml:space="preserve">CONCLUIDO	</t>
        </is>
      </c>
      <c r="D551" t="n">
        <v>12.7123</v>
      </c>
      <c r="E551" t="n">
        <v>7.87</v>
      </c>
      <c r="F551" t="n">
        <v>5.08</v>
      </c>
      <c r="G551" t="n">
        <v>76.27</v>
      </c>
      <c r="H551" t="n">
        <v>1.53</v>
      </c>
      <c r="I551" t="n">
        <v>4</v>
      </c>
      <c r="J551" t="n">
        <v>247.78</v>
      </c>
      <c r="K551" t="n">
        <v>56.13</v>
      </c>
      <c r="L551" t="n">
        <v>21.25</v>
      </c>
      <c r="M551" t="n">
        <v>2</v>
      </c>
      <c r="N551" t="n">
        <v>60.41</v>
      </c>
      <c r="O551" t="n">
        <v>30794.11</v>
      </c>
      <c r="P551" t="n">
        <v>61.12</v>
      </c>
      <c r="Q551" t="n">
        <v>202.81</v>
      </c>
      <c r="R551" t="n">
        <v>19.09</v>
      </c>
      <c r="S551" t="n">
        <v>13.89</v>
      </c>
      <c r="T551" t="n">
        <v>922.37</v>
      </c>
      <c r="U551" t="n">
        <v>0.73</v>
      </c>
      <c r="V551" t="n">
        <v>0.76</v>
      </c>
      <c r="W551" t="n">
        <v>0.64</v>
      </c>
      <c r="X551" t="n">
        <v>0.05</v>
      </c>
      <c r="Y551" t="n">
        <v>1</v>
      </c>
      <c r="Z551" t="n">
        <v>10</v>
      </c>
    </row>
    <row r="552">
      <c r="A552" t="n">
        <v>82</v>
      </c>
      <c r="B552" t="n">
        <v>110</v>
      </c>
      <c r="C552" t="inlineStr">
        <is>
          <t xml:space="preserve">CONCLUIDO	</t>
        </is>
      </c>
      <c r="D552" t="n">
        <v>12.7042</v>
      </c>
      <c r="E552" t="n">
        <v>7.87</v>
      </c>
      <c r="F552" t="n">
        <v>5.09</v>
      </c>
      <c r="G552" t="n">
        <v>76.34999999999999</v>
      </c>
      <c r="H552" t="n">
        <v>1.54</v>
      </c>
      <c r="I552" t="n">
        <v>4</v>
      </c>
      <c r="J552" t="n">
        <v>248.23</v>
      </c>
      <c r="K552" t="n">
        <v>56.13</v>
      </c>
      <c r="L552" t="n">
        <v>21.5</v>
      </c>
      <c r="M552" t="n">
        <v>2</v>
      </c>
      <c r="N552" t="n">
        <v>60.6</v>
      </c>
      <c r="O552" t="n">
        <v>30849.16</v>
      </c>
      <c r="P552" t="n">
        <v>60.6</v>
      </c>
      <c r="Q552" t="n">
        <v>202.81</v>
      </c>
      <c r="R552" t="n">
        <v>19.22</v>
      </c>
      <c r="S552" t="n">
        <v>13.89</v>
      </c>
      <c r="T552" t="n">
        <v>987.74</v>
      </c>
      <c r="U552" t="n">
        <v>0.72</v>
      </c>
      <c r="V552" t="n">
        <v>0.76</v>
      </c>
      <c r="W552" t="n">
        <v>0.64</v>
      </c>
      <c r="X552" t="n">
        <v>0.05</v>
      </c>
      <c r="Y552" t="n">
        <v>1</v>
      </c>
      <c r="Z552" t="n">
        <v>10</v>
      </c>
    </row>
    <row r="553">
      <c r="A553" t="n">
        <v>83</v>
      </c>
      <c r="B553" t="n">
        <v>110</v>
      </c>
      <c r="C553" t="inlineStr">
        <is>
          <t xml:space="preserve">CONCLUIDO	</t>
        </is>
      </c>
      <c r="D553" t="n">
        <v>12.8055</v>
      </c>
      <c r="E553" t="n">
        <v>7.81</v>
      </c>
      <c r="F553" t="n">
        <v>5.07</v>
      </c>
      <c r="G553" t="n">
        <v>101.39</v>
      </c>
      <c r="H553" t="n">
        <v>1.56</v>
      </c>
      <c r="I553" t="n">
        <v>3</v>
      </c>
      <c r="J553" t="n">
        <v>248.68</v>
      </c>
      <c r="K553" t="n">
        <v>56.13</v>
      </c>
      <c r="L553" t="n">
        <v>21.75</v>
      </c>
      <c r="M553" t="n">
        <v>1</v>
      </c>
      <c r="N553" t="n">
        <v>60.8</v>
      </c>
      <c r="O553" t="n">
        <v>30904.28</v>
      </c>
      <c r="P553" t="n">
        <v>60.28</v>
      </c>
      <c r="Q553" t="n">
        <v>202.81</v>
      </c>
      <c r="R553" t="n">
        <v>18.62</v>
      </c>
      <c r="S553" t="n">
        <v>13.89</v>
      </c>
      <c r="T553" t="n">
        <v>696.02</v>
      </c>
      <c r="U553" t="n">
        <v>0.75</v>
      </c>
      <c r="V553" t="n">
        <v>0.76</v>
      </c>
      <c r="W553" t="n">
        <v>0.64</v>
      </c>
      <c r="X553" t="n">
        <v>0.03</v>
      </c>
      <c r="Y553" t="n">
        <v>1</v>
      </c>
      <c r="Z553" t="n">
        <v>10</v>
      </c>
    </row>
    <row r="554">
      <c r="A554" t="n">
        <v>84</v>
      </c>
      <c r="B554" t="n">
        <v>110</v>
      </c>
      <c r="C554" t="inlineStr">
        <is>
          <t xml:space="preserve">CONCLUIDO	</t>
        </is>
      </c>
      <c r="D554" t="n">
        <v>12.8018</v>
      </c>
      <c r="E554" t="n">
        <v>7.81</v>
      </c>
      <c r="F554" t="n">
        <v>5.07</v>
      </c>
      <c r="G554" t="n">
        <v>101.44</v>
      </c>
      <c r="H554" t="n">
        <v>1.57</v>
      </c>
      <c r="I554" t="n">
        <v>3</v>
      </c>
      <c r="J554" t="n">
        <v>249.12</v>
      </c>
      <c r="K554" t="n">
        <v>56.13</v>
      </c>
      <c r="L554" t="n">
        <v>22</v>
      </c>
      <c r="M554" t="n">
        <v>1</v>
      </c>
      <c r="N554" t="n">
        <v>61</v>
      </c>
      <c r="O554" t="n">
        <v>30959.46</v>
      </c>
      <c r="P554" t="n">
        <v>60.4</v>
      </c>
      <c r="Q554" t="n">
        <v>202.81</v>
      </c>
      <c r="R554" t="n">
        <v>18.64</v>
      </c>
      <c r="S554" t="n">
        <v>13.89</v>
      </c>
      <c r="T554" t="n">
        <v>705.04</v>
      </c>
      <c r="U554" t="n">
        <v>0.75</v>
      </c>
      <c r="V554" t="n">
        <v>0.76</v>
      </c>
      <c r="W554" t="n">
        <v>0.64</v>
      </c>
      <c r="X554" t="n">
        <v>0.03</v>
      </c>
      <c r="Y554" t="n">
        <v>1</v>
      </c>
      <c r="Z554" t="n">
        <v>10</v>
      </c>
    </row>
    <row r="555">
      <c r="A555" t="n">
        <v>85</v>
      </c>
      <c r="B555" t="n">
        <v>110</v>
      </c>
      <c r="C555" t="inlineStr">
        <is>
          <t xml:space="preserve">CONCLUIDO	</t>
        </is>
      </c>
      <c r="D555" t="n">
        <v>12.81</v>
      </c>
      <c r="E555" t="n">
        <v>7.81</v>
      </c>
      <c r="F555" t="n">
        <v>5.07</v>
      </c>
      <c r="G555" t="n">
        <v>101.34</v>
      </c>
      <c r="H555" t="n">
        <v>1.59</v>
      </c>
      <c r="I555" t="n">
        <v>3</v>
      </c>
      <c r="J555" t="n">
        <v>249.57</v>
      </c>
      <c r="K555" t="n">
        <v>56.13</v>
      </c>
      <c r="L555" t="n">
        <v>22.25</v>
      </c>
      <c r="M555" t="n">
        <v>1</v>
      </c>
      <c r="N555" t="n">
        <v>61.2</v>
      </c>
      <c r="O555" t="n">
        <v>31014.73</v>
      </c>
      <c r="P555" t="n">
        <v>60.48</v>
      </c>
      <c r="Q555" t="n">
        <v>202.81</v>
      </c>
      <c r="R555" t="n">
        <v>18.53</v>
      </c>
      <c r="S555" t="n">
        <v>13.89</v>
      </c>
      <c r="T555" t="n">
        <v>650.11</v>
      </c>
      <c r="U555" t="n">
        <v>0.75</v>
      </c>
      <c r="V555" t="n">
        <v>0.76</v>
      </c>
      <c r="W555" t="n">
        <v>0.64</v>
      </c>
      <c r="X555" t="n">
        <v>0.03</v>
      </c>
      <c r="Y555" t="n">
        <v>1</v>
      </c>
      <c r="Z555" t="n">
        <v>10</v>
      </c>
    </row>
    <row r="556">
      <c r="A556" t="n">
        <v>86</v>
      </c>
      <c r="B556" t="n">
        <v>110</v>
      </c>
      <c r="C556" t="inlineStr">
        <is>
          <t xml:space="preserve">CONCLUIDO	</t>
        </is>
      </c>
      <c r="D556" t="n">
        <v>12.8073</v>
      </c>
      <c r="E556" t="n">
        <v>7.81</v>
      </c>
      <c r="F556" t="n">
        <v>5.07</v>
      </c>
      <c r="G556" t="n">
        <v>101.37</v>
      </c>
      <c r="H556" t="n">
        <v>1.6</v>
      </c>
      <c r="I556" t="n">
        <v>3</v>
      </c>
      <c r="J556" t="n">
        <v>250.02</v>
      </c>
      <c r="K556" t="n">
        <v>56.13</v>
      </c>
      <c r="L556" t="n">
        <v>22.5</v>
      </c>
      <c r="M556" t="n">
        <v>1</v>
      </c>
      <c r="N556" t="n">
        <v>61.39</v>
      </c>
      <c r="O556" t="n">
        <v>31070.06</v>
      </c>
      <c r="P556" t="n">
        <v>60.51</v>
      </c>
      <c r="Q556" t="n">
        <v>202.81</v>
      </c>
      <c r="R556" t="n">
        <v>18.47</v>
      </c>
      <c r="S556" t="n">
        <v>13.89</v>
      </c>
      <c r="T556" t="n">
        <v>620.4299999999999</v>
      </c>
      <c r="U556" t="n">
        <v>0.75</v>
      </c>
      <c r="V556" t="n">
        <v>0.76</v>
      </c>
      <c r="W556" t="n">
        <v>0.64</v>
      </c>
      <c r="X556" t="n">
        <v>0.03</v>
      </c>
      <c r="Y556" t="n">
        <v>1</v>
      </c>
      <c r="Z556" t="n">
        <v>10</v>
      </c>
    </row>
    <row r="557">
      <c r="A557" t="n">
        <v>87</v>
      </c>
      <c r="B557" t="n">
        <v>110</v>
      </c>
      <c r="C557" t="inlineStr">
        <is>
          <t xml:space="preserve">CONCLUIDO	</t>
        </is>
      </c>
      <c r="D557" t="n">
        <v>12.8068</v>
      </c>
      <c r="E557" t="n">
        <v>7.81</v>
      </c>
      <c r="F557" t="n">
        <v>5.07</v>
      </c>
      <c r="G557" t="n">
        <v>101.38</v>
      </c>
      <c r="H557" t="n">
        <v>1.62</v>
      </c>
      <c r="I557" t="n">
        <v>3</v>
      </c>
      <c r="J557" t="n">
        <v>250.47</v>
      </c>
      <c r="K557" t="n">
        <v>56.13</v>
      </c>
      <c r="L557" t="n">
        <v>22.75</v>
      </c>
      <c r="M557" t="n">
        <v>0</v>
      </c>
      <c r="N557" t="n">
        <v>61.59</v>
      </c>
      <c r="O557" t="n">
        <v>31125.47</v>
      </c>
      <c r="P557" t="n">
        <v>60.53</v>
      </c>
      <c r="Q557" t="n">
        <v>202.81</v>
      </c>
      <c r="R557" t="n">
        <v>18.49</v>
      </c>
      <c r="S557" t="n">
        <v>13.89</v>
      </c>
      <c r="T557" t="n">
        <v>629.1799999999999</v>
      </c>
      <c r="U557" t="n">
        <v>0.75</v>
      </c>
      <c r="V557" t="n">
        <v>0.76</v>
      </c>
      <c r="W557" t="n">
        <v>0.64</v>
      </c>
      <c r="X557" t="n">
        <v>0.03</v>
      </c>
      <c r="Y557" t="n">
        <v>1</v>
      </c>
      <c r="Z557" t="n">
        <v>10</v>
      </c>
    </row>
    <row r="558">
      <c r="A558" t="n">
        <v>0</v>
      </c>
      <c r="B558" t="n">
        <v>150</v>
      </c>
      <c r="C558" t="inlineStr">
        <is>
          <t xml:space="preserve">CONCLUIDO	</t>
        </is>
      </c>
      <c r="D558" t="n">
        <v>6.6914</v>
      </c>
      <c r="E558" t="n">
        <v>14.94</v>
      </c>
      <c r="F558" t="n">
        <v>6.89</v>
      </c>
      <c r="G558" t="n">
        <v>4.54</v>
      </c>
      <c r="H558" t="n">
        <v>0.06</v>
      </c>
      <c r="I558" t="n">
        <v>91</v>
      </c>
      <c r="J558" t="n">
        <v>296.65</v>
      </c>
      <c r="K558" t="n">
        <v>61.82</v>
      </c>
      <c r="L558" t="n">
        <v>1</v>
      </c>
      <c r="M558" t="n">
        <v>89</v>
      </c>
      <c r="N558" t="n">
        <v>83.83</v>
      </c>
      <c r="O558" t="n">
        <v>36821.52</v>
      </c>
      <c r="P558" t="n">
        <v>125.36</v>
      </c>
      <c r="Q558" t="n">
        <v>202.87</v>
      </c>
      <c r="R558" t="n">
        <v>75.86</v>
      </c>
      <c r="S558" t="n">
        <v>13.89</v>
      </c>
      <c r="T558" t="n">
        <v>28873.89</v>
      </c>
      <c r="U558" t="n">
        <v>0.18</v>
      </c>
      <c r="V558" t="n">
        <v>0.5600000000000001</v>
      </c>
      <c r="W558" t="n">
        <v>0.77</v>
      </c>
      <c r="X558" t="n">
        <v>1.85</v>
      </c>
      <c r="Y558" t="n">
        <v>1</v>
      </c>
      <c r="Z558" t="n">
        <v>10</v>
      </c>
    </row>
    <row r="559">
      <c r="A559" t="n">
        <v>1</v>
      </c>
      <c r="B559" t="n">
        <v>150</v>
      </c>
      <c r="C559" t="inlineStr">
        <is>
          <t xml:space="preserve">CONCLUIDO	</t>
        </is>
      </c>
      <c r="D559" t="n">
        <v>7.5781</v>
      </c>
      <c r="E559" t="n">
        <v>13.2</v>
      </c>
      <c r="F559" t="n">
        <v>6.42</v>
      </c>
      <c r="G559" t="n">
        <v>5.67</v>
      </c>
      <c r="H559" t="n">
        <v>0.07000000000000001</v>
      </c>
      <c r="I559" t="n">
        <v>68</v>
      </c>
      <c r="J559" t="n">
        <v>297.17</v>
      </c>
      <c r="K559" t="n">
        <v>61.82</v>
      </c>
      <c r="L559" t="n">
        <v>1.25</v>
      </c>
      <c r="M559" t="n">
        <v>66</v>
      </c>
      <c r="N559" t="n">
        <v>84.09999999999999</v>
      </c>
      <c r="O559" t="n">
        <v>36885.7</v>
      </c>
      <c r="P559" t="n">
        <v>116.71</v>
      </c>
      <c r="Q559" t="n">
        <v>202.88</v>
      </c>
      <c r="R559" t="n">
        <v>60.49</v>
      </c>
      <c r="S559" t="n">
        <v>13.89</v>
      </c>
      <c r="T559" t="n">
        <v>21303.22</v>
      </c>
      <c r="U559" t="n">
        <v>0.23</v>
      </c>
      <c r="V559" t="n">
        <v>0.6</v>
      </c>
      <c r="W559" t="n">
        <v>0.76</v>
      </c>
      <c r="X559" t="n">
        <v>1.38</v>
      </c>
      <c r="Y559" t="n">
        <v>1</v>
      </c>
      <c r="Z559" t="n">
        <v>10</v>
      </c>
    </row>
    <row r="560">
      <c r="A560" t="n">
        <v>2</v>
      </c>
      <c r="B560" t="n">
        <v>150</v>
      </c>
      <c r="C560" t="inlineStr">
        <is>
          <t xml:space="preserve">CONCLUIDO	</t>
        </is>
      </c>
      <c r="D560" t="n">
        <v>8.2012</v>
      </c>
      <c r="E560" t="n">
        <v>12.19</v>
      </c>
      <c r="F560" t="n">
        <v>6.14</v>
      </c>
      <c r="G560" t="n">
        <v>6.7</v>
      </c>
      <c r="H560" t="n">
        <v>0.09</v>
      </c>
      <c r="I560" t="n">
        <v>55</v>
      </c>
      <c r="J560" t="n">
        <v>297.7</v>
      </c>
      <c r="K560" t="n">
        <v>61.82</v>
      </c>
      <c r="L560" t="n">
        <v>1.5</v>
      </c>
      <c r="M560" t="n">
        <v>53</v>
      </c>
      <c r="N560" t="n">
        <v>84.37</v>
      </c>
      <c r="O560" t="n">
        <v>36949.99</v>
      </c>
      <c r="P560" t="n">
        <v>111.5</v>
      </c>
      <c r="Q560" t="n">
        <v>202.91</v>
      </c>
      <c r="R560" t="n">
        <v>52.05</v>
      </c>
      <c r="S560" t="n">
        <v>13.89</v>
      </c>
      <c r="T560" t="n">
        <v>17147.97</v>
      </c>
      <c r="U560" t="n">
        <v>0.27</v>
      </c>
      <c r="V560" t="n">
        <v>0.63</v>
      </c>
      <c r="W560" t="n">
        <v>0.72</v>
      </c>
      <c r="X560" t="n">
        <v>1.1</v>
      </c>
      <c r="Y560" t="n">
        <v>1</v>
      </c>
      <c r="Z560" t="n">
        <v>10</v>
      </c>
    </row>
    <row r="561">
      <c r="A561" t="n">
        <v>3</v>
      </c>
      <c r="B561" t="n">
        <v>150</v>
      </c>
      <c r="C561" t="inlineStr">
        <is>
          <t xml:space="preserve">CONCLUIDO	</t>
        </is>
      </c>
      <c r="D561" t="n">
        <v>8.6791</v>
      </c>
      <c r="E561" t="n">
        <v>11.52</v>
      </c>
      <c r="F561" t="n">
        <v>5.97</v>
      </c>
      <c r="G561" t="n">
        <v>7.79</v>
      </c>
      <c r="H561" t="n">
        <v>0.1</v>
      </c>
      <c r="I561" t="n">
        <v>46</v>
      </c>
      <c r="J561" t="n">
        <v>298.22</v>
      </c>
      <c r="K561" t="n">
        <v>61.82</v>
      </c>
      <c r="L561" t="n">
        <v>1.75</v>
      </c>
      <c r="M561" t="n">
        <v>44</v>
      </c>
      <c r="N561" t="n">
        <v>84.65000000000001</v>
      </c>
      <c r="O561" t="n">
        <v>37014.39</v>
      </c>
      <c r="P561" t="n">
        <v>108.29</v>
      </c>
      <c r="Q561" t="n">
        <v>202.95</v>
      </c>
      <c r="R561" t="n">
        <v>46.77</v>
      </c>
      <c r="S561" t="n">
        <v>13.89</v>
      </c>
      <c r="T561" t="n">
        <v>14554.38</v>
      </c>
      <c r="U561" t="n">
        <v>0.3</v>
      </c>
      <c r="V561" t="n">
        <v>0.65</v>
      </c>
      <c r="W561" t="n">
        <v>0.71</v>
      </c>
      <c r="X561" t="n">
        <v>0.93</v>
      </c>
      <c r="Y561" t="n">
        <v>1</v>
      </c>
      <c r="Z561" t="n">
        <v>10</v>
      </c>
    </row>
    <row r="562">
      <c r="A562" t="n">
        <v>4</v>
      </c>
      <c r="B562" t="n">
        <v>150</v>
      </c>
      <c r="C562" t="inlineStr">
        <is>
          <t xml:space="preserve">CONCLUIDO	</t>
        </is>
      </c>
      <c r="D562" t="n">
        <v>9.104200000000001</v>
      </c>
      <c r="E562" t="n">
        <v>10.98</v>
      </c>
      <c r="F562" t="n">
        <v>5.82</v>
      </c>
      <c r="G562" t="n">
        <v>8.949999999999999</v>
      </c>
      <c r="H562" t="n">
        <v>0.12</v>
      </c>
      <c r="I562" t="n">
        <v>39</v>
      </c>
      <c r="J562" t="n">
        <v>298.74</v>
      </c>
      <c r="K562" t="n">
        <v>61.82</v>
      </c>
      <c r="L562" t="n">
        <v>2</v>
      </c>
      <c r="M562" t="n">
        <v>37</v>
      </c>
      <c r="N562" t="n">
        <v>84.92</v>
      </c>
      <c r="O562" t="n">
        <v>37078.91</v>
      </c>
      <c r="P562" t="n">
        <v>105.52</v>
      </c>
      <c r="Q562" t="n">
        <v>202.96</v>
      </c>
      <c r="R562" t="n">
        <v>41.99</v>
      </c>
      <c r="S562" t="n">
        <v>13.89</v>
      </c>
      <c r="T562" t="n">
        <v>12199.8</v>
      </c>
      <c r="U562" t="n">
        <v>0.33</v>
      </c>
      <c r="V562" t="n">
        <v>0.66</v>
      </c>
      <c r="W562" t="n">
        <v>0.7</v>
      </c>
      <c r="X562" t="n">
        <v>0.78</v>
      </c>
      <c r="Y562" t="n">
        <v>1</v>
      </c>
      <c r="Z562" t="n">
        <v>10</v>
      </c>
    </row>
    <row r="563">
      <c r="A563" t="n">
        <v>5</v>
      </c>
      <c r="B563" t="n">
        <v>150</v>
      </c>
      <c r="C563" t="inlineStr">
        <is>
          <t xml:space="preserve">CONCLUIDO	</t>
        </is>
      </c>
      <c r="D563" t="n">
        <v>9.437200000000001</v>
      </c>
      <c r="E563" t="n">
        <v>10.6</v>
      </c>
      <c r="F563" t="n">
        <v>5.71</v>
      </c>
      <c r="G563" t="n">
        <v>10.08</v>
      </c>
      <c r="H563" t="n">
        <v>0.13</v>
      </c>
      <c r="I563" t="n">
        <v>34</v>
      </c>
      <c r="J563" t="n">
        <v>299.26</v>
      </c>
      <c r="K563" t="n">
        <v>61.82</v>
      </c>
      <c r="L563" t="n">
        <v>2.25</v>
      </c>
      <c r="M563" t="n">
        <v>32</v>
      </c>
      <c r="N563" t="n">
        <v>85.19</v>
      </c>
      <c r="O563" t="n">
        <v>37143.54</v>
      </c>
      <c r="P563" t="n">
        <v>103.42</v>
      </c>
      <c r="Q563" t="n">
        <v>202.88</v>
      </c>
      <c r="R563" t="n">
        <v>38.19</v>
      </c>
      <c r="S563" t="n">
        <v>13.89</v>
      </c>
      <c r="T563" t="n">
        <v>10323.36</v>
      </c>
      <c r="U563" t="n">
        <v>0.36</v>
      </c>
      <c r="V563" t="n">
        <v>0.68</v>
      </c>
      <c r="W563" t="n">
        <v>0.7</v>
      </c>
      <c r="X563" t="n">
        <v>0.67</v>
      </c>
      <c r="Y563" t="n">
        <v>1</v>
      </c>
      <c r="Z563" t="n">
        <v>10</v>
      </c>
    </row>
    <row r="564">
      <c r="A564" t="n">
        <v>6</v>
      </c>
      <c r="B564" t="n">
        <v>150</v>
      </c>
      <c r="C564" t="inlineStr">
        <is>
          <t xml:space="preserve">CONCLUIDO	</t>
        </is>
      </c>
      <c r="D564" t="n">
        <v>9.655900000000001</v>
      </c>
      <c r="E564" t="n">
        <v>10.36</v>
      </c>
      <c r="F564" t="n">
        <v>5.64</v>
      </c>
      <c r="G564" t="n">
        <v>10.91</v>
      </c>
      <c r="H564" t="n">
        <v>0.15</v>
      </c>
      <c r="I564" t="n">
        <v>31</v>
      </c>
      <c r="J564" t="n">
        <v>299.79</v>
      </c>
      <c r="K564" t="n">
        <v>61.82</v>
      </c>
      <c r="L564" t="n">
        <v>2.5</v>
      </c>
      <c r="M564" t="n">
        <v>29</v>
      </c>
      <c r="N564" t="n">
        <v>85.47</v>
      </c>
      <c r="O564" t="n">
        <v>37208.42</v>
      </c>
      <c r="P564" t="n">
        <v>102.02</v>
      </c>
      <c r="Q564" t="n">
        <v>202.87</v>
      </c>
      <c r="R564" t="n">
        <v>36.24</v>
      </c>
      <c r="S564" t="n">
        <v>13.89</v>
      </c>
      <c r="T564" t="n">
        <v>9365.969999999999</v>
      </c>
      <c r="U564" t="n">
        <v>0.38</v>
      </c>
      <c r="V564" t="n">
        <v>0.6899999999999999</v>
      </c>
      <c r="W564" t="n">
        <v>0.6899999999999999</v>
      </c>
      <c r="X564" t="n">
        <v>0.6</v>
      </c>
      <c r="Y564" t="n">
        <v>1</v>
      </c>
      <c r="Z564" t="n">
        <v>10</v>
      </c>
    </row>
    <row r="565">
      <c r="A565" t="n">
        <v>7</v>
      </c>
      <c r="B565" t="n">
        <v>150</v>
      </c>
      <c r="C565" t="inlineStr">
        <is>
          <t xml:space="preserve">CONCLUIDO	</t>
        </is>
      </c>
      <c r="D565" t="n">
        <v>9.8622</v>
      </c>
      <c r="E565" t="n">
        <v>10.14</v>
      </c>
      <c r="F565" t="n">
        <v>5.59</v>
      </c>
      <c r="G565" t="n">
        <v>11.97</v>
      </c>
      <c r="H565" t="n">
        <v>0.16</v>
      </c>
      <c r="I565" t="n">
        <v>28</v>
      </c>
      <c r="J565" t="n">
        <v>300.32</v>
      </c>
      <c r="K565" t="n">
        <v>61.82</v>
      </c>
      <c r="L565" t="n">
        <v>2.75</v>
      </c>
      <c r="M565" t="n">
        <v>26</v>
      </c>
      <c r="N565" t="n">
        <v>85.73999999999999</v>
      </c>
      <c r="O565" t="n">
        <v>37273.29</v>
      </c>
      <c r="P565" t="n">
        <v>101.01</v>
      </c>
      <c r="Q565" t="n">
        <v>202.86</v>
      </c>
      <c r="R565" t="n">
        <v>34.84</v>
      </c>
      <c r="S565" t="n">
        <v>13.89</v>
      </c>
      <c r="T565" t="n">
        <v>8681.059999999999</v>
      </c>
      <c r="U565" t="n">
        <v>0.4</v>
      </c>
      <c r="V565" t="n">
        <v>0.6899999999999999</v>
      </c>
      <c r="W565" t="n">
        <v>0.68</v>
      </c>
      <c r="X565" t="n">
        <v>0.55</v>
      </c>
      <c r="Y565" t="n">
        <v>1</v>
      </c>
      <c r="Z565" t="n">
        <v>10</v>
      </c>
    </row>
    <row r="566">
      <c r="A566" t="n">
        <v>8</v>
      </c>
      <c r="B566" t="n">
        <v>150</v>
      </c>
      <c r="C566" t="inlineStr">
        <is>
          <t xml:space="preserve">CONCLUIDO	</t>
        </is>
      </c>
      <c r="D566" t="n">
        <v>10.0987</v>
      </c>
      <c r="E566" t="n">
        <v>9.9</v>
      </c>
      <c r="F566" t="n">
        <v>5.52</v>
      </c>
      <c r="G566" t="n">
        <v>13.24</v>
      </c>
      <c r="H566" t="n">
        <v>0.18</v>
      </c>
      <c r="I566" t="n">
        <v>25</v>
      </c>
      <c r="J566" t="n">
        <v>300.84</v>
      </c>
      <c r="K566" t="n">
        <v>61.82</v>
      </c>
      <c r="L566" t="n">
        <v>3</v>
      </c>
      <c r="M566" t="n">
        <v>23</v>
      </c>
      <c r="N566" t="n">
        <v>86.02</v>
      </c>
      <c r="O566" t="n">
        <v>37338.27</v>
      </c>
      <c r="P566" t="n">
        <v>99.69</v>
      </c>
      <c r="Q566" t="n">
        <v>202.86</v>
      </c>
      <c r="R566" t="n">
        <v>32.5</v>
      </c>
      <c r="S566" t="n">
        <v>13.89</v>
      </c>
      <c r="T566" t="n">
        <v>7524.17</v>
      </c>
      <c r="U566" t="n">
        <v>0.43</v>
      </c>
      <c r="V566" t="n">
        <v>0.7</v>
      </c>
      <c r="W566" t="n">
        <v>0.68</v>
      </c>
      <c r="X566" t="n">
        <v>0.48</v>
      </c>
      <c r="Y566" t="n">
        <v>1</v>
      </c>
      <c r="Z566" t="n">
        <v>10</v>
      </c>
    </row>
    <row r="567">
      <c r="A567" t="n">
        <v>9</v>
      </c>
      <c r="B567" t="n">
        <v>150</v>
      </c>
      <c r="C567" t="inlineStr">
        <is>
          <t xml:space="preserve">CONCLUIDO	</t>
        </is>
      </c>
      <c r="D567" t="n">
        <v>10.2444</v>
      </c>
      <c r="E567" t="n">
        <v>9.76</v>
      </c>
      <c r="F567" t="n">
        <v>5.49</v>
      </c>
      <c r="G567" t="n">
        <v>14.31</v>
      </c>
      <c r="H567" t="n">
        <v>0.19</v>
      </c>
      <c r="I567" t="n">
        <v>23</v>
      </c>
      <c r="J567" t="n">
        <v>301.37</v>
      </c>
      <c r="K567" t="n">
        <v>61.82</v>
      </c>
      <c r="L567" t="n">
        <v>3.25</v>
      </c>
      <c r="M567" t="n">
        <v>21</v>
      </c>
      <c r="N567" t="n">
        <v>86.3</v>
      </c>
      <c r="O567" t="n">
        <v>37403.38</v>
      </c>
      <c r="P567" t="n">
        <v>99.06</v>
      </c>
      <c r="Q567" t="n">
        <v>202.82</v>
      </c>
      <c r="R567" t="n">
        <v>31.78</v>
      </c>
      <c r="S567" t="n">
        <v>13.89</v>
      </c>
      <c r="T567" t="n">
        <v>7174.06</v>
      </c>
      <c r="U567" t="n">
        <v>0.44</v>
      </c>
      <c r="V567" t="n">
        <v>0.71</v>
      </c>
      <c r="W567" t="n">
        <v>0.67</v>
      </c>
      <c r="X567" t="n">
        <v>0.45</v>
      </c>
      <c r="Y567" t="n">
        <v>1</v>
      </c>
      <c r="Z567" t="n">
        <v>10</v>
      </c>
    </row>
    <row r="568">
      <c r="A568" t="n">
        <v>10</v>
      </c>
      <c r="B568" t="n">
        <v>150</v>
      </c>
      <c r="C568" t="inlineStr">
        <is>
          <t xml:space="preserve">CONCLUIDO	</t>
        </is>
      </c>
      <c r="D568" t="n">
        <v>10.3131</v>
      </c>
      <c r="E568" t="n">
        <v>9.699999999999999</v>
      </c>
      <c r="F568" t="n">
        <v>5.48</v>
      </c>
      <c r="G568" t="n">
        <v>14.94</v>
      </c>
      <c r="H568" t="n">
        <v>0.21</v>
      </c>
      <c r="I568" t="n">
        <v>22</v>
      </c>
      <c r="J568" t="n">
        <v>301.9</v>
      </c>
      <c r="K568" t="n">
        <v>61.82</v>
      </c>
      <c r="L568" t="n">
        <v>3.5</v>
      </c>
      <c r="M568" t="n">
        <v>20</v>
      </c>
      <c r="N568" t="n">
        <v>86.58</v>
      </c>
      <c r="O568" t="n">
        <v>37468.6</v>
      </c>
      <c r="P568" t="n">
        <v>98.90000000000001</v>
      </c>
      <c r="Q568" t="n">
        <v>202.84</v>
      </c>
      <c r="R568" t="n">
        <v>31.44</v>
      </c>
      <c r="S568" t="n">
        <v>13.89</v>
      </c>
      <c r="T568" t="n">
        <v>7008.63</v>
      </c>
      <c r="U568" t="n">
        <v>0.44</v>
      </c>
      <c r="V568" t="n">
        <v>0.71</v>
      </c>
      <c r="W568" t="n">
        <v>0.67</v>
      </c>
      <c r="X568" t="n">
        <v>0.44</v>
      </c>
      <c r="Y568" t="n">
        <v>1</v>
      </c>
      <c r="Z568" t="n">
        <v>10</v>
      </c>
    </row>
    <row r="569">
      <c r="A569" t="n">
        <v>11</v>
      </c>
      <c r="B569" t="n">
        <v>150</v>
      </c>
      <c r="C569" t="inlineStr">
        <is>
          <t xml:space="preserve">CONCLUIDO	</t>
        </is>
      </c>
      <c r="D569" t="n">
        <v>10.4993</v>
      </c>
      <c r="E569" t="n">
        <v>9.52</v>
      </c>
      <c r="F569" t="n">
        <v>5.42</v>
      </c>
      <c r="G569" t="n">
        <v>16.25</v>
      </c>
      <c r="H569" t="n">
        <v>0.22</v>
      </c>
      <c r="I569" t="n">
        <v>20</v>
      </c>
      <c r="J569" t="n">
        <v>302.43</v>
      </c>
      <c r="K569" t="n">
        <v>61.82</v>
      </c>
      <c r="L569" t="n">
        <v>3.75</v>
      </c>
      <c r="M569" t="n">
        <v>18</v>
      </c>
      <c r="N569" t="n">
        <v>86.86</v>
      </c>
      <c r="O569" t="n">
        <v>37533.94</v>
      </c>
      <c r="P569" t="n">
        <v>97.68000000000001</v>
      </c>
      <c r="Q569" t="n">
        <v>202.85</v>
      </c>
      <c r="R569" t="n">
        <v>29.51</v>
      </c>
      <c r="S569" t="n">
        <v>13.89</v>
      </c>
      <c r="T569" t="n">
        <v>6055.12</v>
      </c>
      <c r="U569" t="n">
        <v>0.47</v>
      </c>
      <c r="V569" t="n">
        <v>0.71</v>
      </c>
      <c r="W569" t="n">
        <v>0.67</v>
      </c>
      <c r="X569" t="n">
        <v>0.38</v>
      </c>
      <c r="Y569" t="n">
        <v>1</v>
      </c>
      <c r="Z569" t="n">
        <v>10</v>
      </c>
    </row>
    <row r="570">
      <c r="A570" t="n">
        <v>12</v>
      </c>
      <c r="B570" t="n">
        <v>150</v>
      </c>
      <c r="C570" t="inlineStr">
        <is>
          <t xml:space="preserve">CONCLUIDO	</t>
        </is>
      </c>
      <c r="D570" t="n">
        <v>10.5649</v>
      </c>
      <c r="E570" t="n">
        <v>9.470000000000001</v>
      </c>
      <c r="F570" t="n">
        <v>5.41</v>
      </c>
      <c r="G570" t="n">
        <v>17.09</v>
      </c>
      <c r="H570" t="n">
        <v>0.24</v>
      </c>
      <c r="I570" t="n">
        <v>19</v>
      </c>
      <c r="J570" t="n">
        <v>302.96</v>
      </c>
      <c r="K570" t="n">
        <v>61.82</v>
      </c>
      <c r="L570" t="n">
        <v>4</v>
      </c>
      <c r="M570" t="n">
        <v>17</v>
      </c>
      <c r="N570" t="n">
        <v>87.14</v>
      </c>
      <c r="O570" t="n">
        <v>37599.4</v>
      </c>
      <c r="P570" t="n">
        <v>97.56999999999999</v>
      </c>
      <c r="Q570" t="n">
        <v>202.83</v>
      </c>
      <c r="R570" t="n">
        <v>29.19</v>
      </c>
      <c r="S570" t="n">
        <v>13.89</v>
      </c>
      <c r="T570" t="n">
        <v>5898.22</v>
      </c>
      <c r="U570" t="n">
        <v>0.48</v>
      </c>
      <c r="V570" t="n">
        <v>0.71</v>
      </c>
      <c r="W570" t="n">
        <v>0.67</v>
      </c>
      <c r="X570" t="n">
        <v>0.37</v>
      </c>
      <c r="Y570" t="n">
        <v>1</v>
      </c>
      <c r="Z570" t="n">
        <v>10</v>
      </c>
    </row>
    <row r="571">
      <c r="A571" t="n">
        <v>13</v>
      </c>
      <c r="B571" t="n">
        <v>150</v>
      </c>
      <c r="C571" t="inlineStr">
        <is>
          <t xml:space="preserve">CONCLUIDO	</t>
        </is>
      </c>
      <c r="D571" t="n">
        <v>10.6645</v>
      </c>
      <c r="E571" t="n">
        <v>9.380000000000001</v>
      </c>
      <c r="F571" t="n">
        <v>5.38</v>
      </c>
      <c r="G571" t="n">
        <v>17.93</v>
      </c>
      <c r="H571" t="n">
        <v>0.25</v>
      </c>
      <c r="I571" t="n">
        <v>18</v>
      </c>
      <c r="J571" t="n">
        <v>303.49</v>
      </c>
      <c r="K571" t="n">
        <v>61.82</v>
      </c>
      <c r="L571" t="n">
        <v>4.25</v>
      </c>
      <c r="M571" t="n">
        <v>16</v>
      </c>
      <c r="N571" t="n">
        <v>87.42</v>
      </c>
      <c r="O571" t="n">
        <v>37664.98</v>
      </c>
      <c r="P571" t="n">
        <v>96.86</v>
      </c>
      <c r="Q571" t="n">
        <v>202.86</v>
      </c>
      <c r="R571" t="n">
        <v>28.31</v>
      </c>
      <c r="S571" t="n">
        <v>13.89</v>
      </c>
      <c r="T571" t="n">
        <v>5465.28</v>
      </c>
      <c r="U571" t="n">
        <v>0.49</v>
      </c>
      <c r="V571" t="n">
        <v>0.72</v>
      </c>
      <c r="W571" t="n">
        <v>0.66</v>
      </c>
      <c r="X571" t="n">
        <v>0.34</v>
      </c>
      <c r="Y571" t="n">
        <v>1</v>
      </c>
      <c r="Z571" t="n">
        <v>10</v>
      </c>
    </row>
    <row r="572">
      <c r="A572" t="n">
        <v>14</v>
      </c>
      <c r="B572" t="n">
        <v>150</v>
      </c>
      <c r="C572" t="inlineStr">
        <is>
          <t xml:space="preserve">CONCLUIDO	</t>
        </is>
      </c>
      <c r="D572" t="n">
        <v>10.7437</v>
      </c>
      <c r="E572" t="n">
        <v>9.31</v>
      </c>
      <c r="F572" t="n">
        <v>5.37</v>
      </c>
      <c r="G572" t="n">
        <v>18.94</v>
      </c>
      <c r="H572" t="n">
        <v>0.26</v>
      </c>
      <c r="I572" t="n">
        <v>17</v>
      </c>
      <c r="J572" t="n">
        <v>304.03</v>
      </c>
      <c r="K572" t="n">
        <v>61.82</v>
      </c>
      <c r="L572" t="n">
        <v>4.5</v>
      </c>
      <c r="M572" t="n">
        <v>15</v>
      </c>
      <c r="N572" t="n">
        <v>87.7</v>
      </c>
      <c r="O572" t="n">
        <v>37730.68</v>
      </c>
      <c r="P572" t="n">
        <v>96.55</v>
      </c>
      <c r="Q572" t="n">
        <v>202.86</v>
      </c>
      <c r="R572" t="n">
        <v>27.93</v>
      </c>
      <c r="S572" t="n">
        <v>13.89</v>
      </c>
      <c r="T572" t="n">
        <v>5277.56</v>
      </c>
      <c r="U572" t="n">
        <v>0.5</v>
      </c>
      <c r="V572" t="n">
        <v>0.72</v>
      </c>
      <c r="W572" t="n">
        <v>0.66</v>
      </c>
      <c r="X572" t="n">
        <v>0.33</v>
      </c>
      <c r="Y572" t="n">
        <v>1</v>
      </c>
      <c r="Z572" t="n">
        <v>10</v>
      </c>
    </row>
    <row r="573">
      <c r="A573" t="n">
        <v>15</v>
      </c>
      <c r="B573" t="n">
        <v>150</v>
      </c>
      <c r="C573" t="inlineStr">
        <is>
          <t xml:space="preserve">CONCLUIDO	</t>
        </is>
      </c>
      <c r="D573" t="n">
        <v>10.8349</v>
      </c>
      <c r="E573" t="n">
        <v>9.23</v>
      </c>
      <c r="F573" t="n">
        <v>5.34</v>
      </c>
      <c r="G573" t="n">
        <v>20.04</v>
      </c>
      <c r="H573" t="n">
        <v>0.28</v>
      </c>
      <c r="I573" t="n">
        <v>16</v>
      </c>
      <c r="J573" t="n">
        <v>304.56</v>
      </c>
      <c r="K573" t="n">
        <v>61.82</v>
      </c>
      <c r="L573" t="n">
        <v>4.75</v>
      </c>
      <c r="M573" t="n">
        <v>14</v>
      </c>
      <c r="N573" t="n">
        <v>87.98999999999999</v>
      </c>
      <c r="O573" t="n">
        <v>37796.51</v>
      </c>
      <c r="P573" t="n">
        <v>96.02</v>
      </c>
      <c r="Q573" t="n">
        <v>202.86</v>
      </c>
      <c r="R573" t="n">
        <v>27.16</v>
      </c>
      <c r="S573" t="n">
        <v>13.89</v>
      </c>
      <c r="T573" t="n">
        <v>4901.66</v>
      </c>
      <c r="U573" t="n">
        <v>0.51</v>
      </c>
      <c r="V573" t="n">
        <v>0.72</v>
      </c>
      <c r="W573" t="n">
        <v>0.66</v>
      </c>
      <c r="X573" t="n">
        <v>0.3</v>
      </c>
      <c r="Y573" t="n">
        <v>1</v>
      </c>
      <c r="Z573" t="n">
        <v>10</v>
      </c>
    </row>
    <row r="574">
      <c r="A574" t="n">
        <v>16</v>
      </c>
      <c r="B574" t="n">
        <v>150</v>
      </c>
      <c r="C574" t="inlineStr">
        <is>
          <t xml:space="preserve">CONCLUIDO	</t>
        </is>
      </c>
      <c r="D574" t="n">
        <v>10.9187</v>
      </c>
      <c r="E574" t="n">
        <v>9.16</v>
      </c>
      <c r="F574" t="n">
        <v>5.33</v>
      </c>
      <c r="G574" t="n">
        <v>21.31</v>
      </c>
      <c r="H574" t="n">
        <v>0.29</v>
      </c>
      <c r="I574" t="n">
        <v>15</v>
      </c>
      <c r="J574" t="n">
        <v>305.09</v>
      </c>
      <c r="K574" t="n">
        <v>61.82</v>
      </c>
      <c r="L574" t="n">
        <v>5</v>
      </c>
      <c r="M574" t="n">
        <v>13</v>
      </c>
      <c r="N574" t="n">
        <v>88.27</v>
      </c>
      <c r="O574" t="n">
        <v>37862.45</v>
      </c>
      <c r="P574" t="n">
        <v>95.68000000000001</v>
      </c>
      <c r="Q574" t="n">
        <v>202.82</v>
      </c>
      <c r="R574" t="n">
        <v>26.83</v>
      </c>
      <c r="S574" t="n">
        <v>13.89</v>
      </c>
      <c r="T574" t="n">
        <v>4740.37</v>
      </c>
      <c r="U574" t="n">
        <v>0.52</v>
      </c>
      <c r="V574" t="n">
        <v>0.73</v>
      </c>
      <c r="W574" t="n">
        <v>0.66</v>
      </c>
      <c r="X574" t="n">
        <v>0.29</v>
      </c>
      <c r="Y574" t="n">
        <v>1</v>
      </c>
      <c r="Z574" t="n">
        <v>10</v>
      </c>
    </row>
    <row r="575">
      <c r="A575" t="n">
        <v>17</v>
      </c>
      <c r="B575" t="n">
        <v>150</v>
      </c>
      <c r="C575" t="inlineStr">
        <is>
          <t xml:space="preserve">CONCLUIDO	</t>
        </is>
      </c>
      <c r="D575" t="n">
        <v>11.0152</v>
      </c>
      <c r="E575" t="n">
        <v>9.08</v>
      </c>
      <c r="F575" t="n">
        <v>5.3</v>
      </c>
      <c r="G575" t="n">
        <v>22.73</v>
      </c>
      <c r="H575" t="n">
        <v>0.31</v>
      </c>
      <c r="I575" t="n">
        <v>14</v>
      </c>
      <c r="J575" t="n">
        <v>305.63</v>
      </c>
      <c r="K575" t="n">
        <v>61.82</v>
      </c>
      <c r="L575" t="n">
        <v>5.25</v>
      </c>
      <c r="M575" t="n">
        <v>12</v>
      </c>
      <c r="N575" t="n">
        <v>88.56</v>
      </c>
      <c r="O575" t="n">
        <v>37928.52</v>
      </c>
      <c r="P575" t="n">
        <v>95.14</v>
      </c>
      <c r="Q575" t="n">
        <v>202.81</v>
      </c>
      <c r="R575" t="n">
        <v>25.77</v>
      </c>
      <c r="S575" t="n">
        <v>13.89</v>
      </c>
      <c r="T575" t="n">
        <v>4216.66</v>
      </c>
      <c r="U575" t="n">
        <v>0.54</v>
      </c>
      <c r="V575" t="n">
        <v>0.73</v>
      </c>
      <c r="W575" t="n">
        <v>0.66</v>
      </c>
      <c r="X575" t="n">
        <v>0.27</v>
      </c>
      <c r="Y575" t="n">
        <v>1</v>
      </c>
      <c r="Z575" t="n">
        <v>10</v>
      </c>
    </row>
    <row r="576">
      <c r="A576" t="n">
        <v>18</v>
      </c>
      <c r="B576" t="n">
        <v>150</v>
      </c>
      <c r="C576" t="inlineStr">
        <is>
          <t xml:space="preserve">CONCLUIDO	</t>
        </is>
      </c>
      <c r="D576" t="n">
        <v>11.0284</v>
      </c>
      <c r="E576" t="n">
        <v>9.07</v>
      </c>
      <c r="F576" t="n">
        <v>5.29</v>
      </c>
      <c r="G576" t="n">
        <v>22.68</v>
      </c>
      <c r="H576" t="n">
        <v>0.32</v>
      </c>
      <c r="I576" t="n">
        <v>14</v>
      </c>
      <c r="J576" t="n">
        <v>306.17</v>
      </c>
      <c r="K576" t="n">
        <v>61.82</v>
      </c>
      <c r="L576" t="n">
        <v>5.5</v>
      </c>
      <c r="M576" t="n">
        <v>12</v>
      </c>
      <c r="N576" t="n">
        <v>88.84</v>
      </c>
      <c r="O576" t="n">
        <v>37994.72</v>
      </c>
      <c r="P576" t="n">
        <v>94.94</v>
      </c>
      <c r="Q576" t="n">
        <v>202.81</v>
      </c>
      <c r="R576" t="n">
        <v>25.7</v>
      </c>
      <c r="S576" t="n">
        <v>13.89</v>
      </c>
      <c r="T576" t="n">
        <v>4178.88</v>
      </c>
      <c r="U576" t="n">
        <v>0.54</v>
      </c>
      <c r="V576" t="n">
        <v>0.73</v>
      </c>
      <c r="W576" t="n">
        <v>0.66</v>
      </c>
      <c r="X576" t="n">
        <v>0.25</v>
      </c>
      <c r="Y576" t="n">
        <v>1</v>
      </c>
      <c r="Z576" t="n">
        <v>10</v>
      </c>
    </row>
    <row r="577">
      <c r="A577" t="n">
        <v>19</v>
      </c>
      <c r="B577" t="n">
        <v>150</v>
      </c>
      <c r="C577" t="inlineStr">
        <is>
          <t xml:space="preserve">CONCLUIDO	</t>
        </is>
      </c>
      <c r="D577" t="n">
        <v>11.1121</v>
      </c>
      <c r="E577" t="n">
        <v>9</v>
      </c>
      <c r="F577" t="n">
        <v>5.28</v>
      </c>
      <c r="G577" t="n">
        <v>24.37</v>
      </c>
      <c r="H577" t="n">
        <v>0.33</v>
      </c>
      <c r="I577" t="n">
        <v>13</v>
      </c>
      <c r="J577" t="n">
        <v>306.7</v>
      </c>
      <c r="K577" t="n">
        <v>61.82</v>
      </c>
      <c r="L577" t="n">
        <v>5.75</v>
      </c>
      <c r="M577" t="n">
        <v>11</v>
      </c>
      <c r="N577" t="n">
        <v>89.13</v>
      </c>
      <c r="O577" t="n">
        <v>38061.04</v>
      </c>
      <c r="P577" t="n">
        <v>94.65000000000001</v>
      </c>
      <c r="Q577" t="n">
        <v>202.82</v>
      </c>
      <c r="R577" t="n">
        <v>25.11</v>
      </c>
      <c r="S577" t="n">
        <v>13.89</v>
      </c>
      <c r="T577" t="n">
        <v>3888.46</v>
      </c>
      <c r="U577" t="n">
        <v>0.55</v>
      </c>
      <c r="V577" t="n">
        <v>0.73</v>
      </c>
      <c r="W577" t="n">
        <v>0.66</v>
      </c>
      <c r="X577" t="n">
        <v>0.24</v>
      </c>
      <c r="Y577" t="n">
        <v>1</v>
      </c>
      <c r="Z577" t="n">
        <v>10</v>
      </c>
    </row>
    <row r="578">
      <c r="A578" t="n">
        <v>20</v>
      </c>
      <c r="B578" t="n">
        <v>150</v>
      </c>
      <c r="C578" t="inlineStr">
        <is>
          <t xml:space="preserve">CONCLUIDO	</t>
        </is>
      </c>
      <c r="D578" t="n">
        <v>11.1077</v>
      </c>
      <c r="E578" t="n">
        <v>9</v>
      </c>
      <c r="F578" t="n">
        <v>5.28</v>
      </c>
      <c r="G578" t="n">
        <v>24.38</v>
      </c>
      <c r="H578" t="n">
        <v>0.35</v>
      </c>
      <c r="I578" t="n">
        <v>13</v>
      </c>
      <c r="J578" t="n">
        <v>307.24</v>
      </c>
      <c r="K578" t="n">
        <v>61.82</v>
      </c>
      <c r="L578" t="n">
        <v>6</v>
      </c>
      <c r="M578" t="n">
        <v>11</v>
      </c>
      <c r="N578" t="n">
        <v>89.42</v>
      </c>
      <c r="O578" t="n">
        <v>38127.48</v>
      </c>
      <c r="P578" t="n">
        <v>94.63</v>
      </c>
      <c r="Q578" t="n">
        <v>202.81</v>
      </c>
      <c r="R578" t="n">
        <v>25.04</v>
      </c>
      <c r="S578" t="n">
        <v>13.89</v>
      </c>
      <c r="T578" t="n">
        <v>3855.8</v>
      </c>
      <c r="U578" t="n">
        <v>0.55</v>
      </c>
      <c r="V578" t="n">
        <v>0.73</v>
      </c>
      <c r="W578" t="n">
        <v>0.66</v>
      </c>
      <c r="X578" t="n">
        <v>0.24</v>
      </c>
      <c r="Y578" t="n">
        <v>1</v>
      </c>
      <c r="Z578" t="n">
        <v>10</v>
      </c>
    </row>
    <row r="579">
      <c r="A579" t="n">
        <v>21</v>
      </c>
      <c r="B579" t="n">
        <v>150</v>
      </c>
      <c r="C579" t="inlineStr">
        <is>
          <t xml:space="preserve">CONCLUIDO	</t>
        </is>
      </c>
      <c r="D579" t="n">
        <v>11.2048</v>
      </c>
      <c r="E579" t="n">
        <v>8.92</v>
      </c>
      <c r="F579" t="n">
        <v>5.26</v>
      </c>
      <c r="G579" t="n">
        <v>26.3</v>
      </c>
      <c r="H579" t="n">
        <v>0.36</v>
      </c>
      <c r="I579" t="n">
        <v>12</v>
      </c>
      <c r="J579" t="n">
        <v>307.78</v>
      </c>
      <c r="K579" t="n">
        <v>61.82</v>
      </c>
      <c r="L579" t="n">
        <v>6.25</v>
      </c>
      <c r="M579" t="n">
        <v>10</v>
      </c>
      <c r="N579" t="n">
        <v>89.70999999999999</v>
      </c>
      <c r="O579" t="n">
        <v>38194.05</v>
      </c>
      <c r="P579" t="n">
        <v>94.29000000000001</v>
      </c>
      <c r="Q579" t="n">
        <v>202.81</v>
      </c>
      <c r="R579" t="n">
        <v>24.54</v>
      </c>
      <c r="S579" t="n">
        <v>13.89</v>
      </c>
      <c r="T579" t="n">
        <v>3610.32</v>
      </c>
      <c r="U579" t="n">
        <v>0.57</v>
      </c>
      <c r="V579" t="n">
        <v>0.74</v>
      </c>
      <c r="W579" t="n">
        <v>0.66</v>
      </c>
      <c r="X579" t="n">
        <v>0.22</v>
      </c>
      <c r="Y579" t="n">
        <v>1</v>
      </c>
      <c r="Z579" t="n">
        <v>10</v>
      </c>
    </row>
    <row r="580">
      <c r="A580" t="n">
        <v>22</v>
      </c>
      <c r="B580" t="n">
        <v>150</v>
      </c>
      <c r="C580" t="inlineStr">
        <is>
          <t xml:space="preserve">CONCLUIDO	</t>
        </is>
      </c>
      <c r="D580" t="n">
        <v>11.2003</v>
      </c>
      <c r="E580" t="n">
        <v>8.93</v>
      </c>
      <c r="F580" t="n">
        <v>5.26</v>
      </c>
      <c r="G580" t="n">
        <v>26.32</v>
      </c>
      <c r="H580" t="n">
        <v>0.38</v>
      </c>
      <c r="I580" t="n">
        <v>12</v>
      </c>
      <c r="J580" t="n">
        <v>308.32</v>
      </c>
      <c r="K580" t="n">
        <v>61.82</v>
      </c>
      <c r="L580" t="n">
        <v>6.5</v>
      </c>
      <c r="M580" t="n">
        <v>10</v>
      </c>
      <c r="N580" t="n">
        <v>90</v>
      </c>
      <c r="O580" t="n">
        <v>38260.74</v>
      </c>
      <c r="P580" t="n">
        <v>94.23</v>
      </c>
      <c r="Q580" t="n">
        <v>202.84</v>
      </c>
      <c r="R580" t="n">
        <v>24.54</v>
      </c>
      <c r="S580" t="n">
        <v>13.89</v>
      </c>
      <c r="T580" t="n">
        <v>3608.13</v>
      </c>
      <c r="U580" t="n">
        <v>0.57</v>
      </c>
      <c r="V580" t="n">
        <v>0.73</v>
      </c>
      <c r="W580" t="n">
        <v>0.66</v>
      </c>
      <c r="X580" t="n">
        <v>0.23</v>
      </c>
      <c r="Y580" t="n">
        <v>1</v>
      </c>
      <c r="Z580" t="n">
        <v>10</v>
      </c>
    </row>
    <row r="581">
      <c r="A581" t="n">
        <v>23</v>
      </c>
      <c r="B581" t="n">
        <v>150</v>
      </c>
      <c r="C581" t="inlineStr">
        <is>
          <t xml:space="preserve">CONCLUIDO	</t>
        </is>
      </c>
      <c r="D581" t="n">
        <v>11.3048</v>
      </c>
      <c r="E581" t="n">
        <v>8.85</v>
      </c>
      <c r="F581" t="n">
        <v>5.24</v>
      </c>
      <c r="G581" t="n">
        <v>28.57</v>
      </c>
      <c r="H581" t="n">
        <v>0.39</v>
      </c>
      <c r="I581" t="n">
        <v>11</v>
      </c>
      <c r="J581" t="n">
        <v>308.86</v>
      </c>
      <c r="K581" t="n">
        <v>61.82</v>
      </c>
      <c r="L581" t="n">
        <v>6.75</v>
      </c>
      <c r="M581" t="n">
        <v>9</v>
      </c>
      <c r="N581" t="n">
        <v>90.29000000000001</v>
      </c>
      <c r="O581" t="n">
        <v>38327.57</v>
      </c>
      <c r="P581" t="n">
        <v>93.52</v>
      </c>
      <c r="Q581" t="n">
        <v>202.82</v>
      </c>
      <c r="R581" t="n">
        <v>23.97</v>
      </c>
      <c r="S581" t="n">
        <v>13.89</v>
      </c>
      <c r="T581" t="n">
        <v>3329.92</v>
      </c>
      <c r="U581" t="n">
        <v>0.58</v>
      </c>
      <c r="V581" t="n">
        <v>0.74</v>
      </c>
      <c r="W581" t="n">
        <v>0.65</v>
      </c>
      <c r="X581" t="n">
        <v>0.2</v>
      </c>
      <c r="Y581" t="n">
        <v>1</v>
      </c>
      <c r="Z581" t="n">
        <v>10</v>
      </c>
    </row>
    <row r="582">
      <c r="A582" t="n">
        <v>24</v>
      </c>
      <c r="B582" t="n">
        <v>150</v>
      </c>
      <c r="C582" t="inlineStr">
        <is>
          <t xml:space="preserve">CONCLUIDO	</t>
        </is>
      </c>
      <c r="D582" t="n">
        <v>11.3108</v>
      </c>
      <c r="E582" t="n">
        <v>8.84</v>
      </c>
      <c r="F582" t="n">
        <v>5.23</v>
      </c>
      <c r="G582" t="n">
        <v>28.54</v>
      </c>
      <c r="H582" t="n">
        <v>0.4</v>
      </c>
      <c r="I582" t="n">
        <v>11</v>
      </c>
      <c r="J582" t="n">
        <v>309.41</v>
      </c>
      <c r="K582" t="n">
        <v>61.82</v>
      </c>
      <c r="L582" t="n">
        <v>7</v>
      </c>
      <c r="M582" t="n">
        <v>9</v>
      </c>
      <c r="N582" t="n">
        <v>90.59</v>
      </c>
      <c r="O582" t="n">
        <v>38394.52</v>
      </c>
      <c r="P582" t="n">
        <v>93.45999999999999</v>
      </c>
      <c r="Q582" t="n">
        <v>202.84</v>
      </c>
      <c r="R582" t="n">
        <v>23.74</v>
      </c>
      <c r="S582" t="n">
        <v>13.89</v>
      </c>
      <c r="T582" t="n">
        <v>3216.11</v>
      </c>
      <c r="U582" t="n">
        <v>0.59</v>
      </c>
      <c r="V582" t="n">
        <v>0.74</v>
      </c>
      <c r="W582" t="n">
        <v>0.65</v>
      </c>
      <c r="X582" t="n">
        <v>0.19</v>
      </c>
      <c r="Y582" t="n">
        <v>1</v>
      </c>
      <c r="Z582" t="n">
        <v>10</v>
      </c>
    </row>
    <row r="583">
      <c r="A583" t="n">
        <v>25</v>
      </c>
      <c r="B583" t="n">
        <v>150</v>
      </c>
      <c r="C583" t="inlineStr">
        <is>
          <t xml:space="preserve">CONCLUIDO	</t>
        </is>
      </c>
      <c r="D583" t="n">
        <v>11.3058</v>
      </c>
      <c r="E583" t="n">
        <v>8.85</v>
      </c>
      <c r="F583" t="n">
        <v>5.24</v>
      </c>
      <c r="G583" t="n">
        <v>28.56</v>
      </c>
      <c r="H583" t="n">
        <v>0.42</v>
      </c>
      <c r="I583" t="n">
        <v>11</v>
      </c>
      <c r="J583" t="n">
        <v>309.95</v>
      </c>
      <c r="K583" t="n">
        <v>61.82</v>
      </c>
      <c r="L583" t="n">
        <v>7.25</v>
      </c>
      <c r="M583" t="n">
        <v>9</v>
      </c>
      <c r="N583" t="n">
        <v>90.88</v>
      </c>
      <c r="O583" t="n">
        <v>38461.6</v>
      </c>
      <c r="P583" t="n">
        <v>93.51000000000001</v>
      </c>
      <c r="Q583" t="n">
        <v>202.86</v>
      </c>
      <c r="R583" t="n">
        <v>23.88</v>
      </c>
      <c r="S583" t="n">
        <v>13.89</v>
      </c>
      <c r="T583" t="n">
        <v>3286.75</v>
      </c>
      <c r="U583" t="n">
        <v>0.58</v>
      </c>
      <c r="V583" t="n">
        <v>0.74</v>
      </c>
      <c r="W583" t="n">
        <v>0.65</v>
      </c>
      <c r="X583" t="n">
        <v>0.2</v>
      </c>
      <c r="Y583" t="n">
        <v>1</v>
      </c>
      <c r="Z583" t="n">
        <v>10</v>
      </c>
    </row>
    <row r="584">
      <c r="A584" t="n">
        <v>26</v>
      </c>
      <c r="B584" t="n">
        <v>150</v>
      </c>
      <c r="C584" t="inlineStr">
        <is>
          <t xml:space="preserve">CONCLUIDO	</t>
        </is>
      </c>
      <c r="D584" t="n">
        <v>11.4061</v>
      </c>
      <c r="E584" t="n">
        <v>8.77</v>
      </c>
      <c r="F584" t="n">
        <v>5.21</v>
      </c>
      <c r="G584" t="n">
        <v>31.29</v>
      </c>
      <c r="H584" t="n">
        <v>0.43</v>
      </c>
      <c r="I584" t="n">
        <v>10</v>
      </c>
      <c r="J584" t="n">
        <v>310.5</v>
      </c>
      <c r="K584" t="n">
        <v>61.82</v>
      </c>
      <c r="L584" t="n">
        <v>7.5</v>
      </c>
      <c r="M584" t="n">
        <v>8</v>
      </c>
      <c r="N584" t="n">
        <v>91.18000000000001</v>
      </c>
      <c r="O584" t="n">
        <v>38528.81</v>
      </c>
      <c r="P584" t="n">
        <v>92.84</v>
      </c>
      <c r="Q584" t="n">
        <v>202.83</v>
      </c>
      <c r="R584" t="n">
        <v>23.12</v>
      </c>
      <c r="S584" t="n">
        <v>13.89</v>
      </c>
      <c r="T584" t="n">
        <v>2911.04</v>
      </c>
      <c r="U584" t="n">
        <v>0.6</v>
      </c>
      <c r="V584" t="n">
        <v>0.74</v>
      </c>
      <c r="W584" t="n">
        <v>0.65</v>
      </c>
      <c r="X584" t="n">
        <v>0.18</v>
      </c>
      <c r="Y584" t="n">
        <v>1</v>
      </c>
      <c r="Z584" t="n">
        <v>10</v>
      </c>
    </row>
    <row r="585">
      <c r="A585" t="n">
        <v>27</v>
      </c>
      <c r="B585" t="n">
        <v>150</v>
      </c>
      <c r="C585" t="inlineStr">
        <is>
          <t xml:space="preserve">CONCLUIDO	</t>
        </is>
      </c>
      <c r="D585" t="n">
        <v>11.4025</v>
      </c>
      <c r="E585" t="n">
        <v>8.77</v>
      </c>
      <c r="F585" t="n">
        <v>5.22</v>
      </c>
      <c r="G585" t="n">
        <v>31.3</v>
      </c>
      <c r="H585" t="n">
        <v>0.44</v>
      </c>
      <c r="I585" t="n">
        <v>10</v>
      </c>
      <c r="J585" t="n">
        <v>311.04</v>
      </c>
      <c r="K585" t="n">
        <v>61.82</v>
      </c>
      <c r="L585" t="n">
        <v>7.75</v>
      </c>
      <c r="M585" t="n">
        <v>8</v>
      </c>
      <c r="N585" t="n">
        <v>91.47</v>
      </c>
      <c r="O585" t="n">
        <v>38596.15</v>
      </c>
      <c r="P585" t="n">
        <v>93.01000000000001</v>
      </c>
      <c r="Q585" t="n">
        <v>202.81</v>
      </c>
      <c r="R585" t="n">
        <v>23.16</v>
      </c>
      <c r="S585" t="n">
        <v>13.89</v>
      </c>
      <c r="T585" t="n">
        <v>2928.06</v>
      </c>
      <c r="U585" t="n">
        <v>0.6</v>
      </c>
      <c r="V585" t="n">
        <v>0.74</v>
      </c>
      <c r="W585" t="n">
        <v>0.65</v>
      </c>
      <c r="X585" t="n">
        <v>0.18</v>
      </c>
      <c r="Y585" t="n">
        <v>1</v>
      </c>
      <c r="Z585" t="n">
        <v>10</v>
      </c>
    </row>
    <row r="586">
      <c r="A586" t="n">
        <v>28</v>
      </c>
      <c r="B586" t="n">
        <v>150</v>
      </c>
      <c r="C586" t="inlineStr">
        <is>
          <t xml:space="preserve">CONCLUIDO	</t>
        </is>
      </c>
      <c r="D586" t="n">
        <v>11.4101</v>
      </c>
      <c r="E586" t="n">
        <v>8.76</v>
      </c>
      <c r="F586" t="n">
        <v>5.21</v>
      </c>
      <c r="G586" t="n">
        <v>31.27</v>
      </c>
      <c r="H586" t="n">
        <v>0.46</v>
      </c>
      <c r="I586" t="n">
        <v>10</v>
      </c>
      <c r="J586" t="n">
        <v>311.59</v>
      </c>
      <c r="K586" t="n">
        <v>61.82</v>
      </c>
      <c r="L586" t="n">
        <v>8</v>
      </c>
      <c r="M586" t="n">
        <v>8</v>
      </c>
      <c r="N586" t="n">
        <v>91.77</v>
      </c>
      <c r="O586" t="n">
        <v>38663.62</v>
      </c>
      <c r="P586" t="n">
        <v>92.91</v>
      </c>
      <c r="Q586" t="n">
        <v>202.81</v>
      </c>
      <c r="R586" t="n">
        <v>23.07</v>
      </c>
      <c r="S586" t="n">
        <v>13.89</v>
      </c>
      <c r="T586" t="n">
        <v>2885.83</v>
      </c>
      <c r="U586" t="n">
        <v>0.6</v>
      </c>
      <c r="V586" t="n">
        <v>0.74</v>
      </c>
      <c r="W586" t="n">
        <v>0.65</v>
      </c>
      <c r="X586" t="n">
        <v>0.17</v>
      </c>
      <c r="Y586" t="n">
        <v>1</v>
      </c>
      <c r="Z586" t="n">
        <v>10</v>
      </c>
    </row>
    <row r="587">
      <c r="A587" t="n">
        <v>29</v>
      </c>
      <c r="B587" t="n">
        <v>150</v>
      </c>
      <c r="C587" t="inlineStr">
        <is>
          <t xml:space="preserve">CONCLUIDO	</t>
        </is>
      </c>
      <c r="D587" t="n">
        <v>11.3949</v>
      </c>
      <c r="E587" t="n">
        <v>8.779999999999999</v>
      </c>
      <c r="F587" t="n">
        <v>5.22</v>
      </c>
      <c r="G587" t="n">
        <v>31.34</v>
      </c>
      <c r="H587" t="n">
        <v>0.47</v>
      </c>
      <c r="I587" t="n">
        <v>10</v>
      </c>
      <c r="J587" t="n">
        <v>312.14</v>
      </c>
      <c r="K587" t="n">
        <v>61.82</v>
      </c>
      <c r="L587" t="n">
        <v>8.25</v>
      </c>
      <c r="M587" t="n">
        <v>8</v>
      </c>
      <c r="N587" t="n">
        <v>92.06999999999999</v>
      </c>
      <c r="O587" t="n">
        <v>38731.35</v>
      </c>
      <c r="P587" t="n">
        <v>92.87</v>
      </c>
      <c r="Q587" t="n">
        <v>202.82</v>
      </c>
      <c r="R587" t="n">
        <v>23.39</v>
      </c>
      <c r="S587" t="n">
        <v>13.89</v>
      </c>
      <c r="T587" t="n">
        <v>3046.95</v>
      </c>
      <c r="U587" t="n">
        <v>0.59</v>
      </c>
      <c r="V587" t="n">
        <v>0.74</v>
      </c>
      <c r="W587" t="n">
        <v>0.65</v>
      </c>
      <c r="X587" t="n">
        <v>0.18</v>
      </c>
      <c r="Y587" t="n">
        <v>1</v>
      </c>
      <c r="Z587" t="n">
        <v>10</v>
      </c>
    </row>
    <row r="588">
      <c r="A588" t="n">
        <v>30</v>
      </c>
      <c r="B588" t="n">
        <v>150</v>
      </c>
      <c r="C588" t="inlineStr">
        <is>
          <t xml:space="preserve">CONCLUIDO	</t>
        </is>
      </c>
      <c r="D588" t="n">
        <v>11.4891</v>
      </c>
      <c r="E588" t="n">
        <v>8.699999999999999</v>
      </c>
      <c r="F588" t="n">
        <v>5.21</v>
      </c>
      <c r="G588" t="n">
        <v>34.71</v>
      </c>
      <c r="H588" t="n">
        <v>0.48</v>
      </c>
      <c r="I588" t="n">
        <v>9</v>
      </c>
      <c r="J588" t="n">
        <v>312.69</v>
      </c>
      <c r="K588" t="n">
        <v>61.82</v>
      </c>
      <c r="L588" t="n">
        <v>8.5</v>
      </c>
      <c r="M588" t="n">
        <v>7</v>
      </c>
      <c r="N588" t="n">
        <v>92.37</v>
      </c>
      <c r="O588" t="n">
        <v>38799.09</v>
      </c>
      <c r="P588" t="n">
        <v>92.54000000000001</v>
      </c>
      <c r="Q588" t="n">
        <v>202.82</v>
      </c>
      <c r="R588" t="n">
        <v>22.77</v>
      </c>
      <c r="S588" t="n">
        <v>13.89</v>
      </c>
      <c r="T588" t="n">
        <v>2742.13</v>
      </c>
      <c r="U588" t="n">
        <v>0.61</v>
      </c>
      <c r="V588" t="n">
        <v>0.74</v>
      </c>
      <c r="W588" t="n">
        <v>0.66</v>
      </c>
      <c r="X588" t="n">
        <v>0.17</v>
      </c>
      <c r="Y588" t="n">
        <v>1</v>
      </c>
      <c r="Z588" t="n">
        <v>10</v>
      </c>
    </row>
    <row r="589">
      <c r="A589" t="n">
        <v>31</v>
      </c>
      <c r="B589" t="n">
        <v>150</v>
      </c>
      <c r="C589" t="inlineStr">
        <is>
          <t xml:space="preserve">CONCLUIDO	</t>
        </is>
      </c>
      <c r="D589" t="n">
        <v>11.4954</v>
      </c>
      <c r="E589" t="n">
        <v>8.699999999999999</v>
      </c>
      <c r="F589" t="n">
        <v>5.2</v>
      </c>
      <c r="G589" t="n">
        <v>34.68</v>
      </c>
      <c r="H589" t="n">
        <v>0.5</v>
      </c>
      <c r="I589" t="n">
        <v>9</v>
      </c>
      <c r="J589" t="n">
        <v>313.24</v>
      </c>
      <c r="K589" t="n">
        <v>61.82</v>
      </c>
      <c r="L589" t="n">
        <v>8.75</v>
      </c>
      <c r="M589" t="n">
        <v>7</v>
      </c>
      <c r="N589" t="n">
        <v>92.67</v>
      </c>
      <c r="O589" t="n">
        <v>38866.96</v>
      </c>
      <c r="P589" t="n">
        <v>92.37</v>
      </c>
      <c r="Q589" t="n">
        <v>202.81</v>
      </c>
      <c r="R589" t="n">
        <v>22.61</v>
      </c>
      <c r="S589" t="n">
        <v>13.89</v>
      </c>
      <c r="T589" t="n">
        <v>2661.04</v>
      </c>
      <c r="U589" t="n">
        <v>0.61</v>
      </c>
      <c r="V589" t="n">
        <v>0.74</v>
      </c>
      <c r="W589" t="n">
        <v>0.66</v>
      </c>
      <c r="X589" t="n">
        <v>0.16</v>
      </c>
      <c r="Y589" t="n">
        <v>1</v>
      </c>
      <c r="Z589" t="n">
        <v>10</v>
      </c>
    </row>
    <row r="590">
      <c r="A590" t="n">
        <v>32</v>
      </c>
      <c r="B590" t="n">
        <v>150</v>
      </c>
      <c r="C590" t="inlineStr">
        <is>
          <t xml:space="preserve">CONCLUIDO	</t>
        </is>
      </c>
      <c r="D590" t="n">
        <v>11.4943</v>
      </c>
      <c r="E590" t="n">
        <v>8.699999999999999</v>
      </c>
      <c r="F590" t="n">
        <v>5.2</v>
      </c>
      <c r="G590" t="n">
        <v>34.69</v>
      </c>
      <c r="H590" t="n">
        <v>0.51</v>
      </c>
      <c r="I590" t="n">
        <v>9</v>
      </c>
      <c r="J590" t="n">
        <v>313.79</v>
      </c>
      <c r="K590" t="n">
        <v>61.82</v>
      </c>
      <c r="L590" t="n">
        <v>9</v>
      </c>
      <c r="M590" t="n">
        <v>7</v>
      </c>
      <c r="N590" t="n">
        <v>92.97</v>
      </c>
      <c r="O590" t="n">
        <v>38934.97</v>
      </c>
      <c r="P590" t="n">
        <v>92.3</v>
      </c>
      <c r="Q590" t="n">
        <v>202.82</v>
      </c>
      <c r="R590" t="n">
        <v>22.65</v>
      </c>
      <c r="S590" t="n">
        <v>13.89</v>
      </c>
      <c r="T590" t="n">
        <v>2681.4</v>
      </c>
      <c r="U590" t="n">
        <v>0.61</v>
      </c>
      <c r="V590" t="n">
        <v>0.74</v>
      </c>
      <c r="W590" t="n">
        <v>0.65</v>
      </c>
      <c r="X590" t="n">
        <v>0.16</v>
      </c>
      <c r="Y590" t="n">
        <v>1</v>
      </c>
      <c r="Z590" t="n">
        <v>10</v>
      </c>
    </row>
    <row r="591">
      <c r="A591" t="n">
        <v>33</v>
      </c>
      <c r="B591" t="n">
        <v>150</v>
      </c>
      <c r="C591" t="inlineStr">
        <is>
          <t xml:space="preserve">CONCLUIDO	</t>
        </is>
      </c>
      <c r="D591" t="n">
        <v>11.4906</v>
      </c>
      <c r="E591" t="n">
        <v>8.699999999999999</v>
      </c>
      <c r="F591" t="n">
        <v>5.21</v>
      </c>
      <c r="G591" t="n">
        <v>34.7</v>
      </c>
      <c r="H591" t="n">
        <v>0.52</v>
      </c>
      <c r="I591" t="n">
        <v>9</v>
      </c>
      <c r="J591" t="n">
        <v>314.34</v>
      </c>
      <c r="K591" t="n">
        <v>61.82</v>
      </c>
      <c r="L591" t="n">
        <v>9.25</v>
      </c>
      <c r="M591" t="n">
        <v>7</v>
      </c>
      <c r="N591" t="n">
        <v>93.27</v>
      </c>
      <c r="O591" t="n">
        <v>39003.11</v>
      </c>
      <c r="P591" t="n">
        <v>92.3</v>
      </c>
      <c r="Q591" t="n">
        <v>202.86</v>
      </c>
      <c r="R591" t="n">
        <v>22.78</v>
      </c>
      <c r="S591" t="n">
        <v>13.89</v>
      </c>
      <c r="T591" t="n">
        <v>2746.2</v>
      </c>
      <c r="U591" t="n">
        <v>0.61</v>
      </c>
      <c r="V591" t="n">
        <v>0.74</v>
      </c>
      <c r="W591" t="n">
        <v>0.65</v>
      </c>
      <c r="X591" t="n">
        <v>0.17</v>
      </c>
      <c r="Y591" t="n">
        <v>1</v>
      </c>
      <c r="Z591" t="n">
        <v>10</v>
      </c>
    </row>
    <row r="592">
      <c r="A592" t="n">
        <v>34</v>
      </c>
      <c r="B592" t="n">
        <v>150</v>
      </c>
      <c r="C592" t="inlineStr">
        <is>
          <t xml:space="preserve">CONCLUIDO	</t>
        </is>
      </c>
      <c r="D592" t="n">
        <v>11.5875</v>
      </c>
      <c r="E592" t="n">
        <v>8.630000000000001</v>
      </c>
      <c r="F592" t="n">
        <v>5.19</v>
      </c>
      <c r="G592" t="n">
        <v>38.91</v>
      </c>
      <c r="H592" t="n">
        <v>0.54</v>
      </c>
      <c r="I592" t="n">
        <v>8</v>
      </c>
      <c r="J592" t="n">
        <v>314.9</v>
      </c>
      <c r="K592" t="n">
        <v>61.82</v>
      </c>
      <c r="L592" t="n">
        <v>9.5</v>
      </c>
      <c r="M592" t="n">
        <v>6</v>
      </c>
      <c r="N592" t="n">
        <v>93.56999999999999</v>
      </c>
      <c r="O592" t="n">
        <v>39071.38</v>
      </c>
      <c r="P592" t="n">
        <v>91.94</v>
      </c>
      <c r="Q592" t="n">
        <v>202.81</v>
      </c>
      <c r="R592" t="n">
        <v>22.31</v>
      </c>
      <c r="S592" t="n">
        <v>13.89</v>
      </c>
      <c r="T592" t="n">
        <v>2513.76</v>
      </c>
      <c r="U592" t="n">
        <v>0.62</v>
      </c>
      <c r="V592" t="n">
        <v>0.75</v>
      </c>
      <c r="W592" t="n">
        <v>0.65</v>
      </c>
      <c r="X592" t="n">
        <v>0.15</v>
      </c>
      <c r="Y592" t="n">
        <v>1</v>
      </c>
      <c r="Z592" t="n">
        <v>10</v>
      </c>
    </row>
    <row r="593">
      <c r="A593" t="n">
        <v>35</v>
      </c>
      <c r="B593" t="n">
        <v>150</v>
      </c>
      <c r="C593" t="inlineStr">
        <is>
          <t xml:space="preserve">CONCLUIDO	</t>
        </is>
      </c>
      <c r="D593" t="n">
        <v>11.5968</v>
      </c>
      <c r="E593" t="n">
        <v>8.619999999999999</v>
      </c>
      <c r="F593" t="n">
        <v>5.18</v>
      </c>
      <c r="G593" t="n">
        <v>38.86</v>
      </c>
      <c r="H593" t="n">
        <v>0.55</v>
      </c>
      <c r="I593" t="n">
        <v>8</v>
      </c>
      <c r="J593" t="n">
        <v>315.45</v>
      </c>
      <c r="K593" t="n">
        <v>61.82</v>
      </c>
      <c r="L593" t="n">
        <v>9.75</v>
      </c>
      <c r="M593" t="n">
        <v>6</v>
      </c>
      <c r="N593" t="n">
        <v>93.88</v>
      </c>
      <c r="O593" t="n">
        <v>39139.8</v>
      </c>
      <c r="P593" t="n">
        <v>91.84999999999999</v>
      </c>
      <c r="Q593" t="n">
        <v>202.81</v>
      </c>
      <c r="R593" t="n">
        <v>22.15</v>
      </c>
      <c r="S593" t="n">
        <v>13.89</v>
      </c>
      <c r="T593" t="n">
        <v>2434.3</v>
      </c>
      <c r="U593" t="n">
        <v>0.63</v>
      </c>
      <c r="V593" t="n">
        <v>0.75</v>
      </c>
      <c r="W593" t="n">
        <v>0.65</v>
      </c>
      <c r="X593" t="n">
        <v>0.14</v>
      </c>
      <c r="Y593" t="n">
        <v>1</v>
      </c>
      <c r="Z593" t="n">
        <v>10</v>
      </c>
    </row>
    <row r="594">
      <c r="A594" t="n">
        <v>36</v>
      </c>
      <c r="B594" t="n">
        <v>150</v>
      </c>
      <c r="C594" t="inlineStr">
        <is>
          <t xml:space="preserve">CONCLUIDO	</t>
        </is>
      </c>
      <c r="D594" t="n">
        <v>11.6006</v>
      </c>
      <c r="E594" t="n">
        <v>8.619999999999999</v>
      </c>
      <c r="F594" t="n">
        <v>5.18</v>
      </c>
      <c r="G594" t="n">
        <v>38.84</v>
      </c>
      <c r="H594" t="n">
        <v>0.5600000000000001</v>
      </c>
      <c r="I594" t="n">
        <v>8</v>
      </c>
      <c r="J594" t="n">
        <v>316.01</v>
      </c>
      <c r="K594" t="n">
        <v>61.82</v>
      </c>
      <c r="L594" t="n">
        <v>10</v>
      </c>
      <c r="M594" t="n">
        <v>6</v>
      </c>
      <c r="N594" t="n">
        <v>94.18000000000001</v>
      </c>
      <c r="O594" t="n">
        <v>39208.35</v>
      </c>
      <c r="P594" t="n">
        <v>91.78</v>
      </c>
      <c r="Q594" t="n">
        <v>202.81</v>
      </c>
      <c r="R594" t="n">
        <v>21.99</v>
      </c>
      <c r="S594" t="n">
        <v>13.89</v>
      </c>
      <c r="T594" t="n">
        <v>2355.41</v>
      </c>
      <c r="U594" t="n">
        <v>0.63</v>
      </c>
      <c r="V594" t="n">
        <v>0.75</v>
      </c>
      <c r="W594" t="n">
        <v>0.65</v>
      </c>
      <c r="X594" t="n">
        <v>0.14</v>
      </c>
      <c r="Y594" t="n">
        <v>1</v>
      </c>
      <c r="Z594" t="n">
        <v>10</v>
      </c>
    </row>
    <row r="595">
      <c r="A595" t="n">
        <v>37</v>
      </c>
      <c r="B595" t="n">
        <v>150</v>
      </c>
      <c r="C595" t="inlineStr">
        <is>
          <t xml:space="preserve">CONCLUIDO	</t>
        </is>
      </c>
      <c r="D595" t="n">
        <v>11.5991</v>
      </c>
      <c r="E595" t="n">
        <v>8.619999999999999</v>
      </c>
      <c r="F595" t="n">
        <v>5.18</v>
      </c>
      <c r="G595" t="n">
        <v>38.85</v>
      </c>
      <c r="H595" t="n">
        <v>0.58</v>
      </c>
      <c r="I595" t="n">
        <v>8</v>
      </c>
      <c r="J595" t="n">
        <v>316.56</v>
      </c>
      <c r="K595" t="n">
        <v>61.82</v>
      </c>
      <c r="L595" t="n">
        <v>10.25</v>
      </c>
      <c r="M595" t="n">
        <v>6</v>
      </c>
      <c r="N595" t="n">
        <v>94.48999999999999</v>
      </c>
      <c r="O595" t="n">
        <v>39277.04</v>
      </c>
      <c r="P595" t="n">
        <v>91.62</v>
      </c>
      <c r="Q595" t="n">
        <v>202.82</v>
      </c>
      <c r="R595" t="n">
        <v>21.98</v>
      </c>
      <c r="S595" t="n">
        <v>13.89</v>
      </c>
      <c r="T595" t="n">
        <v>2352.06</v>
      </c>
      <c r="U595" t="n">
        <v>0.63</v>
      </c>
      <c r="V595" t="n">
        <v>0.75</v>
      </c>
      <c r="W595" t="n">
        <v>0.65</v>
      </c>
      <c r="X595" t="n">
        <v>0.14</v>
      </c>
      <c r="Y595" t="n">
        <v>1</v>
      </c>
      <c r="Z595" t="n">
        <v>10</v>
      </c>
    </row>
    <row r="596">
      <c r="A596" t="n">
        <v>38</v>
      </c>
      <c r="B596" t="n">
        <v>150</v>
      </c>
      <c r="C596" t="inlineStr">
        <is>
          <t xml:space="preserve">CONCLUIDO	</t>
        </is>
      </c>
      <c r="D596" t="n">
        <v>11.6028</v>
      </c>
      <c r="E596" t="n">
        <v>8.619999999999999</v>
      </c>
      <c r="F596" t="n">
        <v>5.18</v>
      </c>
      <c r="G596" t="n">
        <v>38.83</v>
      </c>
      <c r="H596" t="n">
        <v>0.59</v>
      </c>
      <c r="I596" t="n">
        <v>8</v>
      </c>
      <c r="J596" t="n">
        <v>317.12</v>
      </c>
      <c r="K596" t="n">
        <v>61.82</v>
      </c>
      <c r="L596" t="n">
        <v>10.5</v>
      </c>
      <c r="M596" t="n">
        <v>6</v>
      </c>
      <c r="N596" t="n">
        <v>94.8</v>
      </c>
      <c r="O596" t="n">
        <v>39345.87</v>
      </c>
      <c r="P596" t="n">
        <v>91.42</v>
      </c>
      <c r="Q596" t="n">
        <v>202.83</v>
      </c>
      <c r="R596" t="n">
        <v>21.93</v>
      </c>
      <c r="S596" t="n">
        <v>13.89</v>
      </c>
      <c r="T596" t="n">
        <v>2323.2</v>
      </c>
      <c r="U596" t="n">
        <v>0.63</v>
      </c>
      <c r="V596" t="n">
        <v>0.75</v>
      </c>
      <c r="W596" t="n">
        <v>0.65</v>
      </c>
      <c r="X596" t="n">
        <v>0.14</v>
      </c>
      <c r="Y596" t="n">
        <v>1</v>
      </c>
      <c r="Z596" t="n">
        <v>10</v>
      </c>
    </row>
    <row r="597">
      <c r="A597" t="n">
        <v>39</v>
      </c>
      <c r="B597" t="n">
        <v>150</v>
      </c>
      <c r="C597" t="inlineStr">
        <is>
          <t xml:space="preserve">CONCLUIDO	</t>
        </is>
      </c>
      <c r="D597" t="n">
        <v>11.6095</v>
      </c>
      <c r="E597" t="n">
        <v>8.609999999999999</v>
      </c>
      <c r="F597" t="n">
        <v>5.17</v>
      </c>
      <c r="G597" t="n">
        <v>38.79</v>
      </c>
      <c r="H597" t="n">
        <v>0.6</v>
      </c>
      <c r="I597" t="n">
        <v>8</v>
      </c>
      <c r="J597" t="n">
        <v>317.68</v>
      </c>
      <c r="K597" t="n">
        <v>61.82</v>
      </c>
      <c r="L597" t="n">
        <v>10.75</v>
      </c>
      <c r="M597" t="n">
        <v>6</v>
      </c>
      <c r="N597" t="n">
        <v>95.11</v>
      </c>
      <c r="O597" t="n">
        <v>39414.84</v>
      </c>
      <c r="P597" t="n">
        <v>91.23999999999999</v>
      </c>
      <c r="Q597" t="n">
        <v>202.81</v>
      </c>
      <c r="R597" t="n">
        <v>21.8</v>
      </c>
      <c r="S597" t="n">
        <v>13.89</v>
      </c>
      <c r="T597" t="n">
        <v>2257.79</v>
      </c>
      <c r="U597" t="n">
        <v>0.64</v>
      </c>
      <c r="V597" t="n">
        <v>0.75</v>
      </c>
      <c r="W597" t="n">
        <v>0.65</v>
      </c>
      <c r="X597" t="n">
        <v>0.13</v>
      </c>
      <c r="Y597" t="n">
        <v>1</v>
      </c>
      <c r="Z597" t="n">
        <v>10</v>
      </c>
    </row>
    <row r="598">
      <c r="A598" t="n">
        <v>40</v>
      </c>
      <c r="B598" t="n">
        <v>150</v>
      </c>
      <c r="C598" t="inlineStr">
        <is>
          <t xml:space="preserve">CONCLUIDO	</t>
        </is>
      </c>
      <c r="D598" t="n">
        <v>11.7001</v>
      </c>
      <c r="E598" t="n">
        <v>8.550000000000001</v>
      </c>
      <c r="F598" t="n">
        <v>5.16</v>
      </c>
      <c r="G598" t="n">
        <v>44.24</v>
      </c>
      <c r="H598" t="n">
        <v>0.62</v>
      </c>
      <c r="I598" t="n">
        <v>7</v>
      </c>
      <c r="J598" t="n">
        <v>318.24</v>
      </c>
      <c r="K598" t="n">
        <v>61.82</v>
      </c>
      <c r="L598" t="n">
        <v>11</v>
      </c>
      <c r="M598" t="n">
        <v>5</v>
      </c>
      <c r="N598" t="n">
        <v>95.42</v>
      </c>
      <c r="O598" t="n">
        <v>39483.95</v>
      </c>
      <c r="P598" t="n">
        <v>90.92</v>
      </c>
      <c r="Q598" t="n">
        <v>202.81</v>
      </c>
      <c r="R598" t="n">
        <v>21.33</v>
      </c>
      <c r="S598" t="n">
        <v>13.89</v>
      </c>
      <c r="T598" t="n">
        <v>2032.21</v>
      </c>
      <c r="U598" t="n">
        <v>0.65</v>
      </c>
      <c r="V598" t="n">
        <v>0.75</v>
      </c>
      <c r="W598" t="n">
        <v>0.65</v>
      </c>
      <c r="X598" t="n">
        <v>0.12</v>
      </c>
      <c r="Y598" t="n">
        <v>1</v>
      </c>
      <c r="Z598" t="n">
        <v>10</v>
      </c>
    </row>
    <row r="599">
      <c r="A599" t="n">
        <v>41</v>
      </c>
      <c r="B599" t="n">
        <v>150</v>
      </c>
      <c r="C599" t="inlineStr">
        <is>
          <t xml:space="preserve">CONCLUIDO	</t>
        </is>
      </c>
      <c r="D599" t="n">
        <v>11.7001</v>
      </c>
      <c r="E599" t="n">
        <v>8.550000000000001</v>
      </c>
      <c r="F599" t="n">
        <v>5.16</v>
      </c>
      <c r="G599" t="n">
        <v>44.24</v>
      </c>
      <c r="H599" t="n">
        <v>0.63</v>
      </c>
      <c r="I599" t="n">
        <v>7</v>
      </c>
      <c r="J599" t="n">
        <v>318.8</v>
      </c>
      <c r="K599" t="n">
        <v>61.82</v>
      </c>
      <c r="L599" t="n">
        <v>11.25</v>
      </c>
      <c r="M599" t="n">
        <v>5</v>
      </c>
      <c r="N599" t="n">
        <v>95.73</v>
      </c>
      <c r="O599" t="n">
        <v>39553.2</v>
      </c>
      <c r="P599" t="n">
        <v>91.03</v>
      </c>
      <c r="Q599" t="n">
        <v>202.83</v>
      </c>
      <c r="R599" t="n">
        <v>21.51</v>
      </c>
      <c r="S599" t="n">
        <v>13.89</v>
      </c>
      <c r="T599" t="n">
        <v>2117.92</v>
      </c>
      <c r="U599" t="n">
        <v>0.65</v>
      </c>
      <c r="V599" t="n">
        <v>0.75</v>
      </c>
      <c r="W599" t="n">
        <v>0.65</v>
      </c>
      <c r="X599" t="n">
        <v>0.12</v>
      </c>
      <c r="Y599" t="n">
        <v>1</v>
      </c>
      <c r="Z599" t="n">
        <v>10</v>
      </c>
    </row>
    <row r="600">
      <c r="A600" t="n">
        <v>42</v>
      </c>
      <c r="B600" t="n">
        <v>150</v>
      </c>
      <c r="C600" t="inlineStr">
        <is>
          <t xml:space="preserve">CONCLUIDO	</t>
        </is>
      </c>
      <c r="D600" t="n">
        <v>11.7146</v>
      </c>
      <c r="E600" t="n">
        <v>8.539999999999999</v>
      </c>
      <c r="F600" t="n">
        <v>5.15</v>
      </c>
      <c r="G600" t="n">
        <v>44.15</v>
      </c>
      <c r="H600" t="n">
        <v>0.64</v>
      </c>
      <c r="I600" t="n">
        <v>7</v>
      </c>
      <c r="J600" t="n">
        <v>319.36</v>
      </c>
      <c r="K600" t="n">
        <v>61.82</v>
      </c>
      <c r="L600" t="n">
        <v>11.5</v>
      </c>
      <c r="M600" t="n">
        <v>5</v>
      </c>
      <c r="N600" t="n">
        <v>96.04000000000001</v>
      </c>
      <c r="O600" t="n">
        <v>39622.59</v>
      </c>
      <c r="P600" t="n">
        <v>90.91</v>
      </c>
      <c r="Q600" t="n">
        <v>202.81</v>
      </c>
      <c r="R600" t="n">
        <v>21.13</v>
      </c>
      <c r="S600" t="n">
        <v>13.89</v>
      </c>
      <c r="T600" t="n">
        <v>1930.15</v>
      </c>
      <c r="U600" t="n">
        <v>0.66</v>
      </c>
      <c r="V600" t="n">
        <v>0.75</v>
      </c>
      <c r="W600" t="n">
        <v>0.65</v>
      </c>
      <c r="X600" t="n">
        <v>0.11</v>
      </c>
      <c r="Y600" t="n">
        <v>1</v>
      </c>
      <c r="Z600" t="n">
        <v>10</v>
      </c>
    </row>
    <row r="601">
      <c r="A601" t="n">
        <v>43</v>
      </c>
      <c r="B601" t="n">
        <v>150</v>
      </c>
      <c r="C601" t="inlineStr">
        <is>
          <t xml:space="preserve">CONCLUIDO	</t>
        </is>
      </c>
      <c r="D601" t="n">
        <v>11.7008</v>
      </c>
      <c r="E601" t="n">
        <v>8.550000000000001</v>
      </c>
      <c r="F601" t="n">
        <v>5.16</v>
      </c>
      <c r="G601" t="n">
        <v>44.23</v>
      </c>
      <c r="H601" t="n">
        <v>0.65</v>
      </c>
      <c r="I601" t="n">
        <v>7</v>
      </c>
      <c r="J601" t="n">
        <v>319.93</v>
      </c>
      <c r="K601" t="n">
        <v>61.82</v>
      </c>
      <c r="L601" t="n">
        <v>11.75</v>
      </c>
      <c r="M601" t="n">
        <v>5</v>
      </c>
      <c r="N601" t="n">
        <v>96.36</v>
      </c>
      <c r="O601" t="n">
        <v>39692.13</v>
      </c>
      <c r="P601" t="n">
        <v>91.15000000000001</v>
      </c>
      <c r="Q601" t="n">
        <v>202.82</v>
      </c>
      <c r="R601" t="n">
        <v>21.37</v>
      </c>
      <c r="S601" t="n">
        <v>13.89</v>
      </c>
      <c r="T601" t="n">
        <v>2050.64</v>
      </c>
      <c r="U601" t="n">
        <v>0.65</v>
      </c>
      <c r="V601" t="n">
        <v>0.75</v>
      </c>
      <c r="W601" t="n">
        <v>0.65</v>
      </c>
      <c r="X601" t="n">
        <v>0.12</v>
      </c>
      <c r="Y601" t="n">
        <v>1</v>
      </c>
      <c r="Z601" t="n">
        <v>10</v>
      </c>
    </row>
    <row r="602">
      <c r="A602" t="n">
        <v>44</v>
      </c>
      <c r="B602" t="n">
        <v>150</v>
      </c>
      <c r="C602" t="inlineStr">
        <is>
          <t xml:space="preserve">CONCLUIDO	</t>
        </is>
      </c>
      <c r="D602" t="n">
        <v>11.702</v>
      </c>
      <c r="E602" t="n">
        <v>8.550000000000001</v>
      </c>
      <c r="F602" t="n">
        <v>5.16</v>
      </c>
      <c r="G602" t="n">
        <v>44.22</v>
      </c>
      <c r="H602" t="n">
        <v>0.67</v>
      </c>
      <c r="I602" t="n">
        <v>7</v>
      </c>
      <c r="J602" t="n">
        <v>320.49</v>
      </c>
      <c r="K602" t="n">
        <v>61.82</v>
      </c>
      <c r="L602" t="n">
        <v>12</v>
      </c>
      <c r="M602" t="n">
        <v>5</v>
      </c>
      <c r="N602" t="n">
        <v>96.67</v>
      </c>
      <c r="O602" t="n">
        <v>39761.81</v>
      </c>
      <c r="P602" t="n">
        <v>91.18000000000001</v>
      </c>
      <c r="Q602" t="n">
        <v>202.81</v>
      </c>
      <c r="R602" t="n">
        <v>21.39</v>
      </c>
      <c r="S602" t="n">
        <v>13.89</v>
      </c>
      <c r="T602" t="n">
        <v>2058.96</v>
      </c>
      <c r="U602" t="n">
        <v>0.65</v>
      </c>
      <c r="V602" t="n">
        <v>0.75</v>
      </c>
      <c r="W602" t="n">
        <v>0.65</v>
      </c>
      <c r="X602" t="n">
        <v>0.12</v>
      </c>
      <c r="Y602" t="n">
        <v>1</v>
      </c>
      <c r="Z602" t="n">
        <v>10</v>
      </c>
    </row>
    <row r="603">
      <c r="A603" t="n">
        <v>45</v>
      </c>
      <c r="B603" t="n">
        <v>150</v>
      </c>
      <c r="C603" t="inlineStr">
        <is>
          <t xml:space="preserve">CONCLUIDO	</t>
        </is>
      </c>
      <c r="D603" t="n">
        <v>11.7062</v>
      </c>
      <c r="E603" t="n">
        <v>8.539999999999999</v>
      </c>
      <c r="F603" t="n">
        <v>5.16</v>
      </c>
      <c r="G603" t="n">
        <v>44.2</v>
      </c>
      <c r="H603" t="n">
        <v>0.68</v>
      </c>
      <c r="I603" t="n">
        <v>7</v>
      </c>
      <c r="J603" t="n">
        <v>321.06</v>
      </c>
      <c r="K603" t="n">
        <v>61.82</v>
      </c>
      <c r="L603" t="n">
        <v>12.25</v>
      </c>
      <c r="M603" t="n">
        <v>5</v>
      </c>
      <c r="N603" t="n">
        <v>96.98999999999999</v>
      </c>
      <c r="O603" t="n">
        <v>39831.64</v>
      </c>
      <c r="P603" t="n">
        <v>90.8</v>
      </c>
      <c r="Q603" t="n">
        <v>202.81</v>
      </c>
      <c r="R603" t="n">
        <v>21.35</v>
      </c>
      <c r="S603" t="n">
        <v>13.89</v>
      </c>
      <c r="T603" t="n">
        <v>2039.46</v>
      </c>
      <c r="U603" t="n">
        <v>0.65</v>
      </c>
      <c r="V603" t="n">
        <v>0.75</v>
      </c>
      <c r="W603" t="n">
        <v>0.65</v>
      </c>
      <c r="X603" t="n">
        <v>0.12</v>
      </c>
      <c r="Y603" t="n">
        <v>1</v>
      </c>
      <c r="Z603" t="n">
        <v>10</v>
      </c>
    </row>
    <row r="604">
      <c r="A604" t="n">
        <v>46</v>
      </c>
      <c r="B604" t="n">
        <v>150</v>
      </c>
      <c r="C604" t="inlineStr">
        <is>
          <t xml:space="preserve">CONCLUIDO	</t>
        </is>
      </c>
      <c r="D604" t="n">
        <v>11.6989</v>
      </c>
      <c r="E604" t="n">
        <v>8.550000000000001</v>
      </c>
      <c r="F604" t="n">
        <v>5.16</v>
      </c>
      <c r="G604" t="n">
        <v>44.24</v>
      </c>
      <c r="H604" t="n">
        <v>0.6899999999999999</v>
      </c>
      <c r="I604" t="n">
        <v>7</v>
      </c>
      <c r="J604" t="n">
        <v>321.63</v>
      </c>
      <c r="K604" t="n">
        <v>61.82</v>
      </c>
      <c r="L604" t="n">
        <v>12.5</v>
      </c>
      <c r="M604" t="n">
        <v>5</v>
      </c>
      <c r="N604" t="n">
        <v>97.31</v>
      </c>
      <c r="O604" t="n">
        <v>39901.61</v>
      </c>
      <c r="P604" t="n">
        <v>90.83</v>
      </c>
      <c r="Q604" t="n">
        <v>202.81</v>
      </c>
      <c r="R604" t="n">
        <v>21.47</v>
      </c>
      <c r="S604" t="n">
        <v>13.89</v>
      </c>
      <c r="T604" t="n">
        <v>2101.27</v>
      </c>
      <c r="U604" t="n">
        <v>0.65</v>
      </c>
      <c r="V604" t="n">
        <v>0.75</v>
      </c>
      <c r="W604" t="n">
        <v>0.65</v>
      </c>
      <c r="X604" t="n">
        <v>0.12</v>
      </c>
      <c r="Y604" t="n">
        <v>1</v>
      </c>
      <c r="Z604" t="n">
        <v>10</v>
      </c>
    </row>
    <row r="605">
      <c r="A605" t="n">
        <v>47</v>
      </c>
      <c r="B605" t="n">
        <v>150</v>
      </c>
      <c r="C605" t="inlineStr">
        <is>
          <t xml:space="preserve">CONCLUIDO	</t>
        </is>
      </c>
      <c r="D605" t="n">
        <v>11.6951</v>
      </c>
      <c r="E605" t="n">
        <v>8.550000000000001</v>
      </c>
      <c r="F605" t="n">
        <v>5.16</v>
      </c>
      <c r="G605" t="n">
        <v>44.27</v>
      </c>
      <c r="H605" t="n">
        <v>0.71</v>
      </c>
      <c r="I605" t="n">
        <v>7</v>
      </c>
      <c r="J605" t="n">
        <v>322.2</v>
      </c>
      <c r="K605" t="n">
        <v>61.82</v>
      </c>
      <c r="L605" t="n">
        <v>12.75</v>
      </c>
      <c r="M605" t="n">
        <v>5</v>
      </c>
      <c r="N605" t="n">
        <v>97.62</v>
      </c>
      <c r="O605" t="n">
        <v>39971.73</v>
      </c>
      <c r="P605" t="n">
        <v>90.69</v>
      </c>
      <c r="Q605" t="n">
        <v>202.84</v>
      </c>
      <c r="R605" t="n">
        <v>21.65</v>
      </c>
      <c r="S605" t="n">
        <v>13.89</v>
      </c>
      <c r="T605" t="n">
        <v>2189.87</v>
      </c>
      <c r="U605" t="n">
        <v>0.64</v>
      </c>
      <c r="V605" t="n">
        <v>0.75</v>
      </c>
      <c r="W605" t="n">
        <v>0.65</v>
      </c>
      <c r="X605" t="n">
        <v>0.13</v>
      </c>
      <c r="Y605" t="n">
        <v>1</v>
      </c>
      <c r="Z605" t="n">
        <v>10</v>
      </c>
    </row>
    <row r="606">
      <c r="A606" t="n">
        <v>48</v>
      </c>
      <c r="B606" t="n">
        <v>150</v>
      </c>
      <c r="C606" t="inlineStr">
        <is>
          <t xml:space="preserve">CONCLUIDO	</t>
        </is>
      </c>
      <c r="D606" t="n">
        <v>11.8141</v>
      </c>
      <c r="E606" t="n">
        <v>8.460000000000001</v>
      </c>
      <c r="F606" t="n">
        <v>5.13</v>
      </c>
      <c r="G606" t="n">
        <v>51.34</v>
      </c>
      <c r="H606" t="n">
        <v>0.72</v>
      </c>
      <c r="I606" t="n">
        <v>6</v>
      </c>
      <c r="J606" t="n">
        <v>322.77</v>
      </c>
      <c r="K606" t="n">
        <v>61.82</v>
      </c>
      <c r="L606" t="n">
        <v>13</v>
      </c>
      <c r="M606" t="n">
        <v>4</v>
      </c>
      <c r="N606" t="n">
        <v>97.94</v>
      </c>
      <c r="O606" t="n">
        <v>40042</v>
      </c>
      <c r="P606" t="n">
        <v>89.97</v>
      </c>
      <c r="Q606" t="n">
        <v>202.81</v>
      </c>
      <c r="R606" t="n">
        <v>20.68</v>
      </c>
      <c r="S606" t="n">
        <v>13.89</v>
      </c>
      <c r="T606" t="n">
        <v>1709.97</v>
      </c>
      <c r="U606" t="n">
        <v>0.67</v>
      </c>
      <c r="V606" t="n">
        <v>0.75</v>
      </c>
      <c r="W606" t="n">
        <v>0.64</v>
      </c>
      <c r="X606" t="n">
        <v>0.1</v>
      </c>
      <c r="Y606" t="n">
        <v>1</v>
      </c>
      <c r="Z606" t="n">
        <v>10</v>
      </c>
    </row>
    <row r="607">
      <c r="A607" t="n">
        <v>49</v>
      </c>
      <c r="B607" t="n">
        <v>150</v>
      </c>
      <c r="C607" t="inlineStr">
        <is>
          <t xml:space="preserve">CONCLUIDO	</t>
        </is>
      </c>
      <c r="D607" t="n">
        <v>11.8087</v>
      </c>
      <c r="E607" t="n">
        <v>8.470000000000001</v>
      </c>
      <c r="F607" t="n">
        <v>5.14</v>
      </c>
      <c r="G607" t="n">
        <v>51.38</v>
      </c>
      <c r="H607" t="n">
        <v>0.73</v>
      </c>
      <c r="I607" t="n">
        <v>6</v>
      </c>
      <c r="J607" t="n">
        <v>323.34</v>
      </c>
      <c r="K607" t="n">
        <v>61.82</v>
      </c>
      <c r="L607" t="n">
        <v>13.25</v>
      </c>
      <c r="M607" t="n">
        <v>4</v>
      </c>
      <c r="N607" t="n">
        <v>98.27</v>
      </c>
      <c r="O607" t="n">
        <v>40112.54</v>
      </c>
      <c r="P607" t="n">
        <v>90.13</v>
      </c>
      <c r="Q607" t="n">
        <v>202.83</v>
      </c>
      <c r="R607" t="n">
        <v>20.72</v>
      </c>
      <c r="S607" t="n">
        <v>13.89</v>
      </c>
      <c r="T607" t="n">
        <v>1727.61</v>
      </c>
      <c r="U607" t="n">
        <v>0.67</v>
      </c>
      <c r="V607" t="n">
        <v>0.75</v>
      </c>
      <c r="W607" t="n">
        <v>0.65</v>
      </c>
      <c r="X607" t="n">
        <v>0.1</v>
      </c>
      <c r="Y607" t="n">
        <v>1</v>
      </c>
      <c r="Z607" t="n">
        <v>10</v>
      </c>
    </row>
    <row r="608">
      <c r="A608" t="n">
        <v>50</v>
      </c>
      <c r="B608" t="n">
        <v>150</v>
      </c>
      <c r="C608" t="inlineStr">
        <is>
          <t xml:space="preserve">CONCLUIDO	</t>
        </is>
      </c>
      <c r="D608" t="n">
        <v>11.8083</v>
      </c>
      <c r="E608" t="n">
        <v>8.470000000000001</v>
      </c>
      <c r="F608" t="n">
        <v>5.14</v>
      </c>
      <c r="G608" t="n">
        <v>51.38</v>
      </c>
      <c r="H608" t="n">
        <v>0.74</v>
      </c>
      <c r="I608" t="n">
        <v>6</v>
      </c>
      <c r="J608" t="n">
        <v>323.91</v>
      </c>
      <c r="K608" t="n">
        <v>61.82</v>
      </c>
      <c r="L608" t="n">
        <v>13.5</v>
      </c>
      <c r="M608" t="n">
        <v>4</v>
      </c>
      <c r="N608" t="n">
        <v>98.59</v>
      </c>
      <c r="O608" t="n">
        <v>40183.11</v>
      </c>
      <c r="P608" t="n">
        <v>90.19</v>
      </c>
      <c r="Q608" t="n">
        <v>202.81</v>
      </c>
      <c r="R608" t="n">
        <v>20.79</v>
      </c>
      <c r="S608" t="n">
        <v>13.89</v>
      </c>
      <c r="T608" t="n">
        <v>1763.56</v>
      </c>
      <c r="U608" t="n">
        <v>0.67</v>
      </c>
      <c r="V608" t="n">
        <v>0.75</v>
      </c>
      <c r="W608" t="n">
        <v>0.65</v>
      </c>
      <c r="X608" t="n">
        <v>0.1</v>
      </c>
      <c r="Y608" t="n">
        <v>1</v>
      </c>
      <c r="Z608" t="n">
        <v>10</v>
      </c>
    </row>
    <row r="609">
      <c r="A609" t="n">
        <v>51</v>
      </c>
      <c r="B609" t="n">
        <v>150</v>
      </c>
      <c r="C609" t="inlineStr">
        <is>
          <t xml:space="preserve">CONCLUIDO	</t>
        </is>
      </c>
      <c r="D609" t="n">
        <v>11.8052</v>
      </c>
      <c r="E609" t="n">
        <v>8.470000000000001</v>
      </c>
      <c r="F609" t="n">
        <v>5.14</v>
      </c>
      <c r="G609" t="n">
        <v>51.4</v>
      </c>
      <c r="H609" t="n">
        <v>0.76</v>
      </c>
      <c r="I609" t="n">
        <v>6</v>
      </c>
      <c r="J609" t="n">
        <v>324.48</v>
      </c>
      <c r="K609" t="n">
        <v>61.82</v>
      </c>
      <c r="L609" t="n">
        <v>13.75</v>
      </c>
      <c r="M609" t="n">
        <v>4</v>
      </c>
      <c r="N609" t="n">
        <v>98.91</v>
      </c>
      <c r="O609" t="n">
        <v>40253.84</v>
      </c>
      <c r="P609" t="n">
        <v>90.17</v>
      </c>
      <c r="Q609" t="n">
        <v>202.83</v>
      </c>
      <c r="R609" t="n">
        <v>20.83</v>
      </c>
      <c r="S609" t="n">
        <v>13.89</v>
      </c>
      <c r="T609" t="n">
        <v>1785.07</v>
      </c>
      <c r="U609" t="n">
        <v>0.67</v>
      </c>
      <c r="V609" t="n">
        <v>0.75</v>
      </c>
      <c r="W609" t="n">
        <v>0.65</v>
      </c>
      <c r="X609" t="n">
        <v>0.1</v>
      </c>
      <c r="Y609" t="n">
        <v>1</v>
      </c>
      <c r="Z609" t="n">
        <v>10</v>
      </c>
    </row>
    <row r="610">
      <c r="A610" t="n">
        <v>52</v>
      </c>
      <c r="B610" t="n">
        <v>150</v>
      </c>
      <c r="C610" t="inlineStr">
        <is>
          <t xml:space="preserve">CONCLUIDO	</t>
        </is>
      </c>
      <c r="D610" t="n">
        <v>11.8196</v>
      </c>
      <c r="E610" t="n">
        <v>8.460000000000001</v>
      </c>
      <c r="F610" t="n">
        <v>5.13</v>
      </c>
      <c r="G610" t="n">
        <v>51.3</v>
      </c>
      <c r="H610" t="n">
        <v>0.77</v>
      </c>
      <c r="I610" t="n">
        <v>6</v>
      </c>
      <c r="J610" t="n">
        <v>325.06</v>
      </c>
      <c r="K610" t="n">
        <v>61.82</v>
      </c>
      <c r="L610" t="n">
        <v>14</v>
      </c>
      <c r="M610" t="n">
        <v>4</v>
      </c>
      <c r="N610" t="n">
        <v>99.23999999999999</v>
      </c>
      <c r="O610" t="n">
        <v>40324.71</v>
      </c>
      <c r="P610" t="n">
        <v>90.05</v>
      </c>
      <c r="Q610" t="n">
        <v>202.81</v>
      </c>
      <c r="R610" t="n">
        <v>20.53</v>
      </c>
      <c r="S610" t="n">
        <v>13.89</v>
      </c>
      <c r="T610" t="n">
        <v>1636.3</v>
      </c>
      <c r="U610" t="n">
        <v>0.68</v>
      </c>
      <c r="V610" t="n">
        <v>0.75</v>
      </c>
      <c r="W610" t="n">
        <v>0.64</v>
      </c>
      <c r="X610" t="n">
        <v>0.09</v>
      </c>
      <c r="Y610" t="n">
        <v>1</v>
      </c>
      <c r="Z610" t="n">
        <v>10</v>
      </c>
    </row>
    <row r="611">
      <c r="A611" t="n">
        <v>53</v>
      </c>
      <c r="B611" t="n">
        <v>150</v>
      </c>
      <c r="C611" t="inlineStr">
        <is>
          <t xml:space="preserve">CONCLUIDO	</t>
        </is>
      </c>
      <c r="D611" t="n">
        <v>11.8176</v>
      </c>
      <c r="E611" t="n">
        <v>8.460000000000001</v>
      </c>
      <c r="F611" t="n">
        <v>5.13</v>
      </c>
      <c r="G611" t="n">
        <v>51.31</v>
      </c>
      <c r="H611" t="n">
        <v>0.78</v>
      </c>
      <c r="I611" t="n">
        <v>6</v>
      </c>
      <c r="J611" t="n">
        <v>325.63</v>
      </c>
      <c r="K611" t="n">
        <v>61.82</v>
      </c>
      <c r="L611" t="n">
        <v>14.25</v>
      </c>
      <c r="M611" t="n">
        <v>4</v>
      </c>
      <c r="N611" t="n">
        <v>99.56</v>
      </c>
      <c r="O611" t="n">
        <v>40395.74</v>
      </c>
      <c r="P611" t="n">
        <v>89.98</v>
      </c>
      <c r="Q611" t="n">
        <v>202.81</v>
      </c>
      <c r="R611" t="n">
        <v>20.54</v>
      </c>
      <c r="S611" t="n">
        <v>13.89</v>
      </c>
      <c r="T611" t="n">
        <v>1641.76</v>
      </c>
      <c r="U611" t="n">
        <v>0.68</v>
      </c>
      <c r="V611" t="n">
        <v>0.75</v>
      </c>
      <c r="W611" t="n">
        <v>0.65</v>
      </c>
      <c r="X611" t="n">
        <v>0.09</v>
      </c>
      <c r="Y611" t="n">
        <v>1</v>
      </c>
      <c r="Z611" t="n">
        <v>10</v>
      </c>
    </row>
    <row r="612">
      <c r="A612" t="n">
        <v>54</v>
      </c>
      <c r="B612" t="n">
        <v>150</v>
      </c>
      <c r="C612" t="inlineStr">
        <is>
          <t xml:space="preserve">CONCLUIDO	</t>
        </is>
      </c>
      <c r="D612" t="n">
        <v>11.8118</v>
      </c>
      <c r="E612" t="n">
        <v>8.470000000000001</v>
      </c>
      <c r="F612" t="n">
        <v>5.14</v>
      </c>
      <c r="G612" t="n">
        <v>51.36</v>
      </c>
      <c r="H612" t="n">
        <v>0.79</v>
      </c>
      <c r="I612" t="n">
        <v>6</v>
      </c>
      <c r="J612" t="n">
        <v>326.21</v>
      </c>
      <c r="K612" t="n">
        <v>61.82</v>
      </c>
      <c r="L612" t="n">
        <v>14.5</v>
      </c>
      <c r="M612" t="n">
        <v>4</v>
      </c>
      <c r="N612" t="n">
        <v>99.89</v>
      </c>
      <c r="O612" t="n">
        <v>40466.92</v>
      </c>
      <c r="P612" t="n">
        <v>89.98</v>
      </c>
      <c r="Q612" t="n">
        <v>202.83</v>
      </c>
      <c r="R612" t="n">
        <v>20.69</v>
      </c>
      <c r="S612" t="n">
        <v>13.89</v>
      </c>
      <c r="T612" t="n">
        <v>1713.52</v>
      </c>
      <c r="U612" t="n">
        <v>0.67</v>
      </c>
      <c r="V612" t="n">
        <v>0.75</v>
      </c>
      <c r="W612" t="n">
        <v>0.65</v>
      </c>
      <c r="X612" t="n">
        <v>0.1</v>
      </c>
      <c r="Y612" t="n">
        <v>1</v>
      </c>
      <c r="Z612" t="n">
        <v>10</v>
      </c>
    </row>
    <row r="613">
      <c r="A613" t="n">
        <v>55</v>
      </c>
      <c r="B613" t="n">
        <v>150</v>
      </c>
      <c r="C613" t="inlineStr">
        <is>
          <t xml:space="preserve">CONCLUIDO	</t>
        </is>
      </c>
      <c r="D613" t="n">
        <v>11.8075</v>
      </c>
      <c r="E613" t="n">
        <v>8.470000000000001</v>
      </c>
      <c r="F613" t="n">
        <v>5.14</v>
      </c>
      <c r="G613" t="n">
        <v>51.39</v>
      </c>
      <c r="H613" t="n">
        <v>0.8</v>
      </c>
      <c r="I613" t="n">
        <v>6</v>
      </c>
      <c r="J613" t="n">
        <v>326.79</v>
      </c>
      <c r="K613" t="n">
        <v>61.82</v>
      </c>
      <c r="L613" t="n">
        <v>14.75</v>
      </c>
      <c r="M613" t="n">
        <v>4</v>
      </c>
      <c r="N613" t="n">
        <v>100.22</v>
      </c>
      <c r="O613" t="n">
        <v>40538.25</v>
      </c>
      <c r="P613" t="n">
        <v>90.06999999999999</v>
      </c>
      <c r="Q613" t="n">
        <v>202.81</v>
      </c>
      <c r="R613" t="n">
        <v>20.72</v>
      </c>
      <c r="S613" t="n">
        <v>13.89</v>
      </c>
      <c r="T613" t="n">
        <v>1731.13</v>
      </c>
      <c r="U613" t="n">
        <v>0.67</v>
      </c>
      <c r="V613" t="n">
        <v>0.75</v>
      </c>
      <c r="W613" t="n">
        <v>0.65</v>
      </c>
      <c r="X613" t="n">
        <v>0.1</v>
      </c>
      <c r="Y613" t="n">
        <v>1</v>
      </c>
      <c r="Z613" t="n">
        <v>10</v>
      </c>
    </row>
    <row r="614">
      <c r="A614" t="n">
        <v>56</v>
      </c>
      <c r="B614" t="n">
        <v>150</v>
      </c>
      <c r="C614" t="inlineStr">
        <is>
          <t xml:space="preserve">CONCLUIDO	</t>
        </is>
      </c>
      <c r="D614" t="n">
        <v>11.8099</v>
      </c>
      <c r="E614" t="n">
        <v>8.470000000000001</v>
      </c>
      <c r="F614" t="n">
        <v>5.14</v>
      </c>
      <c r="G614" t="n">
        <v>51.37</v>
      </c>
      <c r="H614" t="n">
        <v>0.82</v>
      </c>
      <c r="I614" t="n">
        <v>6</v>
      </c>
      <c r="J614" t="n">
        <v>327.37</v>
      </c>
      <c r="K614" t="n">
        <v>61.82</v>
      </c>
      <c r="L614" t="n">
        <v>15</v>
      </c>
      <c r="M614" t="n">
        <v>4</v>
      </c>
      <c r="N614" t="n">
        <v>100.55</v>
      </c>
      <c r="O614" t="n">
        <v>40609.74</v>
      </c>
      <c r="P614" t="n">
        <v>89.92</v>
      </c>
      <c r="Q614" t="n">
        <v>202.81</v>
      </c>
      <c r="R614" t="n">
        <v>20.7</v>
      </c>
      <c r="S614" t="n">
        <v>13.89</v>
      </c>
      <c r="T614" t="n">
        <v>1722.22</v>
      </c>
      <c r="U614" t="n">
        <v>0.67</v>
      </c>
      <c r="V614" t="n">
        <v>0.75</v>
      </c>
      <c r="W614" t="n">
        <v>0.65</v>
      </c>
      <c r="X614" t="n">
        <v>0.1</v>
      </c>
      <c r="Y614" t="n">
        <v>1</v>
      </c>
      <c r="Z614" t="n">
        <v>10</v>
      </c>
    </row>
    <row r="615">
      <c r="A615" t="n">
        <v>57</v>
      </c>
      <c r="B615" t="n">
        <v>150</v>
      </c>
      <c r="C615" t="inlineStr">
        <is>
          <t xml:space="preserve">CONCLUIDO	</t>
        </is>
      </c>
      <c r="D615" t="n">
        <v>11.811</v>
      </c>
      <c r="E615" t="n">
        <v>8.470000000000001</v>
      </c>
      <c r="F615" t="n">
        <v>5.14</v>
      </c>
      <c r="G615" t="n">
        <v>51.36</v>
      </c>
      <c r="H615" t="n">
        <v>0.83</v>
      </c>
      <c r="I615" t="n">
        <v>6</v>
      </c>
      <c r="J615" t="n">
        <v>327.95</v>
      </c>
      <c r="K615" t="n">
        <v>61.82</v>
      </c>
      <c r="L615" t="n">
        <v>15.25</v>
      </c>
      <c r="M615" t="n">
        <v>4</v>
      </c>
      <c r="N615" t="n">
        <v>100.88</v>
      </c>
      <c r="O615" t="n">
        <v>40681.39</v>
      </c>
      <c r="P615" t="n">
        <v>89.86</v>
      </c>
      <c r="Q615" t="n">
        <v>202.81</v>
      </c>
      <c r="R615" t="n">
        <v>20.7</v>
      </c>
      <c r="S615" t="n">
        <v>13.89</v>
      </c>
      <c r="T615" t="n">
        <v>1721.17</v>
      </c>
      <c r="U615" t="n">
        <v>0.67</v>
      </c>
      <c r="V615" t="n">
        <v>0.75</v>
      </c>
      <c r="W615" t="n">
        <v>0.65</v>
      </c>
      <c r="X615" t="n">
        <v>0.1</v>
      </c>
      <c r="Y615" t="n">
        <v>1</v>
      </c>
      <c r="Z615" t="n">
        <v>10</v>
      </c>
    </row>
    <row r="616">
      <c r="A616" t="n">
        <v>58</v>
      </c>
      <c r="B616" t="n">
        <v>150</v>
      </c>
      <c r="C616" t="inlineStr">
        <is>
          <t xml:space="preserve">CONCLUIDO	</t>
        </is>
      </c>
      <c r="D616" t="n">
        <v>11.811</v>
      </c>
      <c r="E616" t="n">
        <v>8.470000000000001</v>
      </c>
      <c r="F616" t="n">
        <v>5.14</v>
      </c>
      <c r="G616" t="n">
        <v>51.36</v>
      </c>
      <c r="H616" t="n">
        <v>0.84</v>
      </c>
      <c r="I616" t="n">
        <v>6</v>
      </c>
      <c r="J616" t="n">
        <v>328.53</v>
      </c>
      <c r="K616" t="n">
        <v>61.82</v>
      </c>
      <c r="L616" t="n">
        <v>15.5</v>
      </c>
      <c r="M616" t="n">
        <v>4</v>
      </c>
      <c r="N616" t="n">
        <v>101.21</v>
      </c>
      <c r="O616" t="n">
        <v>40753.2</v>
      </c>
      <c r="P616" t="n">
        <v>89.7</v>
      </c>
      <c r="Q616" t="n">
        <v>202.81</v>
      </c>
      <c r="R616" t="n">
        <v>20.74</v>
      </c>
      <c r="S616" t="n">
        <v>13.89</v>
      </c>
      <c r="T616" t="n">
        <v>1738.4</v>
      </c>
      <c r="U616" t="n">
        <v>0.67</v>
      </c>
      <c r="V616" t="n">
        <v>0.75</v>
      </c>
      <c r="W616" t="n">
        <v>0.65</v>
      </c>
      <c r="X616" t="n">
        <v>0.1</v>
      </c>
      <c r="Y616" t="n">
        <v>1</v>
      </c>
      <c r="Z616" t="n">
        <v>10</v>
      </c>
    </row>
    <row r="617">
      <c r="A617" t="n">
        <v>59</v>
      </c>
      <c r="B617" t="n">
        <v>150</v>
      </c>
      <c r="C617" t="inlineStr">
        <is>
          <t xml:space="preserve">CONCLUIDO	</t>
        </is>
      </c>
      <c r="D617" t="n">
        <v>11.8114</v>
      </c>
      <c r="E617" t="n">
        <v>8.470000000000001</v>
      </c>
      <c r="F617" t="n">
        <v>5.14</v>
      </c>
      <c r="G617" t="n">
        <v>51.36</v>
      </c>
      <c r="H617" t="n">
        <v>0.85</v>
      </c>
      <c r="I617" t="n">
        <v>6</v>
      </c>
      <c r="J617" t="n">
        <v>329.12</v>
      </c>
      <c r="K617" t="n">
        <v>61.82</v>
      </c>
      <c r="L617" t="n">
        <v>15.75</v>
      </c>
      <c r="M617" t="n">
        <v>4</v>
      </c>
      <c r="N617" t="n">
        <v>101.54</v>
      </c>
      <c r="O617" t="n">
        <v>40825.16</v>
      </c>
      <c r="P617" t="n">
        <v>89.56</v>
      </c>
      <c r="Q617" t="n">
        <v>202.81</v>
      </c>
      <c r="R617" t="n">
        <v>20.71</v>
      </c>
      <c r="S617" t="n">
        <v>13.89</v>
      </c>
      <c r="T617" t="n">
        <v>1723.24</v>
      </c>
      <c r="U617" t="n">
        <v>0.67</v>
      </c>
      <c r="V617" t="n">
        <v>0.75</v>
      </c>
      <c r="W617" t="n">
        <v>0.65</v>
      </c>
      <c r="X617" t="n">
        <v>0.1</v>
      </c>
      <c r="Y617" t="n">
        <v>1</v>
      </c>
      <c r="Z617" t="n">
        <v>10</v>
      </c>
    </row>
    <row r="618">
      <c r="A618" t="n">
        <v>60</v>
      </c>
      <c r="B618" t="n">
        <v>150</v>
      </c>
      <c r="C618" t="inlineStr">
        <is>
          <t xml:space="preserve">CONCLUIDO	</t>
        </is>
      </c>
      <c r="D618" t="n">
        <v>11.9115</v>
      </c>
      <c r="E618" t="n">
        <v>8.4</v>
      </c>
      <c r="F618" t="n">
        <v>5.12</v>
      </c>
      <c r="G618" t="n">
        <v>61.44</v>
      </c>
      <c r="H618" t="n">
        <v>0.86</v>
      </c>
      <c r="I618" t="n">
        <v>5</v>
      </c>
      <c r="J618" t="n">
        <v>329.7</v>
      </c>
      <c r="K618" t="n">
        <v>61.82</v>
      </c>
      <c r="L618" t="n">
        <v>16</v>
      </c>
      <c r="M618" t="n">
        <v>3</v>
      </c>
      <c r="N618" t="n">
        <v>101.88</v>
      </c>
      <c r="O618" t="n">
        <v>40897.29</v>
      </c>
      <c r="P618" t="n">
        <v>89.20999999999999</v>
      </c>
      <c r="Q618" t="n">
        <v>202.81</v>
      </c>
      <c r="R618" t="n">
        <v>20.26</v>
      </c>
      <c r="S618" t="n">
        <v>13.89</v>
      </c>
      <c r="T618" t="n">
        <v>1505.45</v>
      </c>
      <c r="U618" t="n">
        <v>0.6899999999999999</v>
      </c>
      <c r="V618" t="n">
        <v>0.76</v>
      </c>
      <c r="W618" t="n">
        <v>0.64</v>
      </c>
      <c r="X618" t="n">
        <v>0.08</v>
      </c>
      <c r="Y618" t="n">
        <v>1</v>
      </c>
      <c r="Z618" t="n">
        <v>10</v>
      </c>
    </row>
    <row r="619">
      <c r="A619" t="n">
        <v>61</v>
      </c>
      <c r="B619" t="n">
        <v>150</v>
      </c>
      <c r="C619" t="inlineStr">
        <is>
          <t xml:space="preserve">CONCLUIDO	</t>
        </is>
      </c>
      <c r="D619" t="n">
        <v>11.9071</v>
      </c>
      <c r="E619" t="n">
        <v>8.4</v>
      </c>
      <c r="F619" t="n">
        <v>5.12</v>
      </c>
      <c r="G619" t="n">
        <v>61.48</v>
      </c>
      <c r="H619" t="n">
        <v>0.88</v>
      </c>
      <c r="I619" t="n">
        <v>5</v>
      </c>
      <c r="J619" t="n">
        <v>330.29</v>
      </c>
      <c r="K619" t="n">
        <v>61.82</v>
      </c>
      <c r="L619" t="n">
        <v>16.25</v>
      </c>
      <c r="M619" t="n">
        <v>3</v>
      </c>
      <c r="N619" t="n">
        <v>102.21</v>
      </c>
      <c r="O619" t="n">
        <v>40969.57</v>
      </c>
      <c r="P619" t="n">
        <v>89.31</v>
      </c>
      <c r="Q619" t="n">
        <v>202.81</v>
      </c>
      <c r="R619" t="n">
        <v>20.23</v>
      </c>
      <c r="S619" t="n">
        <v>13.89</v>
      </c>
      <c r="T619" t="n">
        <v>1487.86</v>
      </c>
      <c r="U619" t="n">
        <v>0.6899999999999999</v>
      </c>
      <c r="V619" t="n">
        <v>0.76</v>
      </c>
      <c r="W619" t="n">
        <v>0.65</v>
      </c>
      <c r="X619" t="n">
        <v>0.09</v>
      </c>
      <c r="Y619" t="n">
        <v>1</v>
      </c>
      <c r="Z619" t="n">
        <v>10</v>
      </c>
    </row>
    <row r="620">
      <c r="A620" t="n">
        <v>62</v>
      </c>
      <c r="B620" t="n">
        <v>150</v>
      </c>
      <c r="C620" t="inlineStr">
        <is>
          <t xml:space="preserve">CONCLUIDO	</t>
        </is>
      </c>
      <c r="D620" t="n">
        <v>11.9095</v>
      </c>
      <c r="E620" t="n">
        <v>8.4</v>
      </c>
      <c r="F620" t="n">
        <v>5.12</v>
      </c>
      <c r="G620" t="n">
        <v>61.46</v>
      </c>
      <c r="H620" t="n">
        <v>0.89</v>
      </c>
      <c r="I620" t="n">
        <v>5</v>
      </c>
      <c r="J620" t="n">
        <v>330.87</v>
      </c>
      <c r="K620" t="n">
        <v>61.82</v>
      </c>
      <c r="L620" t="n">
        <v>16.5</v>
      </c>
      <c r="M620" t="n">
        <v>3</v>
      </c>
      <c r="N620" t="n">
        <v>102.55</v>
      </c>
      <c r="O620" t="n">
        <v>41042.02</v>
      </c>
      <c r="P620" t="n">
        <v>89.23</v>
      </c>
      <c r="Q620" t="n">
        <v>202.82</v>
      </c>
      <c r="R620" t="n">
        <v>20.27</v>
      </c>
      <c r="S620" t="n">
        <v>13.89</v>
      </c>
      <c r="T620" t="n">
        <v>1507.67</v>
      </c>
      <c r="U620" t="n">
        <v>0.6899999999999999</v>
      </c>
      <c r="V620" t="n">
        <v>0.76</v>
      </c>
      <c r="W620" t="n">
        <v>0.64</v>
      </c>
      <c r="X620" t="n">
        <v>0.08</v>
      </c>
      <c r="Y620" t="n">
        <v>1</v>
      </c>
      <c r="Z620" t="n">
        <v>10</v>
      </c>
    </row>
    <row r="621">
      <c r="A621" t="n">
        <v>63</v>
      </c>
      <c r="B621" t="n">
        <v>150</v>
      </c>
      <c r="C621" t="inlineStr">
        <is>
          <t xml:space="preserve">CONCLUIDO	</t>
        </is>
      </c>
      <c r="D621" t="n">
        <v>11.9071</v>
      </c>
      <c r="E621" t="n">
        <v>8.4</v>
      </c>
      <c r="F621" t="n">
        <v>5.12</v>
      </c>
      <c r="G621" t="n">
        <v>61.48</v>
      </c>
      <c r="H621" t="n">
        <v>0.9</v>
      </c>
      <c r="I621" t="n">
        <v>5</v>
      </c>
      <c r="J621" t="n">
        <v>331.46</v>
      </c>
      <c r="K621" t="n">
        <v>61.82</v>
      </c>
      <c r="L621" t="n">
        <v>16.75</v>
      </c>
      <c r="M621" t="n">
        <v>3</v>
      </c>
      <c r="N621" t="n">
        <v>102.89</v>
      </c>
      <c r="O621" t="n">
        <v>41114.63</v>
      </c>
      <c r="P621" t="n">
        <v>89.25</v>
      </c>
      <c r="Q621" t="n">
        <v>202.85</v>
      </c>
      <c r="R621" t="n">
        <v>20.29</v>
      </c>
      <c r="S621" t="n">
        <v>13.89</v>
      </c>
      <c r="T621" t="n">
        <v>1518.58</v>
      </c>
      <c r="U621" t="n">
        <v>0.68</v>
      </c>
      <c r="V621" t="n">
        <v>0.76</v>
      </c>
      <c r="W621" t="n">
        <v>0.65</v>
      </c>
      <c r="X621" t="n">
        <v>0.09</v>
      </c>
      <c r="Y621" t="n">
        <v>1</v>
      </c>
      <c r="Z621" t="n">
        <v>10</v>
      </c>
    </row>
    <row r="622">
      <c r="A622" t="n">
        <v>64</v>
      </c>
      <c r="B622" t="n">
        <v>150</v>
      </c>
      <c r="C622" t="inlineStr">
        <is>
          <t xml:space="preserve">CONCLUIDO	</t>
        </is>
      </c>
      <c r="D622" t="n">
        <v>11.9091</v>
      </c>
      <c r="E622" t="n">
        <v>8.4</v>
      </c>
      <c r="F622" t="n">
        <v>5.12</v>
      </c>
      <c r="G622" t="n">
        <v>61.46</v>
      </c>
      <c r="H622" t="n">
        <v>0.91</v>
      </c>
      <c r="I622" t="n">
        <v>5</v>
      </c>
      <c r="J622" t="n">
        <v>332.05</v>
      </c>
      <c r="K622" t="n">
        <v>61.82</v>
      </c>
      <c r="L622" t="n">
        <v>17</v>
      </c>
      <c r="M622" t="n">
        <v>3</v>
      </c>
      <c r="N622" t="n">
        <v>103.23</v>
      </c>
      <c r="O622" t="n">
        <v>41187.41</v>
      </c>
      <c r="P622" t="n">
        <v>89.16</v>
      </c>
      <c r="Q622" t="n">
        <v>202.81</v>
      </c>
      <c r="R622" t="n">
        <v>20.21</v>
      </c>
      <c r="S622" t="n">
        <v>13.89</v>
      </c>
      <c r="T622" t="n">
        <v>1480.51</v>
      </c>
      <c r="U622" t="n">
        <v>0.6899999999999999</v>
      </c>
      <c r="V622" t="n">
        <v>0.76</v>
      </c>
      <c r="W622" t="n">
        <v>0.65</v>
      </c>
      <c r="X622" t="n">
        <v>0.08</v>
      </c>
      <c r="Y622" t="n">
        <v>1</v>
      </c>
      <c r="Z622" t="n">
        <v>10</v>
      </c>
    </row>
    <row r="623">
      <c r="A623" t="n">
        <v>65</v>
      </c>
      <c r="B623" t="n">
        <v>150</v>
      </c>
      <c r="C623" t="inlineStr">
        <is>
          <t xml:space="preserve">CONCLUIDO	</t>
        </is>
      </c>
      <c r="D623" t="n">
        <v>11.9107</v>
      </c>
      <c r="E623" t="n">
        <v>8.4</v>
      </c>
      <c r="F623" t="n">
        <v>5.12</v>
      </c>
      <c r="G623" t="n">
        <v>61.45</v>
      </c>
      <c r="H623" t="n">
        <v>0.92</v>
      </c>
      <c r="I623" t="n">
        <v>5</v>
      </c>
      <c r="J623" t="n">
        <v>332.64</v>
      </c>
      <c r="K623" t="n">
        <v>61.82</v>
      </c>
      <c r="L623" t="n">
        <v>17.25</v>
      </c>
      <c r="M623" t="n">
        <v>3</v>
      </c>
      <c r="N623" t="n">
        <v>103.57</v>
      </c>
      <c r="O623" t="n">
        <v>41260.35</v>
      </c>
      <c r="P623" t="n">
        <v>89.18000000000001</v>
      </c>
      <c r="Q623" t="n">
        <v>202.81</v>
      </c>
      <c r="R623" t="n">
        <v>20.18</v>
      </c>
      <c r="S623" t="n">
        <v>13.89</v>
      </c>
      <c r="T623" t="n">
        <v>1462.44</v>
      </c>
      <c r="U623" t="n">
        <v>0.6899999999999999</v>
      </c>
      <c r="V623" t="n">
        <v>0.76</v>
      </c>
      <c r="W623" t="n">
        <v>0.65</v>
      </c>
      <c r="X623" t="n">
        <v>0.08</v>
      </c>
      <c r="Y623" t="n">
        <v>1</v>
      </c>
      <c r="Z623" t="n">
        <v>10</v>
      </c>
    </row>
    <row r="624">
      <c r="A624" t="n">
        <v>66</v>
      </c>
      <c r="B624" t="n">
        <v>150</v>
      </c>
      <c r="C624" t="inlineStr">
        <is>
          <t xml:space="preserve">CONCLUIDO	</t>
        </is>
      </c>
      <c r="D624" t="n">
        <v>11.9162</v>
      </c>
      <c r="E624" t="n">
        <v>8.390000000000001</v>
      </c>
      <c r="F624" t="n">
        <v>5.12</v>
      </c>
      <c r="G624" t="n">
        <v>61.4</v>
      </c>
      <c r="H624" t="n">
        <v>0.9399999999999999</v>
      </c>
      <c r="I624" t="n">
        <v>5</v>
      </c>
      <c r="J624" t="n">
        <v>333.24</v>
      </c>
      <c r="K624" t="n">
        <v>61.82</v>
      </c>
      <c r="L624" t="n">
        <v>17.5</v>
      </c>
      <c r="M624" t="n">
        <v>3</v>
      </c>
      <c r="N624" t="n">
        <v>103.92</v>
      </c>
      <c r="O624" t="n">
        <v>41333.46</v>
      </c>
      <c r="P624" t="n">
        <v>89.27</v>
      </c>
      <c r="Q624" t="n">
        <v>202.82</v>
      </c>
      <c r="R624" t="n">
        <v>20.19</v>
      </c>
      <c r="S624" t="n">
        <v>13.89</v>
      </c>
      <c r="T624" t="n">
        <v>1470.86</v>
      </c>
      <c r="U624" t="n">
        <v>0.6899999999999999</v>
      </c>
      <c r="V624" t="n">
        <v>0.76</v>
      </c>
      <c r="W624" t="n">
        <v>0.64</v>
      </c>
      <c r="X624" t="n">
        <v>0.08</v>
      </c>
      <c r="Y624" t="n">
        <v>1</v>
      </c>
      <c r="Z624" t="n">
        <v>10</v>
      </c>
    </row>
    <row r="625">
      <c r="A625" t="n">
        <v>67</v>
      </c>
      <c r="B625" t="n">
        <v>150</v>
      </c>
      <c r="C625" t="inlineStr">
        <is>
          <t xml:space="preserve">CONCLUIDO	</t>
        </is>
      </c>
      <c r="D625" t="n">
        <v>11.9095</v>
      </c>
      <c r="E625" t="n">
        <v>8.4</v>
      </c>
      <c r="F625" t="n">
        <v>5.12</v>
      </c>
      <c r="G625" t="n">
        <v>61.46</v>
      </c>
      <c r="H625" t="n">
        <v>0.95</v>
      </c>
      <c r="I625" t="n">
        <v>5</v>
      </c>
      <c r="J625" t="n">
        <v>333.83</v>
      </c>
      <c r="K625" t="n">
        <v>61.82</v>
      </c>
      <c r="L625" t="n">
        <v>17.75</v>
      </c>
      <c r="M625" t="n">
        <v>3</v>
      </c>
      <c r="N625" t="n">
        <v>104.26</v>
      </c>
      <c r="O625" t="n">
        <v>41406.86</v>
      </c>
      <c r="P625" t="n">
        <v>89.44</v>
      </c>
      <c r="Q625" t="n">
        <v>202.81</v>
      </c>
      <c r="R625" t="n">
        <v>20.28</v>
      </c>
      <c r="S625" t="n">
        <v>13.89</v>
      </c>
      <c r="T625" t="n">
        <v>1513.77</v>
      </c>
      <c r="U625" t="n">
        <v>0.6899999999999999</v>
      </c>
      <c r="V625" t="n">
        <v>0.76</v>
      </c>
      <c r="W625" t="n">
        <v>0.64</v>
      </c>
      <c r="X625" t="n">
        <v>0.08</v>
      </c>
      <c r="Y625" t="n">
        <v>1</v>
      </c>
      <c r="Z625" t="n">
        <v>10</v>
      </c>
    </row>
    <row r="626">
      <c r="A626" t="n">
        <v>68</v>
      </c>
      <c r="B626" t="n">
        <v>150</v>
      </c>
      <c r="C626" t="inlineStr">
        <is>
          <t xml:space="preserve">CONCLUIDO	</t>
        </is>
      </c>
      <c r="D626" t="n">
        <v>11.8996</v>
      </c>
      <c r="E626" t="n">
        <v>8.4</v>
      </c>
      <c r="F626" t="n">
        <v>5.13</v>
      </c>
      <c r="G626" t="n">
        <v>61.54</v>
      </c>
      <c r="H626" t="n">
        <v>0.96</v>
      </c>
      <c r="I626" t="n">
        <v>5</v>
      </c>
      <c r="J626" t="n">
        <v>334.43</v>
      </c>
      <c r="K626" t="n">
        <v>61.82</v>
      </c>
      <c r="L626" t="n">
        <v>18</v>
      </c>
      <c r="M626" t="n">
        <v>3</v>
      </c>
      <c r="N626" t="n">
        <v>104.61</v>
      </c>
      <c r="O626" t="n">
        <v>41480.31</v>
      </c>
      <c r="P626" t="n">
        <v>89.48</v>
      </c>
      <c r="Q626" t="n">
        <v>202.81</v>
      </c>
      <c r="R626" t="n">
        <v>20.35</v>
      </c>
      <c r="S626" t="n">
        <v>13.89</v>
      </c>
      <c r="T626" t="n">
        <v>1551.93</v>
      </c>
      <c r="U626" t="n">
        <v>0.68</v>
      </c>
      <c r="V626" t="n">
        <v>0.75</v>
      </c>
      <c r="W626" t="n">
        <v>0.65</v>
      </c>
      <c r="X626" t="n">
        <v>0.09</v>
      </c>
      <c r="Y626" t="n">
        <v>1</v>
      </c>
      <c r="Z626" t="n">
        <v>10</v>
      </c>
    </row>
    <row r="627">
      <c r="A627" t="n">
        <v>69</v>
      </c>
      <c r="B627" t="n">
        <v>150</v>
      </c>
      <c r="C627" t="inlineStr">
        <is>
          <t xml:space="preserve">CONCLUIDO	</t>
        </is>
      </c>
      <c r="D627" t="n">
        <v>11.9083</v>
      </c>
      <c r="E627" t="n">
        <v>8.4</v>
      </c>
      <c r="F627" t="n">
        <v>5.12</v>
      </c>
      <c r="G627" t="n">
        <v>61.47</v>
      </c>
      <c r="H627" t="n">
        <v>0.97</v>
      </c>
      <c r="I627" t="n">
        <v>5</v>
      </c>
      <c r="J627" t="n">
        <v>335.02</v>
      </c>
      <c r="K627" t="n">
        <v>61.82</v>
      </c>
      <c r="L627" t="n">
        <v>18.25</v>
      </c>
      <c r="M627" t="n">
        <v>3</v>
      </c>
      <c r="N627" t="n">
        <v>104.95</v>
      </c>
      <c r="O627" t="n">
        <v>41553.93</v>
      </c>
      <c r="P627" t="n">
        <v>89.3</v>
      </c>
      <c r="Q627" t="n">
        <v>202.81</v>
      </c>
      <c r="R627" t="n">
        <v>20.34</v>
      </c>
      <c r="S627" t="n">
        <v>13.89</v>
      </c>
      <c r="T627" t="n">
        <v>1542.49</v>
      </c>
      <c r="U627" t="n">
        <v>0.68</v>
      </c>
      <c r="V627" t="n">
        <v>0.76</v>
      </c>
      <c r="W627" t="n">
        <v>0.64</v>
      </c>
      <c r="X627" t="n">
        <v>0.08</v>
      </c>
      <c r="Y627" t="n">
        <v>1</v>
      </c>
      <c r="Z627" t="n">
        <v>10</v>
      </c>
    </row>
    <row r="628">
      <c r="A628" t="n">
        <v>70</v>
      </c>
      <c r="B628" t="n">
        <v>150</v>
      </c>
      <c r="C628" t="inlineStr">
        <is>
          <t xml:space="preserve">CONCLUIDO	</t>
        </is>
      </c>
      <c r="D628" t="n">
        <v>11.904</v>
      </c>
      <c r="E628" t="n">
        <v>8.4</v>
      </c>
      <c r="F628" t="n">
        <v>5.13</v>
      </c>
      <c r="G628" t="n">
        <v>61.51</v>
      </c>
      <c r="H628" t="n">
        <v>0.98</v>
      </c>
      <c r="I628" t="n">
        <v>5</v>
      </c>
      <c r="J628" t="n">
        <v>335.62</v>
      </c>
      <c r="K628" t="n">
        <v>61.82</v>
      </c>
      <c r="L628" t="n">
        <v>18.5</v>
      </c>
      <c r="M628" t="n">
        <v>3</v>
      </c>
      <c r="N628" t="n">
        <v>105.3</v>
      </c>
      <c r="O628" t="n">
        <v>41627.72</v>
      </c>
      <c r="P628" t="n">
        <v>89.20999999999999</v>
      </c>
      <c r="Q628" t="n">
        <v>202.81</v>
      </c>
      <c r="R628" t="n">
        <v>20.36</v>
      </c>
      <c r="S628" t="n">
        <v>13.89</v>
      </c>
      <c r="T628" t="n">
        <v>1554</v>
      </c>
      <c r="U628" t="n">
        <v>0.68</v>
      </c>
      <c r="V628" t="n">
        <v>0.75</v>
      </c>
      <c r="W628" t="n">
        <v>0.65</v>
      </c>
      <c r="X628" t="n">
        <v>0.09</v>
      </c>
      <c r="Y628" t="n">
        <v>1</v>
      </c>
      <c r="Z628" t="n">
        <v>10</v>
      </c>
    </row>
    <row r="629">
      <c r="A629" t="n">
        <v>71</v>
      </c>
      <c r="B629" t="n">
        <v>150</v>
      </c>
      <c r="C629" t="inlineStr">
        <is>
          <t xml:space="preserve">CONCLUIDO	</t>
        </is>
      </c>
      <c r="D629" t="n">
        <v>11.9087</v>
      </c>
      <c r="E629" t="n">
        <v>8.4</v>
      </c>
      <c r="F629" t="n">
        <v>5.12</v>
      </c>
      <c r="G629" t="n">
        <v>61.47</v>
      </c>
      <c r="H629" t="n">
        <v>0.99</v>
      </c>
      <c r="I629" t="n">
        <v>5</v>
      </c>
      <c r="J629" t="n">
        <v>336.22</v>
      </c>
      <c r="K629" t="n">
        <v>61.82</v>
      </c>
      <c r="L629" t="n">
        <v>18.75</v>
      </c>
      <c r="M629" t="n">
        <v>3</v>
      </c>
      <c r="N629" t="n">
        <v>105.65</v>
      </c>
      <c r="O629" t="n">
        <v>41701.68</v>
      </c>
      <c r="P629" t="n">
        <v>89.06999999999999</v>
      </c>
      <c r="Q629" t="n">
        <v>202.81</v>
      </c>
      <c r="R629" t="n">
        <v>20.29</v>
      </c>
      <c r="S629" t="n">
        <v>13.89</v>
      </c>
      <c r="T629" t="n">
        <v>1518.47</v>
      </c>
      <c r="U629" t="n">
        <v>0.68</v>
      </c>
      <c r="V629" t="n">
        <v>0.76</v>
      </c>
      <c r="W629" t="n">
        <v>0.65</v>
      </c>
      <c r="X629" t="n">
        <v>0.08</v>
      </c>
      <c r="Y629" t="n">
        <v>1</v>
      </c>
      <c r="Z629" t="n">
        <v>10</v>
      </c>
    </row>
    <row r="630">
      <c r="A630" t="n">
        <v>72</v>
      </c>
      <c r="B630" t="n">
        <v>150</v>
      </c>
      <c r="C630" t="inlineStr">
        <is>
          <t xml:space="preserve">CONCLUIDO	</t>
        </is>
      </c>
      <c r="D630" t="n">
        <v>11.9154</v>
      </c>
      <c r="E630" t="n">
        <v>8.390000000000001</v>
      </c>
      <c r="F630" t="n">
        <v>5.12</v>
      </c>
      <c r="G630" t="n">
        <v>61.41</v>
      </c>
      <c r="H630" t="n">
        <v>1.01</v>
      </c>
      <c r="I630" t="n">
        <v>5</v>
      </c>
      <c r="J630" t="n">
        <v>336.82</v>
      </c>
      <c r="K630" t="n">
        <v>61.82</v>
      </c>
      <c r="L630" t="n">
        <v>19</v>
      </c>
      <c r="M630" t="n">
        <v>3</v>
      </c>
      <c r="N630" t="n">
        <v>106</v>
      </c>
      <c r="O630" t="n">
        <v>41775.82</v>
      </c>
      <c r="P630" t="n">
        <v>88.87</v>
      </c>
      <c r="Q630" t="n">
        <v>202.81</v>
      </c>
      <c r="R630" t="n">
        <v>20.18</v>
      </c>
      <c r="S630" t="n">
        <v>13.89</v>
      </c>
      <c r="T630" t="n">
        <v>1466.48</v>
      </c>
      <c r="U630" t="n">
        <v>0.6899999999999999</v>
      </c>
      <c r="V630" t="n">
        <v>0.76</v>
      </c>
      <c r="W630" t="n">
        <v>0.64</v>
      </c>
      <c r="X630" t="n">
        <v>0.08</v>
      </c>
      <c r="Y630" t="n">
        <v>1</v>
      </c>
      <c r="Z630" t="n">
        <v>10</v>
      </c>
    </row>
    <row r="631">
      <c r="A631" t="n">
        <v>73</v>
      </c>
      <c r="B631" t="n">
        <v>150</v>
      </c>
      <c r="C631" t="inlineStr">
        <is>
          <t xml:space="preserve">CONCLUIDO	</t>
        </is>
      </c>
      <c r="D631" t="n">
        <v>11.913</v>
      </c>
      <c r="E631" t="n">
        <v>8.390000000000001</v>
      </c>
      <c r="F631" t="n">
        <v>5.12</v>
      </c>
      <c r="G631" t="n">
        <v>61.43</v>
      </c>
      <c r="H631" t="n">
        <v>1.02</v>
      </c>
      <c r="I631" t="n">
        <v>5</v>
      </c>
      <c r="J631" t="n">
        <v>337.43</v>
      </c>
      <c r="K631" t="n">
        <v>61.82</v>
      </c>
      <c r="L631" t="n">
        <v>19.25</v>
      </c>
      <c r="M631" t="n">
        <v>3</v>
      </c>
      <c r="N631" t="n">
        <v>106.35</v>
      </c>
      <c r="O631" t="n">
        <v>41850.13</v>
      </c>
      <c r="P631" t="n">
        <v>88.69</v>
      </c>
      <c r="Q631" t="n">
        <v>202.81</v>
      </c>
      <c r="R631" t="n">
        <v>20.16</v>
      </c>
      <c r="S631" t="n">
        <v>13.89</v>
      </c>
      <c r="T631" t="n">
        <v>1452.64</v>
      </c>
      <c r="U631" t="n">
        <v>0.6899999999999999</v>
      </c>
      <c r="V631" t="n">
        <v>0.76</v>
      </c>
      <c r="W631" t="n">
        <v>0.65</v>
      </c>
      <c r="X631" t="n">
        <v>0.08</v>
      </c>
      <c r="Y631" t="n">
        <v>1</v>
      </c>
      <c r="Z631" t="n">
        <v>10</v>
      </c>
    </row>
    <row r="632">
      <c r="A632" t="n">
        <v>74</v>
      </c>
      <c r="B632" t="n">
        <v>150</v>
      </c>
      <c r="C632" t="inlineStr">
        <is>
          <t xml:space="preserve">CONCLUIDO	</t>
        </is>
      </c>
      <c r="D632" t="n">
        <v>11.9237</v>
      </c>
      <c r="E632" t="n">
        <v>8.390000000000001</v>
      </c>
      <c r="F632" t="n">
        <v>5.11</v>
      </c>
      <c r="G632" t="n">
        <v>61.34</v>
      </c>
      <c r="H632" t="n">
        <v>1.03</v>
      </c>
      <c r="I632" t="n">
        <v>5</v>
      </c>
      <c r="J632" t="n">
        <v>338.03</v>
      </c>
      <c r="K632" t="n">
        <v>61.82</v>
      </c>
      <c r="L632" t="n">
        <v>19.5</v>
      </c>
      <c r="M632" t="n">
        <v>3</v>
      </c>
      <c r="N632" t="n">
        <v>106.71</v>
      </c>
      <c r="O632" t="n">
        <v>41924.62</v>
      </c>
      <c r="P632" t="n">
        <v>88.29000000000001</v>
      </c>
      <c r="Q632" t="n">
        <v>202.82</v>
      </c>
      <c r="R632" t="n">
        <v>19.96</v>
      </c>
      <c r="S632" t="n">
        <v>13.89</v>
      </c>
      <c r="T632" t="n">
        <v>1354.82</v>
      </c>
      <c r="U632" t="n">
        <v>0.7</v>
      </c>
      <c r="V632" t="n">
        <v>0.76</v>
      </c>
      <c r="W632" t="n">
        <v>0.64</v>
      </c>
      <c r="X632" t="n">
        <v>0.07000000000000001</v>
      </c>
      <c r="Y632" t="n">
        <v>1</v>
      </c>
      <c r="Z632" t="n">
        <v>10</v>
      </c>
    </row>
    <row r="633">
      <c r="A633" t="n">
        <v>75</v>
      </c>
      <c r="B633" t="n">
        <v>150</v>
      </c>
      <c r="C633" t="inlineStr">
        <is>
          <t xml:space="preserve">CONCLUIDO	</t>
        </is>
      </c>
      <c r="D633" t="n">
        <v>11.9217</v>
      </c>
      <c r="E633" t="n">
        <v>8.390000000000001</v>
      </c>
      <c r="F633" t="n">
        <v>5.11</v>
      </c>
      <c r="G633" t="n">
        <v>61.36</v>
      </c>
      <c r="H633" t="n">
        <v>1.04</v>
      </c>
      <c r="I633" t="n">
        <v>5</v>
      </c>
      <c r="J633" t="n">
        <v>338.63</v>
      </c>
      <c r="K633" t="n">
        <v>61.82</v>
      </c>
      <c r="L633" t="n">
        <v>19.75</v>
      </c>
      <c r="M633" t="n">
        <v>3</v>
      </c>
      <c r="N633" t="n">
        <v>107.06</v>
      </c>
      <c r="O633" t="n">
        <v>41999.28</v>
      </c>
      <c r="P633" t="n">
        <v>88.17</v>
      </c>
      <c r="Q633" t="n">
        <v>202.81</v>
      </c>
      <c r="R633" t="n">
        <v>19.97</v>
      </c>
      <c r="S633" t="n">
        <v>13.89</v>
      </c>
      <c r="T633" t="n">
        <v>1359.96</v>
      </c>
      <c r="U633" t="n">
        <v>0.7</v>
      </c>
      <c r="V633" t="n">
        <v>0.76</v>
      </c>
      <c r="W633" t="n">
        <v>0.64</v>
      </c>
      <c r="X633" t="n">
        <v>0.07000000000000001</v>
      </c>
      <c r="Y633" t="n">
        <v>1</v>
      </c>
      <c r="Z633" t="n">
        <v>10</v>
      </c>
    </row>
    <row r="634">
      <c r="A634" t="n">
        <v>76</v>
      </c>
      <c r="B634" t="n">
        <v>150</v>
      </c>
      <c r="C634" t="inlineStr">
        <is>
          <t xml:space="preserve">CONCLUIDO	</t>
        </is>
      </c>
      <c r="D634" t="n">
        <v>11.9201</v>
      </c>
      <c r="E634" t="n">
        <v>8.390000000000001</v>
      </c>
      <c r="F634" t="n">
        <v>5.11</v>
      </c>
      <c r="G634" t="n">
        <v>61.37</v>
      </c>
      <c r="H634" t="n">
        <v>1.05</v>
      </c>
      <c r="I634" t="n">
        <v>5</v>
      </c>
      <c r="J634" t="n">
        <v>339.24</v>
      </c>
      <c r="K634" t="n">
        <v>61.82</v>
      </c>
      <c r="L634" t="n">
        <v>20</v>
      </c>
      <c r="M634" t="n">
        <v>3</v>
      </c>
      <c r="N634" t="n">
        <v>107.42</v>
      </c>
      <c r="O634" t="n">
        <v>42074.12</v>
      </c>
      <c r="P634" t="n">
        <v>87.95</v>
      </c>
      <c r="Q634" t="n">
        <v>202.81</v>
      </c>
      <c r="R634" t="n">
        <v>19.96</v>
      </c>
      <c r="S634" t="n">
        <v>13.89</v>
      </c>
      <c r="T634" t="n">
        <v>1354.6</v>
      </c>
      <c r="U634" t="n">
        <v>0.7</v>
      </c>
      <c r="V634" t="n">
        <v>0.76</v>
      </c>
      <c r="W634" t="n">
        <v>0.65</v>
      </c>
      <c r="X634" t="n">
        <v>0.08</v>
      </c>
      <c r="Y634" t="n">
        <v>1</v>
      </c>
      <c r="Z634" t="n">
        <v>10</v>
      </c>
    </row>
    <row r="635">
      <c r="A635" t="n">
        <v>77</v>
      </c>
      <c r="B635" t="n">
        <v>150</v>
      </c>
      <c r="C635" t="inlineStr">
        <is>
          <t xml:space="preserve">CONCLUIDO	</t>
        </is>
      </c>
      <c r="D635" t="n">
        <v>11.9095</v>
      </c>
      <c r="E635" t="n">
        <v>8.4</v>
      </c>
      <c r="F635" t="n">
        <v>5.12</v>
      </c>
      <c r="G635" t="n">
        <v>61.46</v>
      </c>
      <c r="H635" t="n">
        <v>1.06</v>
      </c>
      <c r="I635" t="n">
        <v>5</v>
      </c>
      <c r="J635" t="n">
        <v>339.85</v>
      </c>
      <c r="K635" t="n">
        <v>61.82</v>
      </c>
      <c r="L635" t="n">
        <v>20.25</v>
      </c>
      <c r="M635" t="n">
        <v>3</v>
      </c>
      <c r="N635" t="n">
        <v>107.78</v>
      </c>
      <c r="O635" t="n">
        <v>42149.15</v>
      </c>
      <c r="P635" t="n">
        <v>88.11</v>
      </c>
      <c r="Q635" t="n">
        <v>202.82</v>
      </c>
      <c r="R635" t="n">
        <v>20.22</v>
      </c>
      <c r="S635" t="n">
        <v>13.89</v>
      </c>
      <c r="T635" t="n">
        <v>1486.63</v>
      </c>
      <c r="U635" t="n">
        <v>0.6899999999999999</v>
      </c>
      <c r="V635" t="n">
        <v>0.76</v>
      </c>
      <c r="W635" t="n">
        <v>0.65</v>
      </c>
      <c r="X635" t="n">
        <v>0.08</v>
      </c>
      <c r="Y635" t="n">
        <v>1</v>
      </c>
      <c r="Z635" t="n">
        <v>10</v>
      </c>
    </row>
    <row r="636">
      <c r="A636" t="n">
        <v>78</v>
      </c>
      <c r="B636" t="n">
        <v>150</v>
      </c>
      <c r="C636" t="inlineStr">
        <is>
          <t xml:space="preserve">CONCLUIDO	</t>
        </is>
      </c>
      <c r="D636" t="n">
        <v>11.9107</v>
      </c>
      <c r="E636" t="n">
        <v>8.4</v>
      </c>
      <c r="F636" t="n">
        <v>5.12</v>
      </c>
      <c r="G636" t="n">
        <v>61.45</v>
      </c>
      <c r="H636" t="n">
        <v>1.07</v>
      </c>
      <c r="I636" t="n">
        <v>5</v>
      </c>
      <c r="J636" t="n">
        <v>340.46</v>
      </c>
      <c r="K636" t="n">
        <v>61.82</v>
      </c>
      <c r="L636" t="n">
        <v>20.5</v>
      </c>
      <c r="M636" t="n">
        <v>3</v>
      </c>
      <c r="N636" t="n">
        <v>108.14</v>
      </c>
      <c r="O636" t="n">
        <v>42224.35</v>
      </c>
      <c r="P636" t="n">
        <v>88.09</v>
      </c>
      <c r="Q636" t="n">
        <v>202.82</v>
      </c>
      <c r="R636" t="n">
        <v>20.26</v>
      </c>
      <c r="S636" t="n">
        <v>13.89</v>
      </c>
      <c r="T636" t="n">
        <v>1502.84</v>
      </c>
      <c r="U636" t="n">
        <v>0.6899999999999999</v>
      </c>
      <c r="V636" t="n">
        <v>0.76</v>
      </c>
      <c r="W636" t="n">
        <v>0.64</v>
      </c>
      <c r="X636" t="n">
        <v>0.08</v>
      </c>
      <c r="Y636" t="n">
        <v>1</v>
      </c>
      <c r="Z636" t="n">
        <v>10</v>
      </c>
    </row>
    <row r="637">
      <c r="A637" t="n">
        <v>79</v>
      </c>
      <c r="B637" t="n">
        <v>150</v>
      </c>
      <c r="C637" t="inlineStr">
        <is>
          <t xml:space="preserve">CONCLUIDO	</t>
        </is>
      </c>
      <c r="D637" t="n">
        <v>11.9115</v>
      </c>
      <c r="E637" t="n">
        <v>8.4</v>
      </c>
      <c r="F637" t="n">
        <v>5.12</v>
      </c>
      <c r="G637" t="n">
        <v>61.44</v>
      </c>
      <c r="H637" t="n">
        <v>1.08</v>
      </c>
      <c r="I637" t="n">
        <v>5</v>
      </c>
      <c r="J637" t="n">
        <v>341.07</v>
      </c>
      <c r="K637" t="n">
        <v>61.82</v>
      </c>
      <c r="L637" t="n">
        <v>20.75</v>
      </c>
      <c r="M637" t="n">
        <v>3</v>
      </c>
      <c r="N637" t="n">
        <v>108.5</v>
      </c>
      <c r="O637" t="n">
        <v>42299.74</v>
      </c>
      <c r="P637" t="n">
        <v>87.76000000000001</v>
      </c>
      <c r="Q637" t="n">
        <v>202.81</v>
      </c>
      <c r="R637" t="n">
        <v>20.15</v>
      </c>
      <c r="S637" t="n">
        <v>13.89</v>
      </c>
      <c r="T637" t="n">
        <v>1448.57</v>
      </c>
      <c r="U637" t="n">
        <v>0.6899999999999999</v>
      </c>
      <c r="V637" t="n">
        <v>0.76</v>
      </c>
      <c r="W637" t="n">
        <v>0.65</v>
      </c>
      <c r="X637" t="n">
        <v>0.08</v>
      </c>
      <c r="Y637" t="n">
        <v>1</v>
      </c>
      <c r="Z637" t="n">
        <v>10</v>
      </c>
    </row>
    <row r="638">
      <c r="A638" t="n">
        <v>80</v>
      </c>
      <c r="B638" t="n">
        <v>150</v>
      </c>
      <c r="C638" t="inlineStr">
        <is>
          <t xml:space="preserve">CONCLUIDO	</t>
        </is>
      </c>
      <c r="D638" t="n">
        <v>12.0261</v>
      </c>
      <c r="E638" t="n">
        <v>8.32</v>
      </c>
      <c r="F638" t="n">
        <v>5.1</v>
      </c>
      <c r="G638" t="n">
        <v>76.44</v>
      </c>
      <c r="H638" t="n">
        <v>1.1</v>
      </c>
      <c r="I638" t="n">
        <v>4</v>
      </c>
      <c r="J638" t="n">
        <v>341.68</v>
      </c>
      <c r="K638" t="n">
        <v>61.82</v>
      </c>
      <c r="L638" t="n">
        <v>21</v>
      </c>
      <c r="M638" t="n">
        <v>2</v>
      </c>
      <c r="N638" t="n">
        <v>108.86</v>
      </c>
      <c r="O638" t="n">
        <v>42375.31</v>
      </c>
      <c r="P638" t="n">
        <v>87.31</v>
      </c>
      <c r="Q638" t="n">
        <v>202.81</v>
      </c>
      <c r="R638" t="n">
        <v>19.38</v>
      </c>
      <c r="S638" t="n">
        <v>13.89</v>
      </c>
      <c r="T638" t="n">
        <v>1068.66</v>
      </c>
      <c r="U638" t="n">
        <v>0.72</v>
      </c>
      <c r="V638" t="n">
        <v>0.76</v>
      </c>
      <c r="W638" t="n">
        <v>0.64</v>
      </c>
      <c r="X638" t="n">
        <v>0.06</v>
      </c>
      <c r="Y638" t="n">
        <v>1</v>
      </c>
      <c r="Z638" t="n">
        <v>10</v>
      </c>
    </row>
    <row r="639">
      <c r="A639" t="n">
        <v>81</v>
      </c>
      <c r="B639" t="n">
        <v>150</v>
      </c>
      <c r="C639" t="inlineStr">
        <is>
          <t xml:space="preserve">CONCLUIDO	</t>
        </is>
      </c>
      <c r="D639" t="n">
        <v>12.0293</v>
      </c>
      <c r="E639" t="n">
        <v>8.31</v>
      </c>
      <c r="F639" t="n">
        <v>5.09</v>
      </c>
      <c r="G639" t="n">
        <v>76.40000000000001</v>
      </c>
      <c r="H639" t="n">
        <v>1.11</v>
      </c>
      <c r="I639" t="n">
        <v>4</v>
      </c>
      <c r="J639" t="n">
        <v>342.3</v>
      </c>
      <c r="K639" t="n">
        <v>61.82</v>
      </c>
      <c r="L639" t="n">
        <v>21.25</v>
      </c>
      <c r="M639" t="n">
        <v>2</v>
      </c>
      <c r="N639" t="n">
        <v>109.23</v>
      </c>
      <c r="O639" t="n">
        <v>42451.07</v>
      </c>
      <c r="P639" t="n">
        <v>87.3</v>
      </c>
      <c r="Q639" t="n">
        <v>202.81</v>
      </c>
      <c r="R639" t="n">
        <v>19.37</v>
      </c>
      <c r="S639" t="n">
        <v>13.89</v>
      </c>
      <c r="T639" t="n">
        <v>1065.93</v>
      </c>
      <c r="U639" t="n">
        <v>0.72</v>
      </c>
      <c r="V639" t="n">
        <v>0.76</v>
      </c>
      <c r="W639" t="n">
        <v>0.64</v>
      </c>
      <c r="X639" t="n">
        <v>0.06</v>
      </c>
      <c r="Y639" t="n">
        <v>1</v>
      </c>
      <c r="Z639" t="n">
        <v>10</v>
      </c>
    </row>
    <row r="640">
      <c r="A640" t="n">
        <v>82</v>
      </c>
      <c r="B640" t="n">
        <v>150</v>
      </c>
      <c r="C640" t="inlineStr">
        <is>
          <t xml:space="preserve">CONCLUIDO	</t>
        </is>
      </c>
      <c r="D640" t="n">
        <v>12.0236</v>
      </c>
      <c r="E640" t="n">
        <v>8.32</v>
      </c>
      <c r="F640" t="n">
        <v>5.1</v>
      </c>
      <c r="G640" t="n">
        <v>76.45999999999999</v>
      </c>
      <c r="H640" t="n">
        <v>1.12</v>
      </c>
      <c r="I640" t="n">
        <v>4</v>
      </c>
      <c r="J640" t="n">
        <v>342.91</v>
      </c>
      <c r="K640" t="n">
        <v>61.82</v>
      </c>
      <c r="L640" t="n">
        <v>21.5</v>
      </c>
      <c r="M640" t="n">
        <v>2</v>
      </c>
      <c r="N640" t="n">
        <v>109.59</v>
      </c>
      <c r="O640" t="n">
        <v>42527.02</v>
      </c>
      <c r="P640" t="n">
        <v>87.51000000000001</v>
      </c>
      <c r="Q640" t="n">
        <v>202.81</v>
      </c>
      <c r="R640" t="n">
        <v>19.49</v>
      </c>
      <c r="S640" t="n">
        <v>13.89</v>
      </c>
      <c r="T640" t="n">
        <v>1125.54</v>
      </c>
      <c r="U640" t="n">
        <v>0.71</v>
      </c>
      <c r="V640" t="n">
        <v>0.76</v>
      </c>
      <c r="W640" t="n">
        <v>0.64</v>
      </c>
      <c r="X640" t="n">
        <v>0.06</v>
      </c>
      <c r="Y640" t="n">
        <v>1</v>
      </c>
      <c r="Z640" t="n">
        <v>10</v>
      </c>
    </row>
    <row r="641">
      <c r="A641" t="n">
        <v>83</v>
      </c>
      <c r="B641" t="n">
        <v>150</v>
      </c>
      <c r="C641" t="inlineStr">
        <is>
          <t xml:space="preserve">CONCLUIDO	</t>
        </is>
      </c>
      <c r="D641" t="n">
        <v>12.0265</v>
      </c>
      <c r="E641" t="n">
        <v>8.32</v>
      </c>
      <c r="F641" t="n">
        <v>5.1</v>
      </c>
      <c r="G641" t="n">
        <v>76.43000000000001</v>
      </c>
      <c r="H641" t="n">
        <v>1.13</v>
      </c>
      <c r="I641" t="n">
        <v>4</v>
      </c>
      <c r="J641" t="n">
        <v>343.53</v>
      </c>
      <c r="K641" t="n">
        <v>61.82</v>
      </c>
      <c r="L641" t="n">
        <v>21.75</v>
      </c>
      <c r="M641" t="n">
        <v>2</v>
      </c>
      <c r="N641" t="n">
        <v>109.96</v>
      </c>
      <c r="O641" t="n">
        <v>42603.15</v>
      </c>
      <c r="P641" t="n">
        <v>87.67</v>
      </c>
      <c r="Q641" t="n">
        <v>202.81</v>
      </c>
      <c r="R641" t="n">
        <v>19.49</v>
      </c>
      <c r="S641" t="n">
        <v>13.89</v>
      </c>
      <c r="T641" t="n">
        <v>1123.37</v>
      </c>
      <c r="U641" t="n">
        <v>0.71</v>
      </c>
      <c r="V641" t="n">
        <v>0.76</v>
      </c>
      <c r="W641" t="n">
        <v>0.64</v>
      </c>
      <c r="X641" t="n">
        <v>0.06</v>
      </c>
      <c r="Y641" t="n">
        <v>1</v>
      </c>
      <c r="Z641" t="n">
        <v>10</v>
      </c>
    </row>
    <row r="642">
      <c r="A642" t="n">
        <v>84</v>
      </c>
      <c r="B642" t="n">
        <v>150</v>
      </c>
      <c r="C642" t="inlineStr">
        <is>
          <t xml:space="preserve">CONCLUIDO	</t>
        </is>
      </c>
      <c r="D642" t="n">
        <v>12.0301</v>
      </c>
      <c r="E642" t="n">
        <v>8.31</v>
      </c>
      <c r="F642" t="n">
        <v>5.09</v>
      </c>
      <c r="G642" t="n">
        <v>76.40000000000001</v>
      </c>
      <c r="H642" t="n">
        <v>1.14</v>
      </c>
      <c r="I642" t="n">
        <v>4</v>
      </c>
      <c r="J642" t="n">
        <v>344.15</v>
      </c>
      <c r="K642" t="n">
        <v>61.82</v>
      </c>
      <c r="L642" t="n">
        <v>22</v>
      </c>
      <c r="M642" t="n">
        <v>2</v>
      </c>
      <c r="N642" t="n">
        <v>110.33</v>
      </c>
      <c r="O642" t="n">
        <v>42679.6</v>
      </c>
      <c r="P642" t="n">
        <v>87.78</v>
      </c>
      <c r="Q642" t="n">
        <v>202.81</v>
      </c>
      <c r="R642" t="n">
        <v>19.39</v>
      </c>
      <c r="S642" t="n">
        <v>13.89</v>
      </c>
      <c r="T642" t="n">
        <v>1074.24</v>
      </c>
      <c r="U642" t="n">
        <v>0.72</v>
      </c>
      <c r="V642" t="n">
        <v>0.76</v>
      </c>
      <c r="W642" t="n">
        <v>0.64</v>
      </c>
      <c r="X642" t="n">
        <v>0.06</v>
      </c>
      <c r="Y642" t="n">
        <v>1</v>
      </c>
      <c r="Z642" t="n">
        <v>10</v>
      </c>
    </row>
    <row r="643">
      <c r="A643" t="n">
        <v>85</v>
      </c>
      <c r="B643" t="n">
        <v>150</v>
      </c>
      <c r="C643" t="inlineStr">
        <is>
          <t xml:space="preserve">CONCLUIDO	</t>
        </is>
      </c>
      <c r="D643" t="n">
        <v>12.0212</v>
      </c>
      <c r="E643" t="n">
        <v>8.32</v>
      </c>
      <c r="F643" t="n">
        <v>5.1</v>
      </c>
      <c r="G643" t="n">
        <v>76.48999999999999</v>
      </c>
      <c r="H643" t="n">
        <v>1.15</v>
      </c>
      <c r="I643" t="n">
        <v>4</v>
      </c>
      <c r="J643" t="n">
        <v>344.77</v>
      </c>
      <c r="K643" t="n">
        <v>61.82</v>
      </c>
      <c r="L643" t="n">
        <v>22.25</v>
      </c>
      <c r="M643" t="n">
        <v>2</v>
      </c>
      <c r="N643" t="n">
        <v>110.7</v>
      </c>
      <c r="O643" t="n">
        <v>42756.12</v>
      </c>
      <c r="P643" t="n">
        <v>87.98</v>
      </c>
      <c r="Q643" t="n">
        <v>202.81</v>
      </c>
      <c r="R643" t="n">
        <v>19.56</v>
      </c>
      <c r="S643" t="n">
        <v>13.89</v>
      </c>
      <c r="T643" t="n">
        <v>1159.45</v>
      </c>
      <c r="U643" t="n">
        <v>0.71</v>
      </c>
      <c r="V643" t="n">
        <v>0.76</v>
      </c>
      <c r="W643" t="n">
        <v>0.64</v>
      </c>
      <c r="X643" t="n">
        <v>0.06</v>
      </c>
      <c r="Y643" t="n">
        <v>1</v>
      </c>
      <c r="Z643" t="n">
        <v>10</v>
      </c>
    </row>
    <row r="644">
      <c r="A644" t="n">
        <v>86</v>
      </c>
      <c r="B644" t="n">
        <v>150</v>
      </c>
      <c r="C644" t="inlineStr">
        <is>
          <t xml:space="preserve">CONCLUIDO	</t>
        </is>
      </c>
      <c r="D644" t="n">
        <v>12.0172</v>
      </c>
      <c r="E644" t="n">
        <v>8.32</v>
      </c>
      <c r="F644" t="n">
        <v>5.1</v>
      </c>
      <c r="G644" t="n">
        <v>76.53</v>
      </c>
      <c r="H644" t="n">
        <v>1.16</v>
      </c>
      <c r="I644" t="n">
        <v>4</v>
      </c>
      <c r="J644" t="n">
        <v>345.39</v>
      </c>
      <c r="K644" t="n">
        <v>61.82</v>
      </c>
      <c r="L644" t="n">
        <v>22.5</v>
      </c>
      <c r="M644" t="n">
        <v>2</v>
      </c>
      <c r="N644" t="n">
        <v>111.07</v>
      </c>
      <c r="O644" t="n">
        <v>42832.82</v>
      </c>
      <c r="P644" t="n">
        <v>88.15000000000001</v>
      </c>
      <c r="Q644" t="n">
        <v>202.81</v>
      </c>
      <c r="R644" t="n">
        <v>19.66</v>
      </c>
      <c r="S644" t="n">
        <v>13.89</v>
      </c>
      <c r="T644" t="n">
        <v>1210.47</v>
      </c>
      <c r="U644" t="n">
        <v>0.71</v>
      </c>
      <c r="V644" t="n">
        <v>0.76</v>
      </c>
      <c r="W644" t="n">
        <v>0.64</v>
      </c>
      <c r="X644" t="n">
        <v>0.06</v>
      </c>
      <c r="Y644" t="n">
        <v>1</v>
      </c>
      <c r="Z644" t="n">
        <v>10</v>
      </c>
    </row>
    <row r="645">
      <c r="A645" t="n">
        <v>87</v>
      </c>
      <c r="B645" t="n">
        <v>150</v>
      </c>
      <c r="C645" t="inlineStr">
        <is>
          <t xml:space="preserve">CONCLUIDO	</t>
        </is>
      </c>
      <c r="D645" t="n">
        <v>12.0228</v>
      </c>
      <c r="E645" t="n">
        <v>8.32</v>
      </c>
      <c r="F645" t="n">
        <v>5.1</v>
      </c>
      <c r="G645" t="n">
        <v>76.47</v>
      </c>
      <c r="H645" t="n">
        <v>1.17</v>
      </c>
      <c r="I645" t="n">
        <v>4</v>
      </c>
      <c r="J645" t="n">
        <v>346.02</v>
      </c>
      <c r="K645" t="n">
        <v>61.82</v>
      </c>
      <c r="L645" t="n">
        <v>22.75</v>
      </c>
      <c r="M645" t="n">
        <v>2</v>
      </c>
      <c r="N645" t="n">
        <v>111.45</v>
      </c>
      <c r="O645" t="n">
        <v>42909.73</v>
      </c>
      <c r="P645" t="n">
        <v>88.08</v>
      </c>
      <c r="Q645" t="n">
        <v>202.81</v>
      </c>
      <c r="R645" t="n">
        <v>19.54</v>
      </c>
      <c r="S645" t="n">
        <v>13.89</v>
      </c>
      <c r="T645" t="n">
        <v>1151.87</v>
      </c>
      <c r="U645" t="n">
        <v>0.71</v>
      </c>
      <c r="V645" t="n">
        <v>0.76</v>
      </c>
      <c r="W645" t="n">
        <v>0.64</v>
      </c>
      <c r="X645" t="n">
        <v>0.06</v>
      </c>
      <c r="Y645" t="n">
        <v>1</v>
      </c>
      <c r="Z645" t="n">
        <v>10</v>
      </c>
    </row>
    <row r="646">
      <c r="A646" t="n">
        <v>88</v>
      </c>
      <c r="B646" t="n">
        <v>150</v>
      </c>
      <c r="C646" t="inlineStr">
        <is>
          <t xml:space="preserve">CONCLUIDO	</t>
        </is>
      </c>
      <c r="D646" t="n">
        <v>12.0164</v>
      </c>
      <c r="E646" t="n">
        <v>8.32</v>
      </c>
      <c r="F646" t="n">
        <v>5.1</v>
      </c>
      <c r="G646" t="n">
        <v>76.54000000000001</v>
      </c>
      <c r="H646" t="n">
        <v>1.18</v>
      </c>
      <c r="I646" t="n">
        <v>4</v>
      </c>
      <c r="J646" t="n">
        <v>346.64</v>
      </c>
      <c r="K646" t="n">
        <v>61.82</v>
      </c>
      <c r="L646" t="n">
        <v>23</v>
      </c>
      <c r="M646" t="n">
        <v>2</v>
      </c>
      <c r="N646" t="n">
        <v>111.82</v>
      </c>
      <c r="O646" t="n">
        <v>42986.83</v>
      </c>
      <c r="P646" t="n">
        <v>88.2</v>
      </c>
      <c r="Q646" t="n">
        <v>202.81</v>
      </c>
      <c r="R646" t="n">
        <v>19.62</v>
      </c>
      <c r="S646" t="n">
        <v>13.89</v>
      </c>
      <c r="T646" t="n">
        <v>1190.77</v>
      </c>
      <c r="U646" t="n">
        <v>0.71</v>
      </c>
      <c r="V646" t="n">
        <v>0.76</v>
      </c>
      <c r="W646" t="n">
        <v>0.64</v>
      </c>
      <c r="X646" t="n">
        <v>0.06</v>
      </c>
      <c r="Y646" t="n">
        <v>1</v>
      </c>
      <c r="Z646" t="n">
        <v>10</v>
      </c>
    </row>
    <row r="647">
      <c r="A647" t="n">
        <v>89</v>
      </c>
      <c r="B647" t="n">
        <v>150</v>
      </c>
      <c r="C647" t="inlineStr">
        <is>
          <t xml:space="preserve">CONCLUIDO	</t>
        </is>
      </c>
      <c r="D647" t="n">
        <v>12.0164</v>
      </c>
      <c r="E647" t="n">
        <v>8.32</v>
      </c>
      <c r="F647" t="n">
        <v>5.1</v>
      </c>
      <c r="G647" t="n">
        <v>76.54000000000001</v>
      </c>
      <c r="H647" t="n">
        <v>1.19</v>
      </c>
      <c r="I647" t="n">
        <v>4</v>
      </c>
      <c r="J647" t="n">
        <v>347.27</v>
      </c>
      <c r="K647" t="n">
        <v>61.82</v>
      </c>
      <c r="L647" t="n">
        <v>23.25</v>
      </c>
      <c r="M647" t="n">
        <v>2</v>
      </c>
      <c r="N647" t="n">
        <v>112.2</v>
      </c>
      <c r="O647" t="n">
        <v>43064.12</v>
      </c>
      <c r="P647" t="n">
        <v>88.15000000000001</v>
      </c>
      <c r="Q647" t="n">
        <v>202.81</v>
      </c>
      <c r="R647" t="n">
        <v>19.68</v>
      </c>
      <c r="S647" t="n">
        <v>13.89</v>
      </c>
      <c r="T647" t="n">
        <v>1217.46</v>
      </c>
      <c r="U647" t="n">
        <v>0.71</v>
      </c>
      <c r="V647" t="n">
        <v>0.76</v>
      </c>
      <c r="W647" t="n">
        <v>0.64</v>
      </c>
      <c r="X647" t="n">
        <v>0.06</v>
      </c>
      <c r="Y647" t="n">
        <v>1</v>
      </c>
      <c r="Z647" t="n">
        <v>10</v>
      </c>
    </row>
    <row r="648">
      <c r="A648" t="n">
        <v>90</v>
      </c>
      <c r="B648" t="n">
        <v>150</v>
      </c>
      <c r="C648" t="inlineStr">
        <is>
          <t xml:space="preserve">CONCLUIDO	</t>
        </is>
      </c>
      <c r="D648" t="n">
        <v>12.0273</v>
      </c>
      <c r="E648" t="n">
        <v>8.31</v>
      </c>
      <c r="F648" t="n">
        <v>5.09</v>
      </c>
      <c r="G648" t="n">
        <v>76.42</v>
      </c>
      <c r="H648" t="n">
        <v>1.2</v>
      </c>
      <c r="I648" t="n">
        <v>4</v>
      </c>
      <c r="J648" t="n">
        <v>347.9</v>
      </c>
      <c r="K648" t="n">
        <v>61.82</v>
      </c>
      <c r="L648" t="n">
        <v>23.5</v>
      </c>
      <c r="M648" t="n">
        <v>2</v>
      </c>
      <c r="N648" t="n">
        <v>112.58</v>
      </c>
      <c r="O648" t="n">
        <v>43141.62</v>
      </c>
      <c r="P648" t="n">
        <v>87.88</v>
      </c>
      <c r="Q648" t="n">
        <v>202.82</v>
      </c>
      <c r="R648" t="n">
        <v>19.45</v>
      </c>
      <c r="S648" t="n">
        <v>13.89</v>
      </c>
      <c r="T648" t="n">
        <v>1103.81</v>
      </c>
      <c r="U648" t="n">
        <v>0.71</v>
      </c>
      <c r="V648" t="n">
        <v>0.76</v>
      </c>
      <c r="W648" t="n">
        <v>0.64</v>
      </c>
      <c r="X648" t="n">
        <v>0.06</v>
      </c>
      <c r="Y648" t="n">
        <v>1</v>
      </c>
      <c r="Z648" t="n">
        <v>10</v>
      </c>
    </row>
    <row r="649">
      <c r="A649" t="n">
        <v>91</v>
      </c>
      <c r="B649" t="n">
        <v>150</v>
      </c>
      <c r="C649" t="inlineStr">
        <is>
          <t xml:space="preserve">CONCLUIDO	</t>
        </is>
      </c>
      <c r="D649" t="n">
        <v>12.0236</v>
      </c>
      <c r="E649" t="n">
        <v>8.32</v>
      </c>
      <c r="F649" t="n">
        <v>5.1</v>
      </c>
      <c r="G649" t="n">
        <v>76.45999999999999</v>
      </c>
      <c r="H649" t="n">
        <v>1.21</v>
      </c>
      <c r="I649" t="n">
        <v>4</v>
      </c>
      <c r="J649" t="n">
        <v>348.53</v>
      </c>
      <c r="K649" t="n">
        <v>61.82</v>
      </c>
      <c r="L649" t="n">
        <v>23.75</v>
      </c>
      <c r="M649" t="n">
        <v>2</v>
      </c>
      <c r="N649" t="n">
        <v>112.96</v>
      </c>
      <c r="O649" t="n">
        <v>43219.31</v>
      </c>
      <c r="P649" t="n">
        <v>88.13</v>
      </c>
      <c r="Q649" t="n">
        <v>202.81</v>
      </c>
      <c r="R649" t="n">
        <v>19.42</v>
      </c>
      <c r="S649" t="n">
        <v>13.89</v>
      </c>
      <c r="T649" t="n">
        <v>1092.35</v>
      </c>
      <c r="U649" t="n">
        <v>0.72</v>
      </c>
      <c r="V649" t="n">
        <v>0.76</v>
      </c>
      <c r="W649" t="n">
        <v>0.65</v>
      </c>
      <c r="X649" t="n">
        <v>0.06</v>
      </c>
      <c r="Y649" t="n">
        <v>1</v>
      </c>
      <c r="Z649" t="n">
        <v>10</v>
      </c>
    </row>
    <row r="650">
      <c r="A650" t="n">
        <v>92</v>
      </c>
      <c r="B650" t="n">
        <v>150</v>
      </c>
      <c r="C650" t="inlineStr">
        <is>
          <t xml:space="preserve">CONCLUIDO	</t>
        </is>
      </c>
      <c r="D650" t="n">
        <v>12.02</v>
      </c>
      <c r="E650" t="n">
        <v>8.32</v>
      </c>
      <c r="F650" t="n">
        <v>5.1</v>
      </c>
      <c r="G650" t="n">
        <v>76.5</v>
      </c>
      <c r="H650" t="n">
        <v>1.23</v>
      </c>
      <c r="I650" t="n">
        <v>4</v>
      </c>
      <c r="J650" t="n">
        <v>349.16</v>
      </c>
      <c r="K650" t="n">
        <v>61.82</v>
      </c>
      <c r="L650" t="n">
        <v>24</v>
      </c>
      <c r="M650" t="n">
        <v>2</v>
      </c>
      <c r="N650" t="n">
        <v>113.34</v>
      </c>
      <c r="O650" t="n">
        <v>43297.21</v>
      </c>
      <c r="P650" t="n">
        <v>88.11</v>
      </c>
      <c r="Q650" t="n">
        <v>202.81</v>
      </c>
      <c r="R650" t="n">
        <v>19.54</v>
      </c>
      <c r="S650" t="n">
        <v>13.89</v>
      </c>
      <c r="T650" t="n">
        <v>1149.5</v>
      </c>
      <c r="U650" t="n">
        <v>0.71</v>
      </c>
      <c r="V650" t="n">
        <v>0.76</v>
      </c>
      <c r="W650" t="n">
        <v>0.64</v>
      </c>
      <c r="X650" t="n">
        <v>0.06</v>
      </c>
      <c r="Y650" t="n">
        <v>1</v>
      </c>
      <c r="Z650" t="n">
        <v>10</v>
      </c>
    </row>
    <row r="651">
      <c r="A651" t="n">
        <v>93</v>
      </c>
      <c r="B651" t="n">
        <v>150</v>
      </c>
      <c r="C651" t="inlineStr">
        <is>
          <t xml:space="preserve">CONCLUIDO	</t>
        </is>
      </c>
      <c r="D651" t="n">
        <v>12.0236</v>
      </c>
      <c r="E651" t="n">
        <v>8.32</v>
      </c>
      <c r="F651" t="n">
        <v>5.1</v>
      </c>
      <c r="G651" t="n">
        <v>76.45999999999999</v>
      </c>
      <c r="H651" t="n">
        <v>1.24</v>
      </c>
      <c r="I651" t="n">
        <v>4</v>
      </c>
      <c r="J651" t="n">
        <v>349.79</v>
      </c>
      <c r="K651" t="n">
        <v>61.82</v>
      </c>
      <c r="L651" t="n">
        <v>24.25</v>
      </c>
      <c r="M651" t="n">
        <v>2</v>
      </c>
      <c r="N651" t="n">
        <v>113.72</v>
      </c>
      <c r="O651" t="n">
        <v>43375.3</v>
      </c>
      <c r="P651" t="n">
        <v>87.95999999999999</v>
      </c>
      <c r="Q651" t="n">
        <v>202.81</v>
      </c>
      <c r="R651" t="n">
        <v>19.48</v>
      </c>
      <c r="S651" t="n">
        <v>13.89</v>
      </c>
      <c r="T651" t="n">
        <v>1121.27</v>
      </c>
      <c r="U651" t="n">
        <v>0.71</v>
      </c>
      <c r="V651" t="n">
        <v>0.76</v>
      </c>
      <c r="W651" t="n">
        <v>0.64</v>
      </c>
      <c r="X651" t="n">
        <v>0.06</v>
      </c>
      <c r="Y651" t="n">
        <v>1</v>
      </c>
      <c r="Z651" t="n">
        <v>10</v>
      </c>
    </row>
    <row r="652">
      <c r="A652" t="n">
        <v>94</v>
      </c>
      <c r="B652" t="n">
        <v>150</v>
      </c>
      <c r="C652" t="inlineStr">
        <is>
          <t xml:space="preserve">CONCLUIDO	</t>
        </is>
      </c>
      <c r="D652" t="n">
        <v>12.0244</v>
      </c>
      <c r="E652" t="n">
        <v>8.32</v>
      </c>
      <c r="F652" t="n">
        <v>5.1</v>
      </c>
      <c r="G652" t="n">
        <v>76.45</v>
      </c>
      <c r="H652" t="n">
        <v>1.25</v>
      </c>
      <c r="I652" t="n">
        <v>4</v>
      </c>
      <c r="J652" t="n">
        <v>350.43</v>
      </c>
      <c r="K652" t="n">
        <v>61.82</v>
      </c>
      <c r="L652" t="n">
        <v>24.5</v>
      </c>
      <c r="M652" t="n">
        <v>2</v>
      </c>
      <c r="N652" t="n">
        <v>114.11</v>
      </c>
      <c r="O652" t="n">
        <v>43453.61</v>
      </c>
      <c r="P652" t="n">
        <v>87.90000000000001</v>
      </c>
      <c r="Q652" t="n">
        <v>202.81</v>
      </c>
      <c r="R652" t="n">
        <v>19.52</v>
      </c>
      <c r="S652" t="n">
        <v>13.89</v>
      </c>
      <c r="T652" t="n">
        <v>1137.78</v>
      </c>
      <c r="U652" t="n">
        <v>0.71</v>
      </c>
      <c r="V652" t="n">
        <v>0.76</v>
      </c>
      <c r="W652" t="n">
        <v>0.64</v>
      </c>
      <c r="X652" t="n">
        <v>0.06</v>
      </c>
      <c r="Y652" t="n">
        <v>1</v>
      </c>
      <c r="Z652" t="n">
        <v>10</v>
      </c>
    </row>
    <row r="653">
      <c r="A653" t="n">
        <v>95</v>
      </c>
      <c r="B653" t="n">
        <v>150</v>
      </c>
      <c r="C653" t="inlineStr">
        <is>
          <t xml:space="preserve">CONCLUIDO	</t>
        </is>
      </c>
      <c r="D653" t="n">
        <v>12.0261</v>
      </c>
      <c r="E653" t="n">
        <v>8.32</v>
      </c>
      <c r="F653" t="n">
        <v>5.1</v>
      </c>
      <c r="G653" t="n">
        <v>76.44</v>
      </c>
      <c r="H653" t="n">
        <v>1.26</v>
      </c>
      <c r="I653" t="n">
        <v>4</v>
      </c>
      <c r="J653" t="n">
        <v>351.06</v>
      </c>
      <c r="K653" t="n">
        <v>61.82</v>
      </c>
      <c r="L653" t="n">
        <v>24.75</v>
      </c>
      <c r="M653" t="n">
        <v>2</v>
      </c>
      <c r="N653" t="n">
        <v>114.49</v>
      </c>
      <c r="O653" t="n">
        <v>43532.12</v>
      </c>
      <c r="P653" t="n">
        <v>87.75</v>
      </c>
      <c r="Q653" t="n">
        <v>202.81</v>
      </c>
      <c r="R653" t="n">
        <v>19.43</v>
      </c>
      <c r="S653" t="n">
        <v>13.89</v>
      </c>
      <c r="T653" t="n">
        <v>1095.44</v>
      </c>
      <c r="U653" t="n">
        <v>0.71</v>
      </c>
      <c r="V653" t="n">
        <v>0.76</v>
      </c>
      <c r="W653" t="n">
        <v>0.64</v>
      </c>
      <c r="X653" t="n">
        <v>0.06</v>
      </c>
      <c r="Y653" t="n">
        <v>1</v>
      </c>
      <c r="Z653" t="n">
        <v>10</v>
      </c>
    </row>
    <row r="654">
      <c r="A654" t="n">
        <v>96</v>
      </c>
      <c r="B654" t="n">
        <v>150</v>
      </c>
      <c r="C654" t="inlineStr">
        <is>
          <t xml:space="preserve">CONCLUIDO	</t>
        </is>
      </c>
      <c r="D654" t="n">
        <v>12.0309</v>
      </c>
      <c r="E654" t="n">
        <v>8.31</v>
      </c>
      <c r="F654" t="n">
        <v>5.09</v>
      </c>
      <c r="G654" t="n">
        <v>76.39</v>
      </c>
      <c r="H654" t="n">
        <v>1.27</v>
      </c>
      <c r="I654" t="n">
        <v>4</v>
      </c>
      <c r="J654" t="n">
        <v>351.7</v>
      </c>
      <c r="K654" t="n">
        <v>61.82</v>
      </c>
      <c r="L654" t="n">
        <v>25</v>
      </c>
      <c r="M654" t="n">
        <v>2</v>
      </c>
      <c r="N654" t="n">
        <v>114.88</v>
      </c>
      <c r="O654" t="n">
        <v>43610.83</v>
      </c>
      <c r="P654" t="n">
        <v>87.66</v>
      </c>
      <c r="Q654" t="n">
        <v>202.81</v>
      </c>
      <c r="R654" t="n">
        <v>19.32</v>
      </c>
      <c r="S654" t="n">
        <v>13.89</v>
      </c>
      <c r="T654" t="n">
        <v>1039.62</v>
      </c>
      <c r="U654" t="n">
        <v>0.72</v>
      </c>
      <c r="V654" t="n">
        <v>0.76</v>
      </c>
      <c r="W654" t="n">
        <v>0.64</v>
      </c>
      <c r="X654" t="n">
        <v>0.05</v>
      </c>
      <c r="Y654" t="n">
        <v>1</v>
      </c>
      <c r="Z654" t="n">
        <v>10</v>
      </c>
    </row>
    <row r="655">
      <c r="A655" t="n">
        <v>97</v>
      </c>
      <c r="B655" t="n">
        <v>150</v>
      </c>
      <c r="C655" t="inlineStr">
        <is>
          <t xml:space="preserve">CONCLUIDO	</t>
        </is>
      </c>
      <c r="D655" t="n">
        <v>12.0269</v>
      </c>
      <c r="E655" t="n">
        <v>8.31</v>
      </c>
      <c r="F655" t="n">
        <v>5.1</v>
      </c>
      <c r="G655" t="n">
        <v>76.43000000000001</v>
      </c>
      <c r="H655" t="n">
        <v>1.28</v>
      </c>
      <c r="I655" t="n">
        <v>4</v>
      </c>
      <c r="J655" t="n">
        <v>352.34</v>
      </c>
      <c r="K655" t="n">
        <v>61.82</v>
      </c>
      <c r="L655" t="n">
        <v>25.25</v>
      </c>
      <c r="M655" t="n">
        <v>2</v>
      </c>
      <c r="N655" t="n">
        <v>115.27</v>
      </c>
      <c r="O655" t="n">
        <v>43689.76</v>
      </c>
      <c r="P655" t="n">
        <v>87.61</v>
      </c>
      <c r="Q655" t="n">
        <v>202.81</v>
      </c>
      <c r="R655" t="n">
        <v>19.44</v>
      </c>
      <c r="S655" t="n">
        <v>13.89</v>
      </c>
      <c r="T655" t="n">
        <v>1098.07</v>
      </c>
      <c r="U655" t="n">
        <v>0.71</v>
      </c>
      <c r="V655" t="n">
        <v>0.76</v>
      </c>
      <c r="W655" t="n">
        <v>0.64</v>
      </c>
      <c r="X655" t="n">
        <v>0.06</v>
      </c>
      <c r="Y655" t="n">
        <v>1</v>
      </c>
      <c r="Z655" t="n">
        <v>10</v>
      </c>
    </row>
    <row r="656">
      <c r="A656" t="n">
        <v>98</v>
      </c>
      <c r="B656" t="n">
        <v>150</v>
      </c>
      <c r="C656" t="inlineStr">
        <is>
          <t xml:space="preserve">CONCLUIDO	</t>
        </is>
      </c>
      <c r="D656" t="n">
        <v>12.0297</v>
      </c>
      <c r="E656" t="n">
        <v>8.31</v>
      </c>
      <c r="F656" t="n">
        <v>5.09</v>
      </c>
      <c r="G656" t="n">
        <v>76.40000000000001</v>
      </c>
      <c r="H656" t="n">
        <v>1.29</v>
      </c>
      <c r="I656" t="n">
        <v>4</v>
      </c>
      <c r="J656" t="n">
        <v>352.98</v>
      </c>
      <c r="K656" t="n">
        <v>61.82</v>
      </c>
      <c r="L656" t="n">
        <v>25.5</v>
      </c>
      <c r="M656" t="n">
        <v>2</v>
      </c>
      <c r="N656" t="n">
        <v>115.66</v>
      </c>
      <c r="O656" t="n">
        <v>43769.02</v>
      </c>
      <c r="P656" t="n">
        <v>87.55</v>
      </c>
      <c r="Q656" t="n">
        <v>202.81</v>
      </c>
      <c r="R656" t="n">
        <v>19.31</v>
      </c>
      <c r="S656" t="n">
        <v>13.89</v>
      </c>
      <c r="T656" t="n">
        <v>1036.39</v>
      </c>
      <c r="U656" t="n">
        <v>0.72</v>
      </c>
      <c r="V656" t="n">
        <v>0.76</v>
      </c>
      <c r="W656" t="n">
        <v>0.64</v>
      </c>
      <c r="X656" t="n">
        <v>0.06</v>
      </c>
      <c r="Y656" t="n">
        <v>1</v>
      </c>
      <c r="Z656" t="n">
        <v>10</v>
      </c>
    </row>
    <row r="657">
      <c r="A657" t="n">
        <v>99</v>
      </c>
      <c r="B657" t="n">
        <v>150</v>
      </c>
      <c r="C657" t="inlineStr">
        <is>
          <t xml:space="preserve">CONCLUIDO	</t>
        </is>
      </c>
      <c r="D657" t="n">
        <v>12.0317</v>
      </c>
      <c r="E657" t="n">
        <v>8.31</v>
      </c>
      <c r="F657" t="n">
        <v>5.09</v>
      </c>
      <c r="G657" t="n">
        <v>76.38</v>
      </c>
      <c r="H657" t="n">
        <v>1.3</v>
      </c>
      <c r="I657" t="n">
        <v>4</v>
      </c>
      <c r="J657" t="n">
        <v>353.63</v>
      </c>
      <c r="K657" t="n">
        <v>61.82</v>
      </c>
      <c r="L657" t="n">
        <v>25.75</v>
      </c>
      <c r="M657" t="n">
        <v>2</v>
      </c>
      <c r="N657" t="n">
        <v>116.06</v>
      </c>
      <c r="O657" t="n">
        <v>43848.38</v>
      </c>
      <c r="P657" t="n">
        <v>87.39</v>
      </c>
      <c r="Q657" t="n">
        <v>202.81</v>
      </c>
      <c r="R657" t="n">
        <v>19.29</v>
      </c>
      <c r="S657" t="n">
        <v>13.89</v>
      </c>
      <c r="T657" t="n">
        <v>1022.53</v>
      </c>
      <c r="U657" t="n">
        <v>0.72</v>
      </c>
      <c r="V657" t="n">
        <v>0.76</v>
      </c>
      <c r="W657" t="n">
        <v>0.64</v>
      </c>
      <c r="X657" t="n">
        <v>0.05</v>
      </c>
      <c r="Y657" t="n">
        <v>1</v>
      </c>
      <c r="Z657" t="n">
        <v>10</v>
      </c>
    </row>
    <row r="658">
      <c r="A658" t="n">
        <v>100</v>
      </c>
      <c r="B658" t="n">
        <v>150</v>
      </c>
      <c r="C658" t="inlineStr">
        <is>
          <t xml:space="preserve">CONCLUIDO	</t>
        </is>
      </c>
      <c r="D658" t="n">
        <v>12.0253</v>
      </c>
      <c r="E658" t="n">
        <v>8.32</v>
      </c>
      <c r="F658" t="n">
        <v>5.1</v>
      </c>
      <c r="G658" t="n">
        <v>76.45</v>
      </c>
      <c r="H658" t="n">
        <v>1.31</v>
      </c>
      <c r="I658" t="n">
        <v>4</v>
      </c>
      <c r="J658" t="n">
        <v>354.27</v>
      </c>
      <c r="K658" t="n">
        <v>61.82</v>
      </c>
      <c r="L658" t="n">
        <v>26</v>
      </c>
      <c r="M658" t="n">
        <v>2</v>
      </c>
      <c r="N658" t="n">
        <v>116.45</v>
      </c>
      <c r="O658" t="n">
        <v>43927.95</v>
      </c>
      <c r="P658" t="n">
        <v>87.40000000000001</v>
      </c>
      <c r="Q658" t="n">
        <v>202.85</v>
      </c>
      <c r="R658" t="n">
        <v>19.42</v>
      </c>
      <c r="S658" t="n">
        <v>13.89</v>
      </c>
      <c r="T658" t="n">
        <v>1091.67</v>
      </c>
      <c r="U658" t="n">
        <v>0.72</v>
      </c>
      <c r="V658" t="n">
        <v>0.76</v>
      </c>
      <c r="W658" t="n">
        <v>0.64</v>
      </c>
      <c r="X658" t="n">
        <v>0.06</v>
      </c>
      <c r="Y658" t="n">
        <v>1</v>
      </c>
      <c r="Z658" t="n">
        <v>10</v>
      </c>
    </row>
    <row r="659">
      <c r="A659" t="n">
        <v>101</v>
      </c>
      <c r="B659" t="n">
        <v>150</v>
      </c>
      <c r="C659" t="inlineStr">
        <is>
          <t xml:space="preserve">CONCLUIDO	</t>
        </is>
      </c>
      <c r="D659" t="n">
        <v>12.0249</v>
      </c>
      <c r="E659" t="n">
        <v>8.32</v>
      </c>
      <c r="F659" t="n">
        <v>5.1</v>
      </c>
      <c r="G659" t="n">
        <v>76.45</v>
      </c>
      <c r="H659" t="n">
        <v>1.32</v>
      </c>
      <c r="I659" t="n">
        <v>4</v>
      </c>
      <c r="J659" t="n">
        <v>354.92</v>
      </c>
      <c r="K659" t="n">
        <v>61.82</v>
      </c>
      <c r="L659" t="n">
        <v>26.25</v>
      </c>
      <c r="M659" t="n">
        <v>2</v>
      </c>
      <c r="N659" t="n">
        <v>116.85</v>
      </c>
      <c r="O659" t="n">
        <v>44007.74</v>
      </c>
      <c r="P659" t="n">
        <v>87.28</v>
      </c>
      <c r="Q659" t="n">
        <v>202.84</v>
      </c>
      <c r="R659" t="n">
        <v>19.43</v>
      </c>
      <c r="S659" t="n">
        <v>13.89</v>
      </c>
      <c r="T659" t="n">
        <v>1092.55</v>
      </c>
      <c r="U659" t="n">
        <v>0.72</v>
      </c>
      <c r="V659" t="n">
        <v>0.76</v>
      </c>
      <c r="W659" t="n">
        <v>0.64</v>
      </c>
      <c r="X659" t="n">
        <v>0.06</v>
      </c>
      <c r="Y659" t="n">
        <v>1</v>
      </c>
      <c r="Z659" t="n">
        <v>10</v>
      </c>
    </row>
    <row r="660">
      <c r="A660" t="n">
        <v>102</v>
      </c>
      <c r="B660" t="n">
        <v>150</v>
      </c>
      <c r="C660" t="inlineStr">
        <is>
          <t xml:space="preserve">CONCLUIDO	</t>
        </is>
      </c>
      <c r="D660" t="n">
        <v>12.0345</v>
      </c>
      <c r="E660" t="n">
        <v>8.31</v>
      </c>
      <c r="F660" t="n">
        <v>5.09</v>
      </c>
      <c r="G660" t="n">
        <v>76.34999999999999</v>
      </c>
      <c r="H660" t="n">
        <v>1.33</v>
      </c>
      <c r="I660" t="n">
        <v>4</v>
      </c>
      <c r="J660" t="n">
        <v>355.57</v>
      </c>
      <c r="K660" t="n">
        <v>61.82</v>
      </c>
      <c r="L660" t="n">
        <v>26.5</v>
      </c>
      <c r="M660" t="n">
        <v>2</v>
      </c>
      <c r="N660" t="n">
        <v>117.25</v>
      </c>
      <c r="O660" t="n">
        <v>44087.74</v>
      </c>
      <c r="P660" t="n">
        <v>86.98999999999999</v>
      </c>
      <c r="Q660" t="n">
        <v>202.81</v>
      </c>
      <c r="R660" t="n">
        <v>19.28</v>
      </c>
      <c r="S660" t="n">
        <v>13.89</v>
      </c>
      <c r="T660" t="n">
        <v>1019.6</v>
      </c>
      <c r="U660" t="n">
        <v>0.72</v>
      </c>
      <c r="V660" t="n">
        <v>0.76</v>
      </c>
      <c r="W660" t="n">
        <v>0.64</v>
      </c>
      <c r="X660" t="n">
        <v>0.05</v>
      </c>
      <c r="Y660" t="n">
        <v>1</v>
      </c>
      <c r="Z660" t="n">
        <v>10</v>
      </c>
    </row>
    <row r="661">
      <c r="A661" t="n">
        <v>103</v>
      </c>
      <c r="B661" t="n">
        <v>150</v>
      </c>
      <c r="C661" t="inlineStr">
        <is>
          <t xml:space="preserve">CONCLUIDO	</t>
        </is>
      </c>
      <c r="D661" t="n">
        <v>12.0381</v>
      </c>
      <c r="E661" t="n">
        <v>8.31</v>
      </c>
      <c r="F661" t="n">
        <v>5.09</v>
      </c>
      <c r="G661" t="n">
        <v>76.31</v>
      </c>
      <c r="H661" t="n">
        <v>1.34</v>
      </c>
      <c r="I661" t="n">
        <v>4</v>
      </c>
      <c r="J661" t="n">
        <v>356.22</v>
      </c>
      <c r="K661" t="n">
        <v>61.82</v>
      </c>
      <c r="L661" t="n">
        <v>26.75</v>
      </c>
      <c r="M661" t="n">
        <v>2</v>
      </c>
      <c r="N661" t="n">
        <v>117.65</v>
      </c>
      <c r="O661" t="n">
        <v>44167.96</v>
      </c>
      <c r="P661" t="n">
        <v>86.67</v>
      </c>
      <c r="Q661" t="n">
        <v>202.81</v>
      </c>
      <c r="R661" t="n">
        <v>19.11</v>
      </c>
      <c r="S661" t="n">
        <v>13.89</v>
      </c>
      <c r="T661" t="n">
        <v>935.14</v>
      </c>
      <c r="U661" t="n">
        <v>0.73</v>
      </c>
      <c r="V661" t="n">
        <v>0.76</v>
      </c>
      <c r="W661" t="n">
        <v>0.64</v>
      </c>
      <c r="X661" t="n">
        <v>0.05</v>
      </c>
      <c r="Y661" t="n">
        <v>1</v>
      </c>
      <c r="Z661" t="n">
        <v>10</v>
      </c>
    </row>
    <row r="662">
      <c r="A662" t="n">
        <v>104</v>
      </c>
      <c r="B662" t="n">
        <v>150</v>
      </c>
      <c r="C662" t="inlineStr">
        <is>
          <t xml:space="preserve">CONCLUIDO	</t>
        </is>
      </c>
      <c r="D662" t="n">
        <v>12.0409</v>
      </c>
      <c r="E662" t="n">
        <v>8.300000000000001</v>
      </c>
      <c r="F662" t="n">
        <v>5.09</v>
      </c>
      <c r="G662" t="n">
        <v>76.28</v>
      </c>
      <c r="H662" t="n">
        <v>1.35</v>
      </c>
      <c r="I662" t="n">
        <v>4</v>
      </c>
      <c r="J662" t="n">
        <v>356.87</v>
      </c>
      <c r="K662" t="n">
        <v>61.82</v>
      </c>
      <c r="L662" t="n">
        <v>27</v>
      </c>
      <c r="M662" t="n">
        <v>2</v>
      </c>
      <c r="N662" t="n">
        <v>118.05</v>
      </c>
      <c r="O662" t="n">
        <v>44248.41</v>
      </c>
      <c r="P662" t="n">
        <v>86.48999999999999</v>
      </c>
      <c r="Q662" t="n">
        <v>202.81</v>
      </c>
      <c r="R662" t="n">
        <v>19.12</v>
      </c>
      <c r="S662" t="n">
        <v>13.89</v>
      </c>
      <c r="T662" t="n">
        <v>941.8</v>
      </c>
      <c r="U662" t="n">
        <v>0.73</v>
      </c>
      <c r="V662" t="n">
        <v>0.76</v>
      </c>
      <c r="W662" t="n">
        <v>0.64</v>
      </c>
      <c r="X662" t="n">
        <v>0.05</v>
      </c>
      <c r="Y662" t="n">
        <v>1</v>
      </c>
      <c r="Z662" t="n">
        <v>10</v>
      </c>
    </row>
    <row r="663">
      <c r="A663" t="n">
        <v>105</v>
      </c>
      <c r="B663" t="n">
        <v>150</v>
      </c>
      <c r="C663" t="inlineStr">
        <is>
          <t xml:space="preserve">CONCLUIDO	</t>
        </is>
      </c>
      <c r="D663" t="n">
        <v>12.0361</v>
      </c>
      <c r="E663" t="n">
        <v>8.31</v>
      </c>
      <c r="F663" t="n">
        <v>5.09</v>
      </c>
      <c r="G663" t="n">
        <v>76.33</v>
      </c>
      <c r="H663" t="n">
        <v>1.36</v>
      </c>
      <c r="I663" t="n">
        <v>4</v>
      </c>
      <c r="J663" t="n">
        <v>357.52</v>
      </c>
      <c r="K663" t="n">
        <v>61.82</v>
      </c>
      <c r="L663" t="n">
        <v>27.25</v>
      </c>
      <c r="M663" t="n">
        <v>2</v>
      </c>
      <c r="N663" t="n">
        <v>118.45</v>
      </c>
      <c r="O663" t="n">
        <v>44329.08</v>
      </c>
      <c r="P663" t="n">
        <v>86.48</v>
      </c>
      <c r="Q663" t="n">
        <v>202.85</v>
      </c>
      <c r="R663" t="n">
        <v>19.22</v>
      </c>
      <c r="S663" t="n">
        <v>13.89</v>
      </c>
      <c r="T663" t="n">
        <v>990.6900000000001</v>
      </c>
      <c r="U663" t="n">
        <v>0.72</v>
      </c>
      <c r="V663" t="n">
        <v>0.76</v>
      </c>
      <c r="W663" t="n">
        <v>0.64</v>
      </c>
      <c r="X663" t="n">
        <v>0.05</v>
      </c>
      <c r="Y663" t="n">
        <v>1</v>
      </c>
      <c r="Z663" t="n">
        <v>10</v>
      </c>
    </row>
    <row r="664">
      <c r="A664" t="n">
        <v>106</v>
      </c>
      <c r="B664" t="n">
        <v>150</v>
      </c>
      <c r="C664" t="inlineStr">
        <is>
          <t xml:space="preserve">CONCLUIDO	</t>
        </is>
      </c>
      <c r="D664" t="n">
        <v>12.0389</v>
      </c>
      <c r="E664" t="n">
        <v>8.31</v>
      </c>
      <c r="F664" t="n">
        <v>5.09</v>
      </c>
      <c r="G664" t="n">
        <v>76.3</v>
      </c>
      <c r="H664" t="n">
        <v>1.37</v>
      </c>
      <c r="I664" t="n">
        <v>4</v>
      </c>
      <c r="J664" t="n">
        <v>358.18</v>
      </c>
      <c r="K664" t="n">
        <v>61.82</v>
      </c>
      <c r="L664" t="n">
        <v>27.5</v>
      </c>
      <c r="M664" t="n">
        <v>2</v>
      </c>
      <c r="N664" t="n">
        <v>118.86</v>
      </c>
      <c r="O664" t="n">
        <v>44409.98</v>
      </c>
      <c r="P664" t="n">
        <v>86.41</v>
      </c>
      <c r="Q664" t="n">
        <v>202.81</v>
      </c>
      <c r="R664" t="n">
        <v>19.16</v>
      </c>
      <c r="S664" t="n">
        <v>13.89</v>
      </c>
      <c r="T664" t="n">
        <v>961.88</v>
      </c>
      <c r="U664" t="n">
        <v>0.72</v>
      </c>
      <c r="V664" t="n">
        <v>0.76</v>
      </c>
      <c r="W664" t="n">
        <v>0.64</v>
      </c>
      <c r="X664" t="n">
        <v>0.05</v>
      </c>
      <c r="Y664" t="n">
        <v>1</v>
      </c>
      <c r="Z664" t="n">
        <v>10</v>
      </c>
    </row>
    <row r="665">
      <c r="A665" t="n">
        <v>107</v>
      </c>
      <c r="B665" t="n">
        <v>150</v>
      </c>
      <c r="C665" t="inlineStr">
        <is>
          <t xml:space="preserve">CONCLUIDO	</t>
        </is>
      </c>
      <c r="D665" t="n">
        <v>12.0369</v>
      </c>
      <c r="E665" t="n">
        <v>8.31</v>
      </c>
      <c r="F665" t="n">
        <v>5.09</v>
      </c>
      <c r="G665" t="n">
        <v>76.33</v>
      </c>
      <c r="H665" t="n">
        <v>1.38</v>
      </c>
      <c r="I665" t="n">
        <v>4</v>
      </c>
      <c r="J665" t="n">
        <v>358.84</v>
      </c>
      <c r="K665" t="n">
        <v>61.82</v>
      </c>
      <c r="L665" t="n">
        <v>27.75</v>
      </c>
      <c r="M665" t="n">
        <v>2</v>
      </c>
      <c r="N665" t="n">
        <v>119.27</v>
      </c>
      <c r="O665" t="n">
        <v>44491.1</v>
      </c>
      <c r="P665" t="n">
        <v>86.29000000000001</v>
      </c>
      <c r="Q665" t="n">
        <v>202.81</v>
      </c>
      <c r="R665" t="n">
        <v>19.15</v>
      </c>
      <c r="S665" t="n">
        <v>13.89</v>
      </c>
      <c r="T665" t="n">
        <v>957.22</v>
      </c>
      <c r="U665" t="n">
        <v>0.73</v>
      </c>
      <c r="V665" t="n">
        <v>0.76</v>
      </c>
      <c r="W665" t="n">
        <v>0.64</v>
      </c>
      <c r="X665" t="n">
        <v>0.05</v>
      </c>
      <c r="Y665" t="n">
        <v>1</v>
      </c>
      <c r="Z665" t="n">
        <v>10</v>
      </c>
    </row>
    <row r="666">
      <c r="A666" t="n">
        <v>108</v>
      </c>
      <c r="B666" t="n">
        <v>150</v>
      </c>
      <c r="C666" t="inlineStr">
        <is>
          <t xml:space="preserve">CONCLUIDO	</t>
        </is>
      </c>
      <c r="D666" t="n">
        <v>12.0357</v>
      </c>
      <c r="E666" t="n">
        <v>8.31</v>
      </c>
      <c r="F666" t="n">
        <v>5.09</v>
      </c>
      <c r="G666" t="n">
        <v>76.34</v>
      </c>
      <c r="H666" t="n">
        <v>1.39</v>
      </c>
      <c r="I666" t="n">
        <v>4</v>
      </c>
      <c r="J666" t="n">
        <v>359.5</v>
      </c>
      <c r="K666" t="n">
        <v>61.82</v>
      </c>
      <c r="L666" t="n">
        <v>28</v>
      </c>
      <c r="M666" t="n">
        <v>2</v>
      </c>
      <c r="N666" t="n">
        <v>119.68</v>
      </c>
      <c r="O666" t="n">
        <v>44572.45</v>
      </c>
      <c r="P666" t="n">
        <v>86.23</v>
      </c>
      <c r="Q666" t="n">
        <v>202.81</v>
      </c>
      <c r="R666" t="n">
        <v>19.16</v>
      </c>
      <c r="S666" t="n">
        <v>13.89</v>
      </c>
      <c r="T666" t="n">
        <v>959.66</v>
      </c>
      <c r="U666" t="n">
        <v>0.73</v>
      </c>
      <c r="V666" t="n">
        <v>0.76</v>
      </c>
      <c r="W666" t="n">
        <v>0.64</v>
      </c>
      <c r="X666" t="n">
        <v>0.05</v>
      </c>
      <c r="Y666" t="n">
        <v>1</v>
      </c>
      <c r="Z666" t="n">
        <v>10</v>
      </c>
    </row>
    <row r="667">
      <c r="A667" t="n">
        <v>109</v>
      </c>
      <c r="B667" t="n">
        <v>150</v>
      </c>
      <c r="C667" t="inlineStr">
        <is>
          <t xml:space="preserve">CONCLUIDO	</t>
        </is>
      </c>
      <c r="D667" t="n">
        <v>12.0417</v>
      </c>
      <c r="E667" t="n">
        <v>8.300000000000001</v>
      </c>
      <c r="F667" t="n">
        <v>5.08</v>
      </c>
      <c r="G667" t="n">
        <v>76.28</v>
      </c>
      <c r="H667" t="n">
        <v>1.4</v>
      </c>
      <c r="I667" t="n">
        <v>4</v>
      </c>
      <c r="J667" t="n">
        <v>360.16</v>
      </c>
      <c r="K667" t="n">
        <v>61.82</v>
      </c>
      <c r="L667" t="n">
        <v>28.25</v>
      </c>
      <c r="M667" t="n">
        <v>2</v>
      </c>
      <c r="N667" t="n">
        <v>120.09</v>
      </c>
      <c r="O667" t="n">
        <v>44654.04</v>
      </c>
      <c r="P667" t="n">
        <v>85.95</v>
      </c>
      <c r="Q667" t="n">
        <v>202.81</v>
      </c>
      <c r="R667" t="n">
        <v>19.1</v>
      </c>
      <c r="S667" t="n">
        <v>13.89</v>
      </c>
      <c r="T667" t="n">
        <v>931.96</v>
      </c>
      <c r="U667" t="n">
        <v>0.73</v>
      </c>
      <c r="V667" t="n">
        <v>0.76</v>
      </c>
      <c r="W667" t="n">
        <v>0.64</v>
      </c>
      <c r="X667" t="n">
        <v>0.05</v>
      </c>
      <c r="Y667" t="n">
        <v>1</v>
      </c>
      <c r="Z667" t="n">
        <v>10</v>
      </c>
    </row>
    <row r="668">
      <c r="A668" t="n">
        <v>110</v>
      </c>
      <c r="B668" t="n">
        <v>150</v>
      </c>
      <c r="C668" t="inlineStr">
        <is>
          <t xml:space="preserve">CONCLUIDO	</t>
        </is>
      </c>
      <c r="D668" t="n">
        <v>12.0369</v>
      </c>
      <c r="E668" t="n">
        <v>8.31</v>
      </c>
      <c r="F668" t="n">
        <v>5.09</v>
      </c>
      <c r="G668" t="n">
        <v>76.33</v>
      </c>
      <c r="H668" t="n">
        <v>1.41</v>
      </c>
      <c r="I668" t="n">
        <v>4</v>
      </c>
      <c r="J668" t="n">
        <v>360.82</v>
      </c>
      <c r="K668" t="n">
        <v>61.82</v>
      </c>
      <c r="L668" t="n">
        <v>28.5</v>
      </c>
      <c r="M668" t="n">
        <v>2</v>
      </c>
      <c r="N668" t="n">
        <v>120.5</v>
      </c>
      <c r="O668" t="n">
        <v>44735.86</v>
      </c>
      <c r="P668" t="n">
        <v>85.97</v>
      </c>
      <c r="Q668" t="n">
        <v>202.81</v>
      </c>
      <c r="R668" t="n">
        <v>19.08</v>
      </c>
      <c r="S668" t="n">
        <v>13.89</v>
      </c>
      <c r="T668" t="n">
        <v>918.86</v>
      </c>
      <c r="U668" t="n">
        <v>0.73</v>
      </c>
      <c r="V668" t="n">
        <v>0.76</v>
      </c>
      <c r="W668" t="n">
        <v>0.65</v>
      </c>
      <c r="X668" t="n">
        <v>0.05</v>
      </c>
      <c r="Y668" t="n">
        <v>1</v>
      </c>
      <c r="Z668" t="n">
        <v>10</v>
      </c>
    </row>
    <row r="669">
      <c r="A669" t="n">
        <v>111</v>
      </c>
      <c r="B669" t="n">
        <v>150</v>
      </c>
      <c r="C669" t="inlineStr">
        <is>
          <t xml:space="preserve">CONCLUIDO	</t>
        </is>
      </c>
      <c r="D669" t="n">
        <v>12.0381</v>
      </c>
      <c r="E669" t="n">
        <v>8.31</v>
      </c>
      <c r="F669" t="n">
        <v>5.09</v>
      </c>
      <c r="G669" t="n">
        <v>76.31</v>
      </c>
      <c r="H669" t="n">
        <v>1.42</v>
      </c>
      <c r="I669" t="n">
        <v>4</v>
      </c>
      <c r="J669" t="n">
        <v>361.49</v>
      </c>
      <c r="K669" t="n">
        <v>61.82</v>
      </c>
      <c r="L669" t="n">
        <v>28.75</v>
      </c>
      <c r="M669" t="n">
        <v>2</v>
      </c>
      <c r="N669" t="n">
        <v>120.92</v>
      </c>
      <c r="O669" t="n">
        <v>44817.91</v>
      </c>
      <c r="P669" t="n">
        <v>85.77</v>
      </c>
      <c r="Q669" t="n">
        <v>202.82</v>
      </c>
      <c r="R669" t="n">
        <v>19.11</v>
      </c>
      <c r="S669" t="n">
        <v>13.89</v>
      </c>
      <c r="T669" t="n">
        <v>935.74</v>
      </c>
      <c r="U669" t="n">
        <v>0.73</v>
      </c>
      <c r="V669" t="n">
        <v>0.76</v>
      </c>
      <c r="W669" t="n">
        <v>0.64</v>
      </c>
      <c r="X669" t="n">
        <v>0.05</v>
      </c>
      <c r="Y669" t="n">
        <v>1</v>
      </c>
      <c r="Z669" t="n">
        <v>10</v>
      </c>
    </row>
    <row r="670">
      <c r="A670" t="n">
        <v>112</v>
      </c>
      <c r="B670" t="n">
        <v>150</v>
      </c>
      <c r="C670" t="inlineStr">
        <is>
          <t xml:space="preserve">CONCLUIDO	</t>
        </is>
      </c>
      <c r="D670" t="n">
        <v>12.0401</v>
      </c>
      <c r="E670" t="n">
        <v>8.31</v>
      </c>
      <c r="F670" t="n">
        <v>5.09</v>
      </c>
      <c r="G670" t="n">
        <v>76.29000000000001</v>
      </c>
      <c r="H670" t="n">
        <v>1.43</v>
      </c>
      <c r="I670" t="n">
        <v>4</v>
      </c>
      <c r="J670" t="n">
        <v>362.16</v>
      </c>
      <c r="K670" t="n">
        <v>61.82</v>
      </c>
      <c r="L670" t="n">
        <v>29</v>
      </c>
      <c r="M670" t="n">
        <v>2</v>
      </c>
      <c r="N670" t="n">
        <v>121.34</v>
      </c>
      <c r="O670" t="n">
        <v>44900.33</v>
      </c>
      <c r="P670" t="n">
        <v>85.56</v>
      </c>
      <c r="Q670" t="n">
        <v>202.81</v>
      </c>
      <c r="R670" t="n">
        <v>19.01</v>
      </c>
      <c r="S670" t="n">
        <v>13.89</v>
      </c>
      <c r="T670" t="n">
        <v>885.29</v>
      </c>
      <c r="U670" t="n">
        <v>0.73</v>
      </c>
      <c r="V670" t="n">
        <v>0.76</v>
      </c>
      <c r="W670" t="n">
        <v>0.65</v>
      </c>
      <c r="X670" t="n">
        <v>0.05</v>
      </c>
      <c r="Y670" t="n">
        <v>1</v>
      </c>
      <c r="Z670" t="n">
        <v>10</v>
      </c>
    </row>
    <row r="671">
      <c r="A671" t="n">
        <v>113</v>
      </c>
      <c r="B671" t="n">
        <v>150</v>
      </c>
      <c r="C671" t="inlineStr">
        <is>
          <t xml:space="preserve">CONCLUIDO	</t>
        </is>
      </c>
      <c r="D671" t="n">
        <v>12.0442</v>
      </c>
      <c r="E671" t="n">
        <v>8.300000000000001</v>
      </c>
      <c r="F671" t="n">
        <v>5.08</v>
      </c>
      <c r="G671" t="n">
        <v>76.25</v>
      </c>
      <c r="H671" t="n">
        <v>1.44</v>
      </c>
      <c r="I671" t="n">
        <v>4</v>
      </c>
      <c r="J671" t="n">
        <v>362.83</v>
      </c>
      <c r="K671" t="n">
        <v>61.82</v>
      </c>
      <c r="L671" t="n">
        <v>29.25</v>
      </c>
      <c r="M671" t="n">
        <v>2</v>
      </c>
      <c r="N671" t="n">
        <v>121.75</v>
      </c>
      <c r="O671" t="n">
        <v>44982.86</v>
      </c>
      <c r="P671" t="n">
        <v>85.26000000000001</v>
      </c>
      <c r="Q671" t="n">
        <v>202.81</v>
      </c>
      <c r="R671" t="n">
        <v>19.03</v>
      </c>
      <c r="S671" t="n">
        <v>13.89</v>
      </c>
      <c r="T671" t="n">
        <v>893.46</v>
      </c>
      <c r="U671" t="n">
        <v>0.73</v>
      </c>
      <c r="V671" t="n">
        <v>0.76</v>
      </c>
      <c r="W671" t="n">
        <v>0.64</v>
      </c>
      <c r="X671" t="n">
        <v>0.05</v>
      </c>
      <c r="Y671" t="n">
        <v>1</v>
      </c>
      <c r="Z671" t="n">
        <v>10</v>
      </c>
    </row>
    <row r="672">
      <c r="A672" t="n">
        <v>114</v>
      </c>
      <c r="B672" t="n">
        <v>150</v>
      </c>
      <c r="C672" t="inlineStr">
        <is>
          <t xml:space="preserve">CONCLUIDO	</t>
        </is>
      </c>
      <c r="D672" t="n">
        <v>12.0434</v>
      </c>
      <c r="E672" t="n">
        <v>8.300000000000001</v>
      </c>
      <c r="F672" t="n">
        <v>5.08</v>
      </c>
      <c r="G672" t="n">
        <v>76.26000000000001</v>
      </c>
      <c r="H672" t="n">
        <v>1.45</v>
      </c>
      <c r="I672" t="n">
        <v>4</v>
      </c>
      <c r="J672" t="n">
        <v>363.5</v>
      </c>
      <c r="K672" t="n">
        <v>61.82</v>
      </c>
      <c r="L672" t="n">
        <v>29.5</v>
      </c>
      <c r="M672" t="n">
        <v>2</v>
      </c>
      <c r="N672" t="n">
        <v>122.18</v>
      </c>
      <c r="O672" t="n">
        <v>45065.64</v>
      </c>
      <c r="P672" t="n">
        <v>84.97</v>
      </c>
      <c r="Q672" t="n">
        <v>202.81</v>
      </c>
      <c r="R672" t="n">
        <v>19.06</v>
      </c>
      <c r="S672" t="n">
        <v>13.89</v>
      </c>
      <c r="T672" t="n">
        <v>911.48</v>
      </c>
      <c r="U672" t="n">
        <v>0.73</v>
      </c>
      <c r="V672" t="n">
        <v>0.76</v>
      </c>
      <c r="W672" t="n">
        <v>0.64</v>
      </c>
      <c r="X672" t="n">
        <v>0.05</v>
      </c>
      <c r="Y672" t="n">
        <v>1</v>
      </c>
      <c r="Z672" t="n">
        <v>10</v>
      </c>
    </row>
    <row r="673">
      <c r="A673" t="n">
        <v>115</v>
      </c>
      <c r="B673" t="n">
        <v>150</v>
      </c>
      <c r="C673" t="inlineStr">
        <is>
          <t xml:space="preserve">CONCLUIDO	</t>
        </is>
      </c>
      <c r="D673" t="n">
        <v>12.0401</v>
      </c>
      <c r="E673" t="n">
        <v>8.31</v>
      </c>
      <c r="F673" t="n">
        <v>5.09</v>
      </c>
      <c r="G673" t="n">
        <v>76.29000000000001</v>
      </c>
      <c r="H673" t="n">
        <v>1.46</v>
      </c>
      <c r="I673" t="n">
        <v>4</v>
      </c>
      <c r="J673" t="n">
        <v>364.17</v>
      </c>
      <c r="K673" t="n">
        <v>61.82</v>
      </c>
      <c r="L673" t="n">
        <v>29.75</v>
      </c>
      <c r="M673" t="n">
        <v>2</v>
      </c>
      <c r="N673" t="n">
        <v>122.6</v>
      </c>
      <c r="O673" t="n">
        <v>45148.66</v>
      </c>
      <c r="P673" t="n">
        <v>84.70999999999999</v>
      </c>
      <c r="Q673" t="n">
        <v>202.81</v>
      </c>
      <c r="R673" t="n">
        <v>19.07</v>
      </c>
      <c r="S673" t="n">
        <v>13.89</v>
      </c>
      <c r="T673" t="n">
        <v>916.01</v>
      </c>
      <c r="U673" t="n">
        <v>0.73</v>
      </c>
      <c r="V673" t="n">
        <v>0.76</v>
      </c>
      <c r="W673" t="n">
        <v>0.64</v>
      </c>
      <c r="X673" t="n">
        <v>0.05</v>
      </c>
      <c r="Y673" t="n">
        <v>1</v>
      </c>
      <c r="Z673" t="n">
        <v>10</v>
      </c>
    </row>
    <row r="674">
      <c r="A674" t="n">
        <v>116</v>
      </c>
      <c r="B674" t="n">
        <v>150</v>
      </c>
      <c r="C674" t="inlineStr">
        <is>
          <t xml:space="preserve">CONCLUIDO	</t>
        </is>
      </c>
      <c r="D674" t="n">
        <v>12.0365</v>
      </c>
      <c r="E674" t="n">
        <v>8.31</v>
      </c>
      <c r="F674" t="n">
        <v>5.09</v>
      </c>
      <c r="G674" t="n">
        <v>76.33</v>
      </c>
      <c r="H674" t="n">
        <v>1.47</v>
      </c>
      <c r="I674" t="n">
        <v>4</v>
      </c>
      <c r="J674" t="n">
        <v>364.85</v>
      </c>
      <c r="K674" t="n">
        <v>61.82</v>
      </c>
      <c r="L674" t="n">
        <v>30</v>
      </c>
      <c r="M674" t="n">
        <v>2</v>
      </c>
      <c r="N674" t="n">
        <v>123.02</v>
      </c>
      <c r="O674" t="n">
        <v>45231.92</v>
      </c>
      <c r="P674" t="n">
        <v>84.59</v>
      </c>
      <c r="Q674" t="n">
        <v>202.81</v>
      </c>
      <c r="R674" t="n">
        <v>19.18</v>
      </c>
      <c r="S674" t="n">
        <v>13.89</v>
      </c>
      <c r="T674" t="n">
        <v>970.62</v>
      </c>
      <c r="U674" t="n">
        <v>0.72</v>
      </c>
      <c r="V674" t="n">
        <v>0.76</v>
      </c>
      <c r="W674" t="n">
        <v>0.64</v>
      </c>
      <c r="X674" t="n">
        <v>0.05</v>
      </c>
      <c r="Y674" t="n">
        <v>1</v>
      </c>
      <c r="Z674" t="n">
        <v>10</v>
      </c>
    </row>
    <row r="675">
      <c r="A675" t="n">
        <v>117</v>
      </c>
      <c r="B675" t="n">
        <v>150</v>
      </c>
      <c r="C675" t="inlineStr">
        <is>
          <t xml:space="preserve">CONCLUIDO	</t>
        </is>
      </c>
      <c r="D675" t="n">
        <v>12.1503</v>
      </c>
      <c r="E675" t="n">
        <v>8.23</v>
      </c>
      <c r="F675" t="n">
        <v>5.07</v>
      </c>
      <c r="G675" t="n">
        <v>101.33</v>
      </c>
      <c r="H675" t="n">
        <v>1.48</v>
      </c>
      <c r="I675" t="n">
        <v>3</v>
      </c>
      <c r="J675" t="n">
        <v>365.52</v>
      </c>
      <c r="K675" t="n">
        <v>61.82</v>
      </c>
      <c r="L675" t="n">
        <v>30.25</v>
      </c>
      <c r="M675" t="n">
        <v>1</v>
      </c>
      <c r="N675" t="n">
        <v>123.45</v>
      </c>
      <c r="O675" t="n">
        <v>45315.43</v>
      </c>
      <c r="P675" t="n">
        <v>84.09</v>
      </c>
      <c r="Q675" t="n">
        <v>202.81</v>
      </c>
      <c r="R675" t="n">
        <v>18.49</v>
      </c>
      <c r="S675" t="n">
        <v>13.89</v>
      </c>
      <c r="T675" t="n">
        <v>632</v>
      </c>
      <c r="U675" t="n">
        <v>0.75</v>
      </c>
      <c r="V675" t="n">
        <v>0.76</v>
      </c>
      <c r="W675" t="n">
        <v>0.64</v>
      </c>
      <c r="X675" t="n">
        <v>0.03</v>
      </c>
      <c r="Y675" t="n">
        <v>1</v>
      </c>
      <c r="Z675" t="n">
        <v>10</v>
      </c>
    </row>
    <row r="676">
      <c r="A676" t="n">
        <v>118</v>
      </c>
      <c r="B676" t="n">
        <v>150</v>
      </c>
      <c r="C676" t="inlineStr">
        <is>
          <t xml:space="preserve">CONCLUIDO	</t>
        </is>
      </c>
      <c r="D676" t="n">
        <v>12.1441</v>
      </c>
      <c r="E676" t="n">
        <v>8.23</v>
      </c>
      <c r="F676" t="n">
        <v>5.07</v>
      </c>
      <c r="G676" t="n">
        <v>101.41</v>
      </c>
      <c r="H676" t="n">
        <v>1.49</v>
      </c>
      <c r="I676" t="n">
        <v>3</v>
      </c>
      <c r="J676" t="n">
        <v>366.2</v>
      </c>
      <c r="K676" t="n">
        <v>61.82</v>
      </c>
      <c r="L676" t="n">
        <v>30.5</v>
      </c>
      <c r="M676" t="n">
        <v>1</v>
      </c>
      <c r="N676" t="n">
        <v>123.88</v>
      </c>
      <c r="O676" t="n">
        <v>45399.2</v>
      </c>
      <c r="P676" t="n">
        <v>84.31</v>
      </c>
      <c r="Q676" t="n">
        <v>202.81</v>
      </c>
      <c r="R676" t="n">
        <v>18.63</v>
      </c>
      <c r="S676" t="n">
        <v>13.89</v>
      </c>
      <c r="T676" t="n">
        <v>700.48</v>
      </c>
      <c r="U676" t="n">
        <v>0.75</v>
      </c>
      <c r="V676" t="n">
        <v>0.76</v>
      </c>
      <c r="W676" t="n">
        <v>0.64</v>
      </c>
      <c r="X676" t="n">
        <v>0.03</v>
      </c>
      <c r="Y676" t="n">
        <v>1</v>
      </c>
      <c r="Z676" t="n">
        <v>10</v>
      </c>
    </row>
    <row r="677">
      <c r="A677" t="n">
        <v>119</v>
      </c>
      <c r="B677" t="n">
        <v>150</v>
      </c>
      <c r="C677" t="inlineStr">
        <is>
          <t xml:space="preserve">CONCLUIDO	</t>
        </is>
      </c>
      <c r="D677" t="n">
        <v>12.1445</v>
      </c>
      <c r="E677" t="n">
        <v>8.23</v>
      </c>
      <c r="F677" t="n">
        <v>5.07</v>
      </c>
      <c r="G677" t="n">
        <v>101.41</v>
      </c>
      <c r="H677" t="n">
        <v>1.49</v>
      </c>
      <c r="I677" t="n">
        <v>3</v>
      </c>
      <c r="J677" t="n">
        <v>366.88</v>
      </c>
      <c r="K677" t="n">
        <v>61.82</v>
      </c>
      <c r="L677" t="n">
        <v>30.75</v>
      </c>
      <c r="M677" t="n">
        <v>1</v>
      </c>
      <c r="N677" t="n">
        <v>124.31</v>
      </c>
      <c r="O677" t="n">
        <v>45483.22</v>
      </c>
      <c r="P677" t="n">
        <v>84.43000000000001</v>
      </c>
      <c r="Q677" t="n">
        <v>202.81</v>
      </c>
      <c r="R677" t="n">
        <v>18.64</v>
      </c>
      <c r="S677" t="n">
        <v>13.89</v>
      </c>
      <c r="T677" t="n">
        <v>702.62</v>
      </c>
      <c r="U677" t="n">
        <v>0.75</v>
      </c>
      <c r="V677" t="n">
        <v>0.76</v>
      </c>
      <c r="W677" t="n">
        <v>0.64</v>
      </c>
      <c r="X677" t="n">
        <v>0.03</v>
      </c>
      <c r="Y677" t="n">
        <v>1</v>
      </c>
      <c r="Z677" t="n">
        <v>10</v>
      </c>
    </row>
    <row r="678">
      <c r="A678" t="n">
        <v>120</v>
      </c>
      <c r="B678" t="n">
        <v>150</v>
      </c>
      <c r="C678" t="inlineStr">
        <is>
          <t xml:space="preserve">CONCLUIDO	</t>
        </is>
      </c>
      <c r="D678" t="n">
        <v>12.1453</v>
      </c>
      <c r="E678" t="n">
        <v>8.23</v>
      </c>
      <c r="F678" t="n">
        <v>5.07</v>
      </c>
      <c r="G678" t="n">
        <v>101.39</v>
      </c>
      <c r="H678" t="n">
        <v>1.5</v>
      </c>
      <c r="I678" t="n">
        <v>3</v>
      </c>
      <c r="J678" t="n">
        <v>367.57</v>
      </c>
      <c r="K678" t="n">
        <v>61.82</v>
      </c>
      <c r="L678" t="n">
        <v>31</v>
      </c>
      <c r="M678" t="n">
        <v>1</v>
      </c>
      <c r="N678" t="n">
        <v>124.74</v>
      </c>
      <c r="O678" t="n">
        <v>45567.49</v>
      </c>
      <c r="P678" t="n">
        <v>84.58</v>
      </c>
      <c r="Q678" t="n">
        <v>202.81</v>
      </c>
      <c r="R678" t="n">
        <v>18.62</v>
      </c>
      <c r="S678" t="n">
        <v>13.89</v>
      </c>
      <c r="T678" t="n">
        <v>696.4400000000001</v>
      </c>
      <c r="U678" t="n">
        <v>0.75</v>
      </c>
      <c r="V678" t="n">
        <v>0.76</v>
      </c>
      <c r="W678" t="n">
        <v>0.64</v>
      </c>
      <c r="X678" t="n">
        <v>0.03</v>
      </c>
      <c r="Y678" t="n">
        <v>1</v>
      </c>
      <c r="Z678" t="n">
        <v>10</v>
      </c>
    </row>
    <row r="679">
      <c r="A679" t="n">
        <v>121</v>
      </c>
      <c r="B679" t="n">
        <v>150</v>
      </c>
      <c r="C679" t="inlineStr">
        <is>
          <t xml:space="preserve">CONCLUIDO	</t>
        </is>
      </c>
      <c r="D679" t="n">
        <v>12.1457</v>
      </c>
      <c r="E679" t="n">
        <v>8.23</v>
      </c>
      <c r="F679" t="n">
        <v>5.07</v>
      </c>
      <c r="G679" t="n">
        <v>101.39</v>
      </c>
      <c r="H679" t="n">
        <v>1.51</v>
      </c>
      <c r="I679" t="n">
        <v>3</v>
      </c>
      <c r="J679" t="n">
        <v>368.25</v>
      </c>
      <c r="K679" t="n">
        <v>61.82</v>
      </c>
      <c r="L679" t="n">
        <v>31.25</v>
      </c>
      <c r="M679" t="n">
        <v>1</v>
      </c>
      <c r="N679" t="n">
        <v>125.18</v>
      </c>
      <c r="O679" t="n">
        <v>45652.02</v>
      </c>
      <c r="P679" t="n">
        <v>84.70999999999999</v>
      </c>
      <c r="Q679" t="n">
        <v>202.81</v>
      </c>
      <c r="R679" t="n">
        <v>18.56</v>
      </c>
      <c r="S679" t="n">
        <v>13.89</v>
      </c>
      <c r="T679" t="n">
        <v>665.8099999999999</v>
      </c>
      <c r="U679" t="n">
        <v>0.75</v>
      </c>
      <c r="V679" t="n">
        <v>0.76</v>
      </c>
      <c r="W679" t="n">
        <v>0.64</v>
      </c>
      <c r="X679" t="n">
        <v>0.03</v>
      </c>
      <c r="Y679" t="n">
        <v>1</v>
      </c>
      <c r="Z679" t="n">
        <v>10</v>
      </c>
    </row>
    <row r="680">
      <c r="A680" t="n">
        <v>122</v>
      </c>
      <c r="B680" t="n">
        <v>150</v>
      </c>
      <c r="C680" t="inlineStr">
        <is>
          <t xml:space="preserve">CONCLUIDO	</t>
        </is>
      </c>
      <c r="D680" t="n">
        <v>12.1474</v>
      </c>
      <c r="E680" t="n">
        <v>8.23</v>
      </c>
      <c r="F680" t="n">
        <v>5.07</v>
      </c>
      <c r="G680" t="n">
        <v>101.37</v>
      </c>
      <c r="H680" t="n">
        <v>1.52</v>
      </c>
      <c r="I680" t="n">
        <v>3</v>
      </c>
      <c r="J680" t="n">
        <v>368.94</v>
      </c>
      <c r="K680" t="n">
        <v>61.82</v>
      </c>
      <c r="L680" t="n">
        <v>31.5</v>
      </c>
      <c r="M680" t="n">
        <v>1</v>
      </c>
      <c r="N680" t="n">
        <v>125.62</v>
      </c>
      <c r="O680" t="n">
        <v>45736.8</v>
      </c>
      <c r="P680" t="n">
        <v>84.76000000000001</v>
      </c>
      <c r="Q680" t="n">
        <v>202.81</v>
      </c>
      <c r="R680" t="n">
        <v>18.51</v>
      </c>
      <c r="S680" t="n">
        <v>13.89</v>
      </c>
      <c r="T680" t="n">
        <v>641.61</v>
      </c>
      <c r="U680" t="n">
        <v>0.75</v>
      </c>
      <c r="V680" t="n">
        <v>0.76</v>
      </c>
      <c r="W680" t="n">
        <v>0.64</v>
      </c>
      <c r="X680" t="n">
        <v>0.03</v>
      </c>
      <c r="Y680" t="n">
        <v>1</v>
      </c>
      <c r="Z680" t="n">
        <v>10</v>
      </c>
    </row>
    <row r="681">
      <c r="A681" t="n">
        <v>123</v>
      </c>
      <c r="B681" t="n">
        <v>150</v>
      </c>
      <c r="C681" t="inlineStr">
        <is>
          <t xml:space="preserve">CONCLUIDO	</t>
        </is>
      </c>
      <c r="D681" t="n">
        <v>12.1503</v>
      </c>
      <c r="E681" t="n">
        <v>8.23</v>
      </c>
      <c r="F681" t="n">
        <v>5.07</v>
      </c>
      <c r="G681" t="n">
        <v>101.33</v>
      </c>
      <c r="H681" t="n">
        <v>1.53</v>
      </c>
      <c r="I681" t="n">
        <v>3</v>
      </c>
      <c r="J681" t="n">
        <v>369.63</v>
      </c>
      <c r="K681" t="n">
        <v>61.82</v>
      </c>
      <c r="L681" t="n">
        <v>31.75</v>
      </c>
      <c r="M681" t="n">
        <v>1</v>
      </c>
      <c r="N681" t="n">
        <v>126.06</v>
      </c>
      <c r="O681" t="n">
        <v>45821.85</v>
      </c>
      <c r="P681" t="n">
        <v>84.84999999999999</v>
      </c>
      <c r="Q681" t="n">
        <v>202.81</v>
      </c>
      <c r="R681" t="n">
        <v>18.49</v>
      </c>
      <c r="S681" t="n">
        <v>13.89</v>
      </c>
      <c r="T681" t="n">
        <v>628.28</v>
      </c>
      <c r="U681" t="n">
        <v>0.75</v>
      </c>
      <c r="V681" t="n">
        <v>0.76</v>
      </c>
      <c r="W681" t="n">
        <v>0.64</v>
      </c>
      <c r="X681" t="n">
        <v>0.03</v>
      </c>
      <c r="Y681" t="n">
        <v>1</v>
      </c>
      <c r="Z681" t="n">
        <v>10</v>
      </c>
    </row>
    <row r="682">
      <c r="A682" t="n">
        <v>124</v>
      </c>
      <c r="B682" t="n">
        <v>150</v>
      </c>
      <c r="C682" t="inlineStr">
        <is>
          <t xml:space="preserve">CONCLUIDO	</t>
        </is>
      </c>
      <c r="D682" t="n">
        <v>12.1486</v>
      </c>
      <c r="E682" t="n">
        <v>8.23</v>
      </c>
      <c r="F682" t="n">
        <v>5.07</v>
      </c>
      <c r="G682" t="n">
        <v>101.35</v>
      </c>
      <c r="H682" t="n">
        <v>1.54</v>
      </c>
      <c r="I682" t="n">
        <v>3</v>
      </c>
      <c r="J682" t="n">
        <v>370.32</v>
      </c>
      <c r="K682" t="n">
        <v>61.82</v>
      </c>
      <c r="L682" t="n">
        <v>32</v>
      </c>
      <c r="M682" t="n">
        <v>1</v>
      </c>
      <c r="N682" t="n">
        <v>126.5</v>
      </c>
      <c r="O682" t="n">
        <v>45907.3</v>
      </c>
      <c r="P682" t="n">
        <v>84.89</v>
      </c>
      <c r="Q682" t="n">
        <v>202.81</v>
      </c>
      <c r="R682" t="n">
        <v>18.49</v>
      </c>
      <c r="S682" t="n">
        <v>13.89</v>
      </c>
      <c r="T682" t="n">
        <v>629.66</v>
      </c>
      <c r="U682" t="n">
        <v>0.75</v>
      </c>
      <c r="V682" t="n">
        <v>0.76</v>
      </c>
      <c r="W682" t="n">
        <v>0.64</v>
      </c>
      <c r="X682" t="n">
        <v>0.03</v>
      </c>
      <c r="Y682" t="n">
        <v>1</v>
      </c>
      <c r="Z682" t="n">
        <v>10</v>
      </c>
    </row>
    <row r="683">
      <c r="A683" t="n">
        <v>125</v>
      </c>
      <c r="B683" t="n">
        <v>150</v>
      </c>
      <c r="C683" t="inlineStr">
        <is>
          <t xml:space="preserve">CONCLUIDO	</t>
        </is>
      </c>
      <c r="D683" t="n">
        <v>12.147</v>
      </c>
      <c r="E683" t="n">
        <v>8.23</v>
      </c>
      <c r="F683" t="n">
        <v>5.07</v>
      </c>
      <c r="G683" t="n">
        <v>101.37</v>
      </c>
      <c r="H683" t="n">
        <v>1.55</v>
      </c>
      <c r="I683" t="n">
        <v>3</v>
      </c>
      <c r="J683" t="n">
        <v>371.02</v>
      </c>
      <c r="K683" t="n">
        <v>61.82</v>
      </c>
      <c r="L683" t="n">
        <v>32.25</v>
      </c>
      <c r="M683" t="n">
        <v>1</v>
      </c>
      <c r="N683" t="n">
        <v>126.94</v>
      </c>
      <c r="O683" t="n">
        <v>45992.88</v>
      </c>
      <c r="P683" t="n">
        <v>85.06999999999999</v>
      </c>
      <c r="Q683" t="n">
        <v>202.81</v>
      </c>
      <c r="R683" t="n">
        <v>18.51</v>
      </c>
      <c r="S683" t="n">
        <v>13.89</v>
      </c>
      <c r="T683" t="n">
        <v>640.75</v>
      </c>
      <c r="U683" t="n">
        <v>0.75</v>
      </c>
      <c r="V683" t="n">
        <v>0.76</v>
      </c>
      <c r="W683" t="n">
        <v>0.64</v>
      </c>
      <c r="X683" t="n">
        <v>0.03</v>
      </c>
      <c r="Y683" t="n">
        <v>1</v>
      </c>
      <c r="Z683" t="n">
        <v>10</v>
      </c>
    </row>
    <row r="684">
      <c r="A684" t="n">
        <v>126</v>
      </c>
      <c r="B684" t="n">
        <v>150</v>
      </c>
      <c r="C684" t="inlineStr">
        <is>
          <t xml:space="preserve">CONCLUIDO	</t>
        </is>
      </c>
      <c r="D684" t="n">
        <v>12.1462</v>
      </c>
      <c r="E684" t="n">
        <v>8.23</v>
      </c>
      <c r="F684" t="n">
        <v>5.07</v>
      </c>
      <c r="G684" t="n">
        <v>101.38</v>
      </c>
      <c r="H684" t="n">
        <v>1.56</v>
      </c>
      <c r="I684" t="n">
        <v>3</v>
      </c>
      <c r="J684" t="n">
        <v>371.71</v>
      </c>
      <c r="K684" t="n">
        <v>61.82</v>
      </c>
      <c r="L684" t="n">
        <v>32.5</v>
      </c>
      <c r="M684" t="n">
        <v>1</v>
      </c>
      <c r="N684" t="n">
        <v>127.39</v>
      </c>
      <c r="O684" t="n">
        <v>46078.74</v>
      </c>
      <c r="P684" t="n">
        <v>85.2</v>
      </c>
      <c r="Q684" t="n">
        <v>202.81</v>
      </c>
      <c r="R684" t="n">
        <v>18.57</v>
      </c>
      <c r="S684" t="n">
        <v>13.89</v>
      </c>
      <c r="T684" t="n">
        <v>669</v>
      </c>
      <c r="U684" t="n">
        <v>0.75</v>
      </c>
      <c r="V684" t="n">
        <v>0.76</v>
      </c>
      <c r="W684" t="n">
        <v>0.64</v>
      </c>
      <c r="X684" t="n">
        <v>0.03</v>
      </c>
      <c r="Y684" t="n">
        <v>1</v>
      </c>
      <c r="Z684" t="n">
        <v>10</v>
      </c>
    </row>
    <row r="685">
      <c r="A685" t="n">
        <v>127</v>
      </c>
      <c r="B685" t="n">
        <v>150</v>
      </c>
      <c r="C685" t="inlineStr">
        <is>
          <t xml:space="preserve">CONCLUIDO	</t>
        </is>
      </c>
      <c r="D685" t="n">
        <v>12.1498</v>
      </c>
      <c r="E685" t="n">
        <v>8.23</v>
      </c>
      <c r="F685" t="n">
        <v>5.07</v>
      </c>
      <c r="G685" t="n">
        <v>101.33</v>
      </c>
      <c r="H685" t="n">
        <v>1.57</v>
      </c>
      <c r="I685" t="n">
        <v>3</v>
      </c>
      <c r="J685" t="n">
        <v>372.41</v>
      </c>
      <c r="K685" t="n">
        <v>61.82</v>
      </c>
      <c r="L685" t="n">
        <v>32.75</v>
      </c>
      <c r="M685" t="n">
        <v>1</v>
      </c>
      <c r="N685" t="n">
        <v>127.84</v>
      </c>
      <c r="O685" t="n">
        <v>46164.87</v>
      </c>
      <c r="P685" t="n">
        <v>85.38</v>
      </c>
      <c r="Q685" t="n">
        <v>202.81</v>
      </c>
      <c r="R685" t="n">
        <v>18.51</v>
      </c>
      <c r="S685" t="n">
        <v>13.89</v>
      </c>
      <c r="T685" t="n">
        <v>638.83</v>
      </c>
      <c r="U685" t="n">
        <v>0.75</v>
      </c>
      <c r="V685" t="n">
        <v>0.76</v>
      </c>
      <c r="W685" t="n">
        <v>0.64</v>
      </c>
      <c r="X685" t="n">
        <v>0.03</v>
      </c>
      <c r="Y685" t="n">
        <v>1</v>
      </c>
      <c r="Z685" t="n">
        <v>10</v>
      </c>
    </row>
    <row r="686">
      <c r="A686" t="n">
        <v>128</v>
      </c>
      <c r="B686" t="n">
        <v>150</v>
      </c>
      <c r="C686" t="inlineStr">
        <is>
          <t xml:space="preserve">CONCLUIDO	</t>
        </is>
      </c>
      <c r="D686" t="n">
        <v>12.1474</v>
      </c>
      <c r="E686" t="n">
        <v>8.23</v>
      </c>
      <c r="F686" t="n">
        <v>5.07</v>
      </c>
      <c r="G686" t="n">
        <v>101.37</v>
      </c>
      <c r="H686" t="n">
        <v>1.58</v>
      </c>
      <c r="I686" t="n">
        <v>3</v>
      </c>
      <c r="J686" t="n">
        <v>373.11</v>
      </c>
      <c r="K686" t="n">
        <v>61.82</v>
      </c>
      <c r="L686" t="n">
        <v>33</v>
      </c>
      <c r="M686" t="n">
        <v>1</v>
      </c>
      <c r="N686" t="n">
        <v>128.29</v>
      </c>
      <c r="O686" t="n">
        <v>46251.27</v>
      </c>
      <c r="P686" t="n">
        <v>85.59</v>
      </c>
      <c r="Q686" t="n">
        <v>202.81</v>
      </c>
      <c r="R686" t="n">
        <v>18.56</v>
      </c>
      <c r="S686" t="n">
        <v>13.89</v>
      </c>
      <c r="T686" t="n">
        <v>663.9299999999999</v>
      </c>
      <c r="U686" t="n">
        <v>0.75</v>
      </c>
      <c r="V686" t="n">
        <v>0.76</v>
      </c>
      <c r="W686" t="n">
        <v>0.64</v>
      </c>
      <c r="X686" t="n">
        <v>0.03</v>
      </c>
      <c r="Y686" t="n">
        <v>1</v>
      </c>
      <c r="Z686" t="n">
        <v>10</v>
      </c>
    </row>
    <row r="687">
      <c r="A687" t="n">
        <v>129</v>
      </c>
      <c r="B687" t="n">
        <v>150</v>
      </c>
      <c r="C687" t="inlineStr">
        <is>
          <t xml:space="preserve">CONCLUIDO	</t>
        </is>
      </c>
      <c r="D687" t="n">
        <v>12.1433</v>
      </c>
      <c r="E687" t="n">
        <v>8.24</v>
      </c>
      <c r="F687" t="n">
        <v>5.07</v>
      </c>
      <c r="G687" t="n">
        <v>101.42</v>
      </c>
      <c r="H687" t="n">
        <v>1.59</v>
      </c>
      <c r="I687" t="n">
        <v>3</v>
      </c>
      <c r="J687" t="n">
        <v>373.81</v>
      </c>
      <c r="K687" t="n">
        <v>61.82</v>
      </c>
      <c r="L687" t="n">
        <v>33.25</v>
      </c>
      <c r="M687" t="n">
        <v>1</v>
      </c>
      <c r="N687" t="n">
        <v>128.74</v>
      </c>
      <c r="O687" t="n">
        <v>46337.95</v>
      </c>
      <c r="P687" t="n">
        <v>85.76000000000001</v>
      </c>
      <c r="Q687" t="n">
        <v>202.81</v>
      </c>
      <c r="R687" t="n">
        <v>18.59</v>
      </c>
      <c r="S687" t="n">
        <v>13.89</v>
      </c>
      <c r="T687" t="n">
        <v>681.27</v>
      </c>
      <c r="U687" t="n">
        <v>0.75</v>
      </c>
      <c r="V687" t="n">
        <v>0.76</v>
      </c>
      <c r="W687" t="n">
        <v>0.64</v>
      </c>
      <c r="X687" t="n">
        <v>0.03</v>
      </c>
      <c r="Y687" t="n">
        <v>1</v>
      </c>
      <c r="Z687" t="n">
        <v>10</v>
      </c>
    </row>
    <row r="688">
      <c r="A688" t="n">
        <v>130</v>
      </c>
      <c r="B688" t="n">
        <v>150</v>
      </c>
      <c r="C688" t="inlineStr">
        <is>
          <t xml:space="preserve">CONCLUIDO	</t>
        </is>
      </c>
      <c r="D688" t="n">
        <v>12.1433</v>
      </c>
      <c r="E688" t="n">
        <v>8.24</v>
      </c>
      <c r="F688" t="n">
        <v>5.07</v>
      </c>
      <c r="G688" t="n">
        <v>101.42</v>
      </c>
      <c r="H688" t="n">
        <v>1.6</v>
      </c>
      <c r="I688" t="n">
        <v>3</v>
      </c>
      <c r="J688" t="n">
        <v>374.52</v>
      </c>
      <c r="K688" t="n">
        <v>61.82</v>
      </c>
      <c r="L688" t="n">
        <v>33.5</v>
      </c>
      <c r="M688" t="n">
        <v>1</v>
      </c>
      <c r="N688" t="n">
        <v>129.2</v>
      </c>
      <c r="O688" t="n">
        <v>46424.91</v>
      </c>
      <c r="P688" t="n">
        <v>85.84999999999999</v>
      </c>
      <c r="Q688" t="n">
        <v>202.81</v>
      </c>
      <c r="R688" t="n">
        <v>18.66</v>
      </c>
      <c r="S688" t="n">
        <v>13.89</v>
      </c>
      <c r="T688" t="n">
        <v>714.5</v>
      </c>
      <c r="U688" t="n">
        <v>0.74</v>
      </c>
      <c r="V688" t="n">
        <v>0.76</v>
      </c>
      <c r="W688" t="n">
        <v>0.64</v>
      </c>
      <c r="X688" t="n">
        <v>0.03</v>
      </c>
      <c r="Y688" t="n">
        <v>1</v>
      </c>
      <c r="Z688" t="n">
        <v>10</v>
      </c>
    </row>
    <row r="689">
      <c r="A689" t="n">
        <v>131</v>
      </c>
      <c r="B689" t="n">
        <v>150</v>
      </c>
      <c r="C689" t="inlineStr">
        <is>
          <t xml:space="preserve">CONCLUIDO	</t>
        </is>
      </c>
      <c r="D689" t="n">
        <v>12.1429</v>
      </c>
      <c r="E689" t="n">
        <v>8.24</v>
      </c>
      <c r="F689" t="n">
        <v>5.07</v>
      </c>
      <c r="G689" t="n">
        <v>101.43</v>
      </c>
      <c r="H689" t="n">
        <v>1.6</v>
      </c>
      <c r="I689" t="n">
        <v>3</v>
      </c>
      <c r="J689" t="n">
        <v>375.23</v>
      </c>
      <c r="K689" t="n">
        <v>61.82</v>
      </c>
      <c r="L689" t="n">
        <v>33.75</v>
      </c>
      <c r="M689" t="n">
        <v>1</v>
      </c>
      <c r="N689" t="n">
        <v>129.65</v>
      </c>
      <c r="O689" t="n">
        <v>46512.15</v>
      </c>
      <c r="P689" t="n">
        <v>85.86</v>
      </c>
      <c r="Q689" t="n">
        <v>202.81</v>
      </c>
      <c r="R689" t="n">
        <v>18.6</v>
      </c>
      <c r="S689" t="n">
        <v>13.89</v>
      </c>
      <c r="T689" t="n">
        <v>686.02</v>
      </c>
      <c r="U689" t="n">
        <v>0.75</v>
      </c>
      <c r="V689" t="n">
        <v>0.76</v>
      </c>
      <c r="W689" t="n">
        <v>0.64</v>
      </c>
      <c r="X689" t="n">
        <v>0.03</v>
      </c>
      <c r="Y689" t="n">
        <v>1</v>
      </c>
      <c r="Z689" t="n">
        <v>10</v>
      </c>
    </row>
    <row r="690">
      <c r="A690" t="n">
        <v>132</v>
      </c>
      <c r="B690" t="n">
        <v>150</v>
      </c>
      <c r="C690" t="inlineStr">
        <is>
          <t xml:space="preserve">CONCLUIDO	</t>
        </is>
      </c>
      <c r="D690" t="n">
        <v>12.1466</v>
      </c>
      <c r="E690" t="n">
        <v>8.23</v>
      </c>
      <c r="F690" t="n">
        <v>5.07</v>
      </c>
      <c r="G690" t="n">
        <v>101.38</v>
      </c>
      <c r="H690" t="n">
        <v>1.61</v>
      </c>
      <c r="I690" t="n">
        <v>3</v>
      </c>
      <c r="J690" t="n">
        <v>375.93</v>
      </c>
      <c r="K690" t="n">
        <v>61.82</v>
      </c>
      <c r="L690" t="n">
        <v>34</v>
      </c>
      <c r="M690" t="n">
        <v>1</v>
      </c>
      <c r="N690" t="n">
        <v>130.11</v>
      </c>
      <c r="O690" t="n">
        <v>46599.68</v>
      </c>
      <c r="P690" t="n">
        <v>85.79000000000001</v>
      </c>
      <c r="Q690" t="n">
        <v>202.81</v>
      </c>
      <c r="R690" t="n">
        <v>18.54</v>
      </c>
      <c r="S690" t="n">
        <v>13.89</v>
      </c>
      <c r="T690" t="n">
        <v>652.8200000000001</v>
      </c>
      <c r="U690" t="n">
        <v>0.75</v>
      </c>
      <c r="V690" t="n">
        <v>0.76</v>
      </c>
      <c r="W690" t="n">
        <v>0.64</v>
      </c>
      <c r="X690" t="n">
        <v>0.03</v>
      </c>
      <c r="Y690" t="n">
        <v>1</v>
      </c>
      <c r="Z690" t="n">
        <v>10</v>
      </c>
    </row>
    <row r="691">
      <c r="A691" t="n">
        <v>133</v>
      </c>
      <c r="B691" t="n">
        <v>150</v>
      </c>
      <c r="C691" t="inlineStr">
        <is>
          <t xml:space="preserve">CONCLUIDO	</t>
        </is>
      </c>
      <c r="D691" t="n">
        <v>12.1474</v>
      </c>
      <c r="E691" t="n">
        <v>8.23</v>
      </c>
      <c r="F691" t="n">
        <v>5.07</v>
      </c>
      <c r="G691" t="n">
        <v>101.37</v>
      </c>
      <c r="H691" t="n">
        <v>1.62</v>
      </c>
      <c r="I691" t="n">
        <v>3</v>
      </c>
      <c r="J691" t="n">
        <v>376.65</v>
      </c>
      <c r="K691" t="n">
        <v>61.82</v>
      </c>
      <c r="L691" t="n">
        <v>34.25</v>
      </c>
      <c r="M691" t="n">
        <v>1</v>
      </c>
      <c r="N691" t="n">
        <v>130.58</v>
      </c>
      <c r="O691" t="n">
        <v>46687.5</v>
      </c>
      <c r="P691" t="n">
        <v>85.97</v>
      </c>
      <c r="Q691" t="n">
        <v>202.81</v>
      </c>
      <c r="R691" t="n">
        <v>18.57</v>
      </c>
      <c r="S691" t="n">
        <v>13.89</v>
      </c>
      <c r="T691" t="n">
        <v>670.29</v>
      </c>
      <c r="U691" t="n">
        <v>0.75</v>
      </c>
      <c r="V691" t="n">
        <v>0.76</v>
      </c>
      <c r="W691" t="n">
        <v>0.64</v>
      </c>
      <c r="X691" t="n">
        <v>0.03</v>
      </c>
      <c r="Y691" t="n">
        <v>1</v>
      </c>
      <c r="Z691" t="n">
        <v>10</v>
      </c>
    </row>
    <row r="692">
      <c r="A692" t="n">
        <v>134</v>
      </c>
      <c r="B692" t="n">
        <v>150</v>
      </c>
      <c r="C692" t="inlineStr">
        <is>
          <t xml:space="preserve">CONCLUIDO	</t>
        </is>
      </c>
      <c r="D692" t="n">
        <v>12.1449</v>
      </c>
      <c r="E692" t="n">
        <v>8.23</v>
      </c>
      <c r="F692" t="n">
        <v>5.07</v>
      </c>
      <c r="G692" t="n">
        <v>101.4</v>
      </c>
      <c r="H692" t="n">
        <v>1.63</v>
      </c>
      <c r="I692" t="n">
        <v>3</v>
      </c>
      <c r="J692" t="n">
        <v>377.36</v>
      </c>
      <c r="K692" t="n">
        <v>61.82</v>
      </c>
      <c r="L692" t="n">
        <v>34.5</v>
      </c>
      <c r="M692" t="n">
        <v>1</v>
      </c>
      <c r="N692" t="n">
        <v>131.04</v>
      </c>
      <c r="O692" t="n">
        <v>46775.73</v>
      </c>
      <c r="P692" t="n">
        <v>86.09</v>
      </c>
      <c r="Q692" t="n">
        <v>202.81</v>
      </c>
      <c r="R692" t="n">
        <v>18.64</v>
      </c>
      <c r="S692" t="n">
        <v>13.89</v>
      </c>
      <c r="T692" t="n">
        <v>705.36</v>
      </c>
      <c r="U692" t="n">
        <v>0.75</v>
      </c>
      <c r="V692" t="n">
        <v>0.76</v>
      </c>
      <c r="W692" t="n">
        <v>0.64</v>
      </c>
      <c r="X692" t="n">
        <v>0.03</v>
      </c>
      <c r="Y692" t="n">
        <v>1</v>
      </c>
      <c r="Z692" t="n">
        <v>10</v>
      </c>
    </row>
    <row r="693">
      <c r="A693" t="n">
        <v>135</v>
      </c>
      <c r="B693" t="n">
        <v>150</v>
      </c>
      <c r="C693" t="inlineStr">
        <is>
          <t xml:space="preserve">CONCLUIDO	</t>
        </is>
      </c>
      <c r="D693" t="n">
        <v>12.1429</v>
      </c>
      <c r="E693" t="n">
        <v>8.24</v>
      </c>
      <c r="F693" t="n">
        <v>5.07</v>
      </c>
      <c r="G693" t="n">
        <v>101.43</v>
      </c>
      <c r="H693" t="n">
        <v>1.64</v>
      </c>
      <c r="I693" t="n">
        <v>3</v>
      </c>
      <c r="J693" t="n">
        <v>378.08</v>
      </c>
      <c r="K693" t="n">
        <v>61.82</v>
      </c>
      <c r="L693" t="n">
        <v>34.75</v>
      </c>
      <c r="M693" t="n">
        <v>1</v>
      </c>
      <c r="N693" t="n">
        <v>131.51</v>
      </c>
      <c r="O693" t="n">
        <v>46864.14</v>
      </c>
      <c r="P693" t="n">
        <v>86.16</v>
      </c>
      <c r="Q693" t="n">
        <v>202.84</v>
      </c>
      <c r="R693" t="n">
        <v>18.68</v>
      </c>
      <c r="S693" t="n">
        <v>13.89</v>
      </c>
      <c r="T693" t="n">
        <v>725.51</v>
      </c>
      <c r="U693" t="n">
        <v>0.74</v>
      </c>
      <c r="V693" t="n">
        <v>0.76</v>
      </c>
      <c r="W693" t="n">
        <v>0.64</v>
      </c>
      <c r="X693" t="n">
        <v>0.03</v>
      </c>
      <c r="Y693" t="n">
        <v>1</v>
      </c>
      <c r="Z693" t="n">
        <v>10</v>
      </c>
    </row>
    <row r="694">
      <c r="A694" t="n">
        <v>136</v>
      </c>
      <c r="B694" t="n">
        <v>150</v>
      </c>
      <c r="C694" t="inlineStr">
        <is>
          <t xml:space="preserve">CONCLUIDO	</t>
        </is>
      </c>
      <c r="D694" t="n">
        <v>12.1392</v>
      </c>
      <c r="E694" t="n">
        <v>8.24</v>
      </c>
      <c r="F694" t="n">
        <v>5.07</v>
      </c>
      <c r="G694" t="n">
        <v>101.48</v>
      </c>
      <c r="H694" t="n">
        <v>1.65</v>
      </c>
      <c r="I694" t="n">
        <v>3</v>
      </c>
      <c r="J694" t="n">
        <v>378.8</v>
      </c>
      <c r="K694" t="n">
        <v>61.82</v>
      </c>
      <c r="L694" t="n">
        <v>35</v>
      </c>
      <c r="M694" t="n">
        <v>1</v>
      </c>
      <c r="N694" t="n">
        <v>131.98</v>
      </c>
      <c r="O694" t="n">
        <v>46952.84</v>
      </c>
      <c r="P694" t="n">
        <v>86.29000000000001</v>
      </c>
      <c r="Q694" t="n">
        <v>202.81</v>
      </c>
      <c r="R694" t="n">
        <v>18.73</v>
      </c>
      <c r="S694" t="n">
        <v>13.89</v>
      </c>
      <c r="T694" t="n">
        <v>748.99</v>
      </c>
      <c r="U694" t="n">
        <v>0.74</v>
      </c>
      <c r="V694" t="n">
        <v>0.76</v>
      </c>
      <c r="W694" t="n">
        <v>0.64</v>
      </c>
      <c r="X694" t="n">
        <v>0.04</v>
      </c>
      <c r="Y694" t="n">
        <v>1</v>
      </c>
      <c r="Z694" t="n">
        <v>10</v>
      </c>
    </row>
    <row r="695">
      <c r="A695" t="n">
        <v>137</v>
      </c>
      <c r="B695" t="n">
        <v>150</v>
      </c>
      <c r="C695" t="inlineStr">
        <is>
          <t xml:space="preserve">CONCLUIDO	</t>
        </is>
      </c>
      <c r="D695" t="n">
        <v>12.1437</v>
      </c>
      <c r="E695" t="n">
        <v>8.23</v>
      </c>
      <c r="F695" t="n">
        <v>5.07</v>
      </c>
      <c r="G695" t="n">
        <v>101.42</v>
      </c>
      <c r="H695" t="n">
        <v>1.66</v>
      </c>
      <c r="I695" t="n">
        <v>3</v>
      </c>
      <c r="J695" t="n">
        <v>379.52</v>
      </c>
      <c r="K695" t="n">
        <v>61.82</v>
      </c>
      <c r="L695" t="n">
        <v>35.25</v>
      </c>
      <c r="M695" t="n">
        <v>1</v>
      </c>
      <c r="N695" t="n">
        <v>132.45</v>
      </c>
      <c r="O695" t="n">
        <v>47041.84</v>
      </c>
      <c r="P695" t="n">
        <v>86.3</v>
      </c>
      <c r="Q695" t="n">
        <v>202.81</v>
      </c>
      <c r="R695" t="n">
        <v>18.66</v>
      </c>
      <c r="S695" t="n">
        <v>13.89</v>
      </c>
      <c r="T695" t="n">
        <v>715.5700000000001</v>
      </c>
      <c r="U695" t="n">
        <v>0.74</v>
      </c>
      <c r="V695" t="n">
        <v>0.76</v>
      </c>
      <c r="W695" t="n">
        <v>0.64</v>
      </c>
      <c r="X695" t="n">
        <v>0.03</v>
      </c>
      <c r="Y695" t="n">
        <v>1</v>
      </c>
      <c r="Z695" t="n">
        <v>10</v>
      </c>
    </row>
    <row r="696">
      <c r="A696" t="n">
        <v>138</v>
      </c>
      <c r="B696" t="n">
        <v>150</v>
      </c>
      <c r="C696" t="inlineStr">
        <is>
          <t xml:space="preserve">CONCLUIDO	</t>
        </is>
      </c>
      <c r="D696" t="n">
        <v>12.1429</v>
      </c>
      <c r="E696" t="n">
        <v>8.24</v>
      </c>
      <c r="F696" t="n">
        <v>5.07</v>
      </c>
      <c r="G696" t="n">
        <v>101.43</v>
      </c>
      <c r="H696" t="n">
        <v>1.67</v>
      </c>
      <c r="I696" t="n">
        <v>3</v>
      </c>
      <c r="J696" t="n">
        <v>380.24</v>
      </c>
      <c r="K696" t="n">
        <v>61.82</v>
      </c>
      <c r="L696" t="n">
        <v>35.5</v>
      </c>
      <c r="M696" t="n">
        <v>1</v>
      </c>
      <c r="N696" t="n">
        <v>132.92</v>
      </c>
      <c r="O696" t="n">
        <v>47131.15</v>
      </c>
      <c r="P696" t="n">
        <v>86.40000000000001</v>
      </c>
      <c r="Q696" t="n">
        <v>202.81</v>
      </c>
      <c r="R696" t="n">
        <v>18.63</v>
      </c>
      <c r="S696" t="n">
        <v>13.89</v>
      </c>
      <c r="T696" t="n">
        <v>701.75</v>
      </c>
      <c r="U696" t="n">
        <v>0.75</v>
      </c>
      <c r="V696" t="n">
        <v>0.76</v>
      </c>
      <c r="W696" t="n">
        <v>0.64</v>
      </c>
      <c r="X696" t="n">
        <v>0.03</v>
      </c>
      <c r="Y696" t="n">
        <v>1</v>
      </c>
      <c r="Z696" t="n">
        <v>10</v>
      </c>
    </row>
    <row r="697">
      <c r="A697" t="n">
        <v>139</v>
      </c>
      <c r="B697" t="n">
        <v>150</v>
      </c>
      <c r="C697" t="inlineStr">
        <is>
          <t xml:space="preserve">CONCLUIDO	</t>
        </is>
      </c>
      <c r="D697" t="n">
        <v>12.1457</v>
      </c>
      <c r="E697" t="n">
        <v>8.23</v>
      </c>
      <c r="F697" t="n">
        <v>5.07</v>
      </c>
      <c r="G697" t="n">
        <v>101.39</v>
      </c>
      <c r="H697" t="n">
        <v>1.67</v>
      </c>
      <c r="I697" t="n">
        <v>3</v>
      </c>
      <c r="J697" t="n">
        <v>380.97</v>
      </c>
      <c r="K697" t="n">
        <v>61.82</v>
      </c>
      <c r="L697" t="n">
        <v>35.75</v>
      </c>
      <c r="M697" t="n">
        <v>1</v>
      </c>
      <c r="N697" t="n">
        <v>133.4</v>
      </c>
      <c r="O697" t="n">
        <v>47220.77</v>
      </c>
      <c r="P697" t="n">
        <v>86.48</v>
      </c>
      <c r="Q697" t="n">
        <v>202.81</v>
      </c>
      <c r="R697" t="n">
        <v>18.57</v>
      </c>
      <c r="S697" t="n">
        <v>13.89</v>
      </c>
      <c r="T697" t="n">
        <v>671.41</v>
      </c>
      <c r="U697" t="n">
        <v>0.75</v>
      </c>
      <c r="V697" t="n">
        <v>0.76</v>
      </c>
      <c r="W697" t="n">
        <v>0.64</v>
      </c>
      <c r="X697" t="n">
        <v>0.03</v>
      </c>
      <c r="Y697" t="n">
        <v>1</v>
      </c>
      <c r="Z697" t="n">
        <v>10</v>
      </c>
    </row>
    <row r="698">
      <c r="A698" t="n">
        <v>140</v>
      </c>
      <c r="B698" t="n">
        <v>150</v>
      </c>
      <c r="C698" t="inlineStr">
        <is>
          <t xml:space="preserve">CONCLUIDO	</t>
        </is>
      </c>
      <c r="D698" t="n">
        <v>12.1449</v>
      </c>
      <c r="E698" t="n">
        <v>8.23</v>
      </c>
      <c r="F698" t="n">
        <v>5.07</v>
      </c>
      <c r="G698" t="n">
        <v>101.4</v>
      </c>
      <c r="H698" t="n">
        <v>1.68</v>
      </c>
      <c r="I698" t="n">
        <v>3</v>
      </c>
      <c r="J698" t="n">
        <v>381.7</v>
      </c>
      <c r="K698" t="n">
        <v>61.82</v>
      </c>
      <c r="L698" t="n">
        <v>36</v>
      </c>
      <c r="M698" t="n">
        <v>1</v>
      </c>
      <c r="N698" t="n">
        <v>133.88</v>
      </c>
      <c r="O698" t="n">
        <v>47310.69</v>
      </c>
      <c r="P698" t="n">
        <v>86.55</v>
      </c>
      <c r="Q698" t="n">
        <v>202.81</v>
      </c>
      <c r="R698" t="n">
        <v>18.64</v>
      </c>
      <c r="S698" t="n">
        <v>13.89</v>
      </c>
      <c r="T698" t="n">
        <v>703.4299999999999</v>
      </c>
      <c r="U698" t="n">
        <v>0.75</v>
      </c>
      <c r="V698" t="n">
        <v>0.76</v>
      </c>
      <c r="W698" t="n">
        <v>0.64</v>
      </c>
      <c r="X698" t="n">
        <v>0.03</v>
      </c>
      <c r="Y698" t="n">
        <v>1</v>
      </c>
      <c r="Z698" t="n">
        <v>10</v>
      </c>
    </row>
    <row r="699">
      <c r="A699" t="n">
        <v>141</v>
      </c>
      <c r="B699" t="n">
        <v>150</v>
      </c>
      <c r="C699" t="inlineStr">
        <is>
          <t xml:space="preserve">CONCLUIDO	</t>
        </is>
      </c>
      <c r="D699" t="n">
        <v>12.1392</v>
      </c>
      <c r="E699" t="n">
        <v>8.24</v>
      </c>
      <c r="F699" t="n">
        <v>5.07</v>
      </c>
      <c r="G699" t="n">
        <v>101.48</v>
      </c>
      <c r="H699" t="n">
        <v>1.69</v>
      </c>
      <c r="I699" t="n">
        <v>3</v>
      </c>
      <c r="J699" t="n">
        <v>382.43</v>
      </c>
      <c r="K699" t="n">
        <v>61.82</v>
      </c>
      <c r="L699" t="n">
        <v>36.25</v>
      </c>
      <c r="M699" t="n">
        <v>1</v>
      </c>
      <c r="N699" t="n">
        <v>134.36</v>
      </c>
      <c r="O699" t="n">
        <v>47400.92</v>
      </c>
      <c r="P699" t="n">
        <v>86.68000000000001</v>
      </c>
      <c r="Q699" t="n">
        <v>202.82</v>
      </c>
      <c r="R699" t="n">
        <v>18.72</v>
      </c>
      <c r="S699" t="n">
        <v>13.89</v>
      </c>
      <c r="T699" t="n">
        <v>743.23</v>
      </c>
      <c r="U699" t="n">
        <v>0.74</v>
      </c>
      <c r="V699" t="n">
        <v>0.76</v>
      </c>
      <c r="W699" t="n">
        <v>0.64</v>
      </c>
      <c r="X699" t="n">
        <v>0.04</v>
      </c>
      <c r="Y699" t="n">
        <v>1</v>
      </c>
      <c r="Z699" t="n">
        <v>10</v>
      </c>
    </row>
    <row r="700">
      <c r="A700" t="n">
        <v>142</v>
      </c>
      <c r="B700" t="n">
        <v>150</v>
      </c>
      <c r="C700" t="inlineStr">
        <is>
          <t xml:space="preserve">CONCLUIDO	</t>
        </is>
      </c>
      <c r="D700" t="n">
        <v>12.1392</v>
      </c>
      <c r="E700" t="n">
        <v>8.24</v>
      </c>
      <c r="F700" t="n">
        <v>5.07</v>
      </c>
      <c r="G700" t="n">
        <v>101.48</v>
      </c>
      <c r="H700" t="n">
        <v>1.7</v>
      </c>
      <c r="I700" t="n">
        <v>3</v>
      </c>
      <c r="J700" t="n">
        <v>383.17</v>
      </c>
      <c r="K700" t="n">
        <v>61.82</v>
      </c>
      <c r="L700" t="n">
        <v>36.5</v>
      </c>
      <c r="M700" t="n">
        <v>1</v>
      </c>
      <c r="N700" t="n">
        <v>134.84</v>
      </c>
      <c r="O700" t="n">
        <v>47491.48</v>
      </c>
      <c r="P700" t="n">
        <v>86.72</v>
      </c>
      <c r="Q700" t="n">
        <v>202.81</v>
      </c>
      <c r="R700" t="n">
        <v>18.67</v>
      </c>
      <c r="S700" t="n">
        <v>13.89</v>
      </c>
      <c r="T700" t="n">
        <v>720.24</v>
      </c>
      <c r="U700" t="n">
        <v>0.74</v>
      </c>
      <c r="V700" t="n">
        <v>0.76</v>
      </c>
      <c r="W700" t="n">
        <v>0.64</v>
      </c>
      <c r="X700" t="n">
        <v>0.04</v>
      </c>
      <c r="Y700" t="n">
        <v>1</v>
      </c>
      <c r="Z700" t="n">
        <v>10</v>
      </c>
    </row>
    <row r="701">
      <c r="A701" t="n">
        <v>143</v>
      </c>
      <c r="B701" t="n">
        <v>150</v>
      </c>
      <c r="C701" t="inlineStr">
        <is>
          <t xml:space="preserve">CONCLUIDO	</t>
        </is>
      </c>
      <c r="D701" t="n">
        <v>12.1462</v>
      </c>
      <c r="E701" t="n">
        <v>8.23</v>
      </c>
      <c r="F701" t="n">
        <v>5.07</v>
      </c>
      <c r="G701" t="n">
        <v>101.38</v>
      </c>
      <c r="H701" t="n">
        <v>1.71</v>
      </c>
      <c r="I701" t="n">
        <v>3</v>
      </c>
      <c r="J701" t="n">
        <v>383.9</v>
      </c>
      <c r="K701" t="n">
        <v>61.82</v>
      </c>
      <c r="L701" t="n">
        <v>36.75</v>
      </c>
      <c r="M701" t="n">
        <v>1</v>
      </c>
      <c r="N701" t="n">
        <v>135.33</v>
      </c>
      <c r="O701" t="n">
        <v>47582.35</v>
      </c>
      <c r="P701" t="n">
        <v>86.69</v>
      </c>
      <c r="Q701" t="n">
        <v>202.81</v>
      </c>
      <c r="R701" t="n">
        <v>18.61</v>
      </c>
      <c r="S701" t="n">
        <v>13.89</v>
      </c>
      <c r="T701" t="n">
        <v>689.0700000000001</v>
      </c>
      <c r="U701" t="n">
        <v>0.75</v>
      </c>
      <c r="V701" t="n">
        <v>0.76</v>
      </c>
      <c r="W701" t="n">
        <v>0.64</v>
      </c>
      <c r="X701" t="n">
        <v>0.03</v>
      </c>
      <c r="Y701" t="n">
        <v>1</v>
      </c>
      <c r="Z701" t="n">
        <v>10</v>
      </c>
    </row>
    <row r="702">
      <c r="A702" t="n">
        <v>144</v>
      </c>
      <c r="B702" t="n">
        <v>150</v>
      </c>
      <c r="C702" t="inlineStr">
        <is>
          <t xml:space="preserve">CONCLUIDO	</t>
        </is>
      </c>
      <c r="D702" t="n">
        <v>12.1429</v>
      </c>
      <c r="E702" t="n">
        <v>8.24</v>
      </c>
      <c r="F702" t="n">
        <v>5.07</v>
      </c>
      <c r="G702" t="n">
        <v>101.43</v>
      </c>
      <c r="H702" t="n">
        <v>1.72</v>
      </c>
      <c r="I702" t="n">
        <v>3</v>
      </c>
      <c r="J702" t="n">
        <v>384.64</v>
      </c>
      <c r="K702" t="n">
        <v>61.82</v>
      </c>
      <c r="L702" t="n">
        <v>37</v>
      </c>
      <c r="M702" t="n">
        <v>1</v>
      </c>
      <c r="N702" t="n">
        <v>135.82</v>
      </c>
      <c r="O702" t="n">
        <v>47673.67</v>
      </c>
      <c r="P702" t="n">
        <v>86.75</v>
      </c>
      <c r="Q702" t="n">
        <v>202.81</v>
      </c>
      <c r="R702" t="n">
        <v>18.65</v>
      </c>
      <c r="S702" t="n">
        <v>13.89</v>
      </c>
      <c r="T702" t="n">
        <v>707.59</v>
      </c>
      <c r="U702" t="n">
        <v>0.75</v>
      </c>
      <c r="V702" t="n">
        <v>0.76</v>
      </c>
      <c r="W702" t="n">
        <v>0.64</v>
      </c>
      <c r="X702" t="n">
        <v>0.03</v>
      </c>
      <c r="Y702" t="n">
        <v>1</v>
      </c>
      <c r="Z702" t="n">
        <v>10</v>
      </c>
    </row>
    <row r="703">
      <c r="A703" t="n">
        <v>145</v>
      </c>
      <c r="B703" t="n">
        <v>150</v>
      </c>
      <c r="C703" t="inlineStr">
        <is>
          <t xml:space="preserve">CONCLUIDO	</t>
        </is>
      </c>
      <c r="D703" t="n">
        <v>12.1404</v>
      </c>
      <c r="E703" t="n">
        <v>8.24</v>
      </c>
      <c r="F703" t="n">
        <v>5.07</v>
      </c>
      <c r="G703" t="n">
        <v>101.46</v>
      </c>
      <c r="H703" t="n">
        <v>1.72</v>
      </c>
      <c r="I703" t="n">
        <v>3</v>
      </c>
      <c r="J703" t="n">
        <v>385.38</v>
      </c>
      <c r="K703" t="n">
        <v>61.82</v>
      </c>
      <c r="L703" t="n">
        <v>37.25</v>
      </c>
      <c r="M703" t="n">
        <v>1</v>
      </c>
      <c r="N703" t="n">
        <v>136.31</v>
      </c>
      <c r="O703" t="n">
        <v>47765.19</v>
      </c>
      <c r="P703" t="n">
        <v>86.78</v>
      </c>
      <c r="Q703" t="n">
        <v>202.81</v>
      </c>
      <c r="R703" t="n">
        <v>18.68</v>
      </c>
      <c r="S703" t="n">
        <v>13.89</v>
      </c>
      <c r="T703" t="n">
        <v>725.1</v>
      </c>
      <c r="U703" t="n">
        <v>0.74</v>
      </c>
      <c r="V703" t="n">
        <v>0.76</v>
      </c>
      <c r="W703" t="n">
        <v>0.64</v>
      </c>
      <c r="X703" t="n">
        <v>0.04</v>
      </c>
      <c r="Y703" t="n">
        <v>1</v>
      </c>
      <c r="Z703" t="n">
        <v>10</v>
      </c>
    </row>
    <row r="704">
      <c r="A704" t="n">
        <v>146</v>
      </c>
      <c r="B704" t="n">
        <v>150</v>
      </c>
      <c r="C704" t="inlineStr">
        <is>
          <t xml:space="preserve">CONCLUIDO	</t>
        </is>
      </c>
      <c r="D704" t="n">
        <v>12.1388</v>
      </c>
      <c r="E704" t="n">
        <v>8.24</v>
      </c>
      <c r="F704" t="n">
        <v>5.07</v>
      </c>
      <c r="G704" t="n">
        <v>101.48</v>
      </c>
      <c r="H704" t="n">
        <v>1.73</v>
      </c>
      <c r="I704" t="n">
        <v>3</v>
      </c>
      <c r="J704" t="n">
        <v>386.13</v>
      </c>
      <c r="K704" t="n">
        <v>61.82</v>
      </c>
      <c r="L704" t="n">
        <v>37.5</v>
      </c>
      <c r="M704" t="n">
        <v>1</v>
      </c>
      <c r="N704" t="n">
        <v>136.81</v>
      </c>
      <c r="O704" t="n">
        <v>47857.05</v>
      </c>
      <c r="P704" t="n">
        <v>86.93000000000001</v>
      </c>
      <c r="Q704" t="n">
        <v>202.81</v>
      </c>
      <c r="R704" t="n">
        <v>18.76</v>
      </c>
      <c r="S704" t="n">
        <v>13.89</v>
      </c>
      <c r="T704" t="n">
        <v>763.72</v>
      </c>
      <c r="U704" t="n">
        <v>0.74</v>
      </c>
      <c r="V704" t="n">
        <v>0.76</v>
      </c>
      <c r="W704" t="n">
        <v>0.64</v>
      </c>
      <c r="X704" t="n">
        <v>0.04</v>
      </c>
      <c r="Y704" t="n">
        <v>1</v>
      </c>
      <c r="Z704" t="n">
        <v>10</v>
      </c>
    </row>
    <row r="705">
      <c r="A705" t="n">
        <v>147</v>
      </c>
      <c r="B705" t="n">
        <v>150</v>
      </c>
      <c r="C705" t="inlineStr">
        <is>
          <t xml:space="preserve">CONCLUIDO	</t>
        </is>
      </c>
      <c r="D705" t="n">
        <v>12.1417</v>
      </c>
      <c r="E705" t="n">
        <v>8.24</v>
      </c>
      <c r="F705" t="n">
        <v>5.07</v>
      </c>
      <c r="G705" t="n">
        <v>101.44</v>
      </c>
      <c r="H705" t="n">
        <v>1.74</v>
      </c>
      <c r="I705" t="n">
        <v>3</v>
      </c>
      <c r="J705" t="n">
        <v>386.88</v>
      </c>
      <c r="K705" t="n">
        <v>61.82</v>
      </c>
      <c r="L705" t="n">
        <v>37.75</v>
      </c>
      <c r="M705" t="n">
        <v>1</v>
      </c>
      <c r="N705" t="n">
        <v>137.31</v>
      </c>
      <c r="O705" t="n">
        <v>47949.23</v>
      </c>
      <c r="P705" t="n">
        <v>86.90000000000001</v>
      </c>
      <c r="Q705" t="n">
        <v>202.81</v>
      </c>
      <c r="R705" t="n">
        <v>18.69</v>
      </c>
      <c r="S705" t="n">
        <v>13.89</v>
      </c>
      <c r="T705" t="n">
        <v>730.48</v>
      </c>
      <c r="U705" t="n">
        <v>0.74</v>
      </c>
      <c r="V705" t="n">
        <v>0.76</v>
      </c>
      <c r="W705" t="n">
        <v>0.64</v>
      </c>
      <c r="X705" t="n">
        <v>0.03</v>
      </c>
      <c r="Y705" t="n">
        <v>1</v>
      </c>
      <c r="Z705" t="n">
        <v>10</v>
      </c>
    </row>
    <row r="706">
      <c r="A706" t="n">
        <v>148</v>
      </c>
      <c r="B706" t="n">
        <v>150</v>
      </c>
      <c r="C706" t="inlineStr">
        <is>
          <t xml:space="preserve">CONCLUIDO	</t>
        </is>
      </c>
      <c r="D706" t="n">
        <v>12.1392</v>
      </c>
      <c r="E706" t="n">
        <v>8.24</v>
      </c>
      <c r="F706" t="n">
        <v>5.07</v>
      </c>
      <c r="G706" t="n">
        <v>101.48</v>
      </c>
      <c r="H706" t="n">
        <v>1.75</v>
      </c>
      <c r="I706" t="n">
        <v>3</v>
      </c>
      <c r="J706" t="n">
        <v>387.63</v>
      </c>
      <c r="K706" t="n">
        <v>61.82</v>
      </c>
      <c r="L706" t="n">
        <v>38</v>
      </c>
      <c r="M706" t="n">
        <v>1</v>
      </c>
      <c r="N706" t="n">
        <v>137.81</v>
      </c>
      <c r="O706" t="n">
        <v>48041.76</v>
      </c>
      <c r="P706" t="n">
        <v>86.95</v>
      </c>
      <c r="Q706" t="n">
        <v>202.81</v>
      </c>
      <c r="R706" t="n">
        <v>18.72</v>
      </c>
      <c r="S706" t="n">
        <v>13.89</v>
      </c>
      <c r="T706" t="n">
        <v>742.63</v>
      </c>
      <c r="U706" t="n">
        <v>0.74</v>
      </c>
      <c r="V706" t="n">
        <v>0.76</v>
      </c>
      <c r="W706" t="n">
        <v>0.64</v>
      </c>
      <c r="X706" t="n">
        <v>0.04</v>
      </c>
      <c r="Y706" t="n">
        <v>1</v>
      </c>
      <c r="Z706" t="n">
        <v>10</v>
      </c>
    </row>
    <row r="707">
      <c r="A707" t="n">
        <v>149</v>
      </c>
      <c r="B707" t="n">
        <v>150</v>
      </c>
      <c r="C707" t="inlineStr">
        <is>
          <t xml:space="preserve">CONCLUIDO	</t>
        </is>
      </c>
      <c r="D707" t="n">
        <v>12.1376</v>
      </c>
      <c r="E707" t="n">
        <v>8.24</v>
      </c>
      <c r="F707" t="n">
        <v>5.08</v>
      </c>
      <c r="G707" t="n">
        <v>101.5</v>
      </c>
      <c r="H707" t="n">
        <v>1.76</v>
      </c>
      <c r="I707" t="n">
        <v>3</v>
      </c>
      <c r="J707" t="n">
        <v>388.38</v>
      </c>
      <c r="K707" t="n">
        <v>61.82</v>
      </c>
      <c r="L707" t="n">
        <v>38.25</v>
      </c>
      <c r="M707" t="n">
        <v>1</v>
      </c>
      <c r="N707" t="n">
        <v>138.31</v>
      </c>
      <c r="O707" t="n">
        <v>48134.63</v>
      </c>
      <c r="P707" t="n">
        <v>87.09</v>
      </c>
      <c r="Q707" t="n">
        <v>202.81</v>
      </c>
      <c r="R707" t="n">
        <v>18.78</v>
      </c>
      <c r="S707" t="n">
        <v>13.89</v>
      </c>
      <c r="T707" t="n">
        <v>772.4299999999999</v>
      </c>
      <c r="U707" t="n">
        <v>0.74</v>
      </c>
      <c r="V707" t="n">
        <v>0.76</v>
      </c>
      <c r="W707" t="n">
        <v>0.64</v>
      </c>
      <c r="X707" t="n">
        <v>0.04</v>
      </c>
      <c r="Y707" t="n">
        <v>1</v>
      </c>
      <c r="Z707" t="n">
        <v>10</v>
      </c>
    </row>
    <row r="708">
      <c r="A708" t="n">
        <v>150</v>
      </c>
      <c r="B708" t="n">
        <v>150</v>
      </c>
      <c r="C708" t="inlineStr">
        <is>
          <t xml:space="preserve">CONCLUIDO	</t>
        </is>
      </c>
      <c r="D708" t="n">
        <v>12.1367</v>
      </c>
      <c r="E708" t="n">
        <v>8.24</v>
      </c>
      <c r="F708" t="n">
        <v>5.08</v>
      </c>
      <c r="G708" t="n">
        <v>101.51</v>
      </c>
      <c r="H708" t="n">
        <v>1.76</v>
      </c>
      <c r="I708" t="n">
        <v>3</v>
      </c>
      <c r="J708" t="n">
        <v>389.14</v>
      </c>
      <c r="K708" t="n">
        <v>61.82</v>
      </c>
      <c r="L708" t="n">
        <v>38.5</v>
      </c>
      <c r="M708" t="n">
        <v>1</v>
      </c>
      <c r="N708" t="n">
        <v>138.81</v>
      </c>
      <c r="O708" t="n">
        <v>48227.84</v>
      </c>
      <c r="P708" t="n">
        <v>87.17</v>
      </c>
      <c r="Q708" t="n">
        <v>202.81</v>
      </c>
      <c r="R708" t="n">
        <v>18.82</v>
      </c>
      <c r="S708" t="n">
        <v>13.89</v>
      </c>
      <c r="T708" t="n">
        <v>792.66</v>
      </c>
      <c r="U708" t="n">
        <v>0.74</v>
      </c>
      <c r="V708" t="n">
        <v>0.76</v>
      </c>
      <c r="W708" t="n">
        <v>0.64</v>
      </c>
      <c r="X708" t="n">
        <v>0.04</v>
      </c>
      <c r="Y708" t="n">
        <v>1</v>
      </c>
      <c r="Z708" t="n">
        <v>10</v>
      </c>
    </row>
    <row r="709">
      <c r="A709" t="n">
        <v>151</v>
      </c>
      <c r="B709" t="n">
        <v>150</v>
      </c>
      <c r="C709" t="inlineStr">
        <is>
          <t xml:space="preserve">CONCLUIDO	</t>
        </is>
      </c>
      <c r="D709" t="n">
        <v>12.1367</v>
      </c>
      <c r="E709" t="n">
        <v>8.24</v>
      </c>
      <c r="F709" t="n">
        <v>5.08</v>
      </c>
      <c r="G709" t="n">
        <v>101.51</v>
      </c>
      <c r="H709" t="n">
        <v>1.77</v>
      </c>
      <c r="I709" t="n">
        <v>3</v>
      </c>
      <c r="J709" t="n">
        <v>389.89</v>
      </c>
      <c r="K709" t="n">
        <v>61.82</v>
      </c>
      <c r="L709" t="n">
        <v>38.75</v>
      </c>
      <c r="M709" t="n">
        <v>1</v>
      </c>
      <c r="N709" t="n">
        <v>139.32</v>
      </c>
      <c r="O709" t="n">
        <v>48321.4</v>
      </c>
      <c r="P709" t="n">
        <v>87.3</v>
      </c>
      <c r="Q709" t="n">
        <v>202.81</v>
      </c>
      <c r="R709" t="n">
        <v>18.84</v>
      </c>
      <c r="S709" t="n">
        <v>13.89</v>
      </c>
      <c r="T709" t="n">
        <v>804.1900000000001</v>
      </c>
      <c r="U709" t="n">
        <v>0.74</v>
      </c>
      <c r="V709" t="n">
        <v>0.76</v>
      </c>
      <c r="W709" t="n">
        <v>0.64</v>
      </c>
      <c r="X709" t="n">
        <v>0.04</v>
      </c>
      <c r="Y709" t="n">
        <v>1</v>
      </c>
      <c r="Z709" t="n">
        <v>10</v>
      </c>
    </row>
    <row r="710">
      <c r="A710" t="n">
        <v>152</v>
      </c>
      <c r="B710" t="n">
        <v>150</v>
      </c>
      <c r="C710" t="inlineStr">
        <is>
          <t xml:space="preserve">CONCLUIDO	</t>
        </is>
      </c>
      <c r="D710" t="n">
        <v>12.1404</v>
      </c>
      <c r="E710" t="n">
        <v>8.24</v>
      </c>
      <c r="F710" t="n">
        <v>5.07</v>
      </c>
      <c r="G710" t="n">
        <v>101.46</v>
      </c>
      <c r="H710" t="n">
        <v>1.78</v>
      </c>
      <c r="I710" t="n">
        <v>3</v>
      </c>
      <c r="J710" t="n">
        <v>390.66</v>
      </c>
      <c r="K710" t="n">
        <v>61.82</v>
      </c>
      <c r="L710" t="n">
        <v>39</v>
      </c>
      <c r="M710" t="n">
        <v>1</v>
      </c>
      <c r="N710" t="n">
        <v>139.83</v>
      </c>
      <c r="O710" t="n">
        <v>48415.31</v>
      </c>
      <c r="P710" t="n">
        <v>87.29000000000001</v>
      </c>
      <c r="Q710" t="n">
        <v>202.81</v>
      </c>
      <c r="R710" t="n">
        <v>18.73</v>
      </c>
      <c r="S710" t="n">
        <v>13.89</v>
      </c>
      <c r="T710" t="n">
        <v>750.08</v>
      </c>
      <c r="U710" t="n">
        <v>0.74</v>
      </c>
      <c r="V710" t="n">
        <v>0.76</v>
      </c>
      <c r="W710" t="n">
        <v>0.64</v>
      </c>
      <c r="X710" t="n">
        <v>0.04</v>
      </c>
      <c r="Y710" t="n">
        <v>1</v>
      </c>
      <c r="Z710" t="n">
        <v>10</v>
      </c>
    </row>
    <row r="711">
      <c r="A711" t="n">
        <v>153</v>
      </c>
      <c r="B711" t="n">
        <v>150</v>
      </c>
      <c r="C711" t="inlineStr">
        <is>
          <t xml:space="preserve">CONCLUIDO	</t>
        </is>
      </c>
      <c r="D711" t="n">
        <v>12.1412</v>
      </c>
      <c r="E711" t="n">
        <v>8.24</v>
      </c>
      <c r="F711" t="n">
        <v>5.07</v>
      </c>
      <c r="G711" t="n">
        <v>101.45</v>
      </c>
      <c r="H711" t="n">
        <v>1.79</v>
      </c>
      <c r="I711" t="n">
        <v>3</v>
      </c>
      <c r="J711" t="n">
        <v>391.42</v>
      </c>
      <c r="K711" t="n">
        <v>61.82</v>
      </c>
      <c r="L711" t="n">
        <v>39.25</v>
      </c>
      <c r="M711" t="n">
        <v>1</v>
      </c>
      <c r="N711" t="n">
        <v>140.35</v>
      </c>
      <c r="O711" t="n">
        <v>48509.7</v>
      </c>
      <c r="P711" t="n">
        <v>87.28</v>
      </c>
      <c r="Q711" t="n">
        <v>202.81</v>
      </c>
      <c r="R711" t="n">
        <v>18.72</v>
      </c>
      <c r="S711" t="n">
        <v>13.89</v>
      </c>
      <c r="T711" t="n">
        <v>744.62</v>
      </c>
      <c r="U711" t="n">
        <v>0.74</v>
      </c>
      <c r="V711" t="n">
        <v>0.76</v>
      </c>
      <c r="W711" t="n">
        <v>0.64</v>
      </c>
      <c r="X711" t="n">
        <v>0.03</v>
      </c>
      <c r="Y711" t="n">
        <v>1</v>
      </c>
      <c r="Z711" t="n">
        <v>10</v>
      </c>
    </row>
    <row r="712">
      <c r="A712" t="n">
        <v>154</v>
      </c>
      <c r="B712" t="n">
        <v>150</v>
      </c>
      <c r="C712" t="inlineStr">
        <is>
          <t xml:space="preserve">CONCLUIDO	</t>
        </is>
      </c>
      <c r="D712" t="n">
        <v>12.1347</v>
      </c>
      <c r="E712" t="n">
        <v>8.24</v>
      </c>
      <c r="F712" t="n">
        <v>5.08</v>
      </c>
      <c r="G712" t="n">
        <v>101.54</v>
      </c>
      <c r="H712" t="n">
        <v>1.8</v>
      </c>
      <c r="I712" t="n">
        <v>3</v>
      </c>
      <c r="J712" t="n">
        <v>392.19</v>
      </c>
      <c r="K712" t="n">
        <v>61.82</v>
      </c>
      <c r="L712" t="n">
        <v>39.5</v>
      </c>
      <c r="M712" t="n">
        <v>1</v>
      </c>
      <c r="N712" t="n">
        <v>140.87</v>
      </c>
      <c r="O712" t="n">
        <v>48604.33</v>
      </c>
      <c r="P712" t="n">
        <v>87.41</v>
      </c>
      <c r="Q712" t="n">
        <v>202.81</v>
      </c>
      <c r="R712" t="n">
        <v>18.78</v>
      </c>
      <c r="S712" t="n">
        <v>13.89</v>
      </c>
      <c r="T712" t="n">
        <v>773.8099999999999</v>
      </c>
      <c r="U712" t="n">
        <v>0.74</v>
      </c>
      <c r="V712" t="n">
        <v>0.76</v>
      </c>
      <c r="W712" t="n">
        <v>0.64</v>
      </c>
      <c r="X712" t="n">
        <v>0.04</v>
      </c>
      <c r="Y712" t="n">
        <v>1</v>
      </c>
      <c r="Z712" t="n">
        <v>10</v>
      </c>
    </row>
    <row r="713">
      <c r="A713" t="n">
        <v>155</v>
      </c>
      <c r="B713" t="n">
        <v>150</v>
      </c>
      <c r="C713" t="inlineStr">
        <is>
          <t xml:space="preserve">CONCLUIDO	</t>
        </is>
      </c>
      <c r="D713" t="n">
        <v>12.1355</v>
      </c>
      <c r="E713" t="n">
        <v>8.24</v>
      </c>
      <c r="F713" t="n">
        <v>5.08</v>
      </c>
      <c r="G713" t="n">
        <v>101.53</v>
      </c>
      <c r="H713" t="n">
        <v>1.8</v>
      </c>
      <c r="I713" t="n">
        <v>3</v>
      </c>
      <c r="J713" t="n">
        <v>392.96</v>
      </c>
      <c r="K713" t="n">
        <v>61.82</v>
      </c>
      <c r="L713" t="n">
        <v>39.75</v>
      </c>
      <c r="M713" t="n">
        <v>1</v>
      </c>
      <c r="N713" t="n">
        <v>141.39</v>
      </c>
      <c r="O713" t="n">
        <v>48699.33</v>
      </c>
      <c r="P713" t="n">
        <v>87.42</v>
      </c>
      <c r="Q713" t="n">
        <v>202.81</v>
      </c>
      <c r="R713" t="n">
        <v>18.82</v>
      </c>
      <c r="S713" t="n">
        <v>13.89</v>
      </c>
      <c r="T713" t="n">
        <v>793.1</v>
      </c>
      <c r="U713" t="n">
        <v>0.74</v>
      </c>
      <c r="V713" t="n">
        <v>0.76</v>
      </c>
      <c r="W713" t="n">
        <v>0.64</v>
      </c>
      <c r="X713" t="n">
        <v>0.04</v>
      </c>
      <c r="Y713" t="n">
        <v>1</v>
      </c>
      <c r="Z713" t="n">
        <v>10</v>
      </c>
    </row>
    <row r="714">
      <c r="A714" t="n">
        <v>156</v>
      </c>
      <c r="B714" t="n">
        <v>150</v>
      </c>
      <c r="C714" t="inlineStr">
        <is>
          <t xml:space="preserve">CONCLUIDO	</t>
        </is>
      </c>
      <c r="D714" t="n">
        <v>12.1343</v>
      </c>
      <c r="E714" t="n">
        <v>8.24</v>
      </c>
      <c r="F714" t="n">
        <v>5.08</v>
      </c>
      <c r="G714" t="n">
        <v>101.54</v>
      </c>
      <c r="H714" t="n">
        <v>1.81</v>
      </c>
      <c r="I714" t="n">
        <v>3</v>
      </c>
      <c r="J714" t="n">
        <v>393.73</v>
      </c>
      <c r="K714" t="n">
        <v>61.82</v>
      </c>
      <c r="L714" t="n">
        <v>40</v>
      </c>
      <c r="M714" t="n">
        <v>1</v>
      </c>
      <c r="N714" t="n">
        <v>141.91</v>
      </c>
      <c r="O714" t="n">
        <v>48794.7</v>
      </c>
      <c r="P714" t="n">
        <v>87.44</v>
      </c>
      <c r="Q714" t="n">
        <v>202.81</v>
      </c>
      <c r="R714" t="n">
        <v>18.86</v>
      </c>
      <c r="S714" t="n">
        <v>13.89</v>
      </c>
      <c r="T714" t="n">
        <v>817.1</v>
      </c>
      <c r="U714" t="n">
        <v>0.74</v>
      </c>
      <c r="V714" t="n">
        <v>0.76</v>
      </c>
      <c r="W714" t="n">
        <v>0.64</v>
      </c>
      <c r="X714" t="n">
        <v>0.04</v>
      </c>
      <c r="Y714" t="n">
        <v>1</v>
      </c>
      <c r="Z714" t="n">
        <v>10</v>
      </c>
    </row>
    <row r="715">
      <c r="A715" t="n">
        <v>0</v>
      </c>
      <c r="B715" t="n">
        <v>10</v>
      </c>
      <c r="C715" t="inlineStr">
        <is>
          <t xml:space="preserve">CONCLUIDO	</t>
        </is>
      </c>
      <c r="D715" t="n">
        <v>13.5639</v>
      </c>
      <c r="E715" t="n">
        <v>7.37</v>
      </c>
      <c r="F715" t="n">
        <v>5.48</v>
      </c>
      <c r="G715" t="n">
        <v>14.95</v>
      </c>
      <c r="H715" t="n">
        <v>0.64</v>
      </c>
      <c r="I715" t="n">
        <v>22</v>
      </c>
      <c r="J715" t="n">
        <v>26.11</v>
      </c>
      <c r="K715" t="n">
        <v>12.1</v>
      </c>
      <c r="L715" t="n">
        <v>1</v>
      </c>
      <c r="M715" t="n">
        <v>0</v>
      </c>
      <c r="N715" t="n">
        <v>3.01</v>
      </c>
      <c r="O715" t="n">
        <v>3454.41</v>
      </c>
      <c r="P715" t="n">
        <v>15.84</v>
      </c>
      <c r="Q715" t="n">
        <v>202.83</v>
      </c>
      <c r="R715" t="n">
        <v>30.56</v>
      </c>
      <c r="S715" t="n">
        <v>13.89</v>
      </c>
      <c r="T715" t="n">
        <v>6571.14</v>
      </c>
      <c r="U715" t="n">
        <v>0.45</v>
      </c>
      <c r="V715" t="n">
        <v>0.71</v>
      </c>
      <c r="W715" t="n">
        <v>0.7</v>
      </c>
      <c r="X715" t="n">
        <v>0.44</v>
      </c>
      <c r="Y715" t="n">
        <v>1</v>
      </c>
      <c r="Z715" t="n">
        <v>10</v>
      </c>
    </row>
    <row r="716">
      <c r="A716" t="n">
        <v>0</v>
      </c>
      <c r="B716" t="n">
        <v>45</v>
      </c>
      <c r="C716" t="inlineStr">
        <is>
          <t xml:space="preserve">CONCLUIDO	</t>
        </is>
      </c>
      <c r="D716" t="n">
        <v>11.7069</v>
      </c>
      <c r="E716" t="n">
        <v>8.539999999999999</v>
      </c>
      <c r="F716" t="n">
        <v>5.77</v>
      </c>
      <c r="G716" t="n">
        <v>9.109999999999999</v>
      </c>
      <c r="H716" t="n">
        <v>0.18</v>
      </c>
      <c r="I716" t="n">
        <v>38</v>
      </c>
      <c r="J716" t="n">
        <v>98.70999999999999</v>
      </c>
      <c r="K716" t="n">
        <v>39.72</v>
      </c>
      <c r="L716" t="n">
        <v>1</v>
      </c>
      <c r="M716" t="n">
        <v>36</v>
      </c>
      <c r="N716" t="n">
        <v>12.99</v>
      </c>
      <c r="O716" t="n">
        <v>12407.75</v>
      </c>
      <c r="P716" t="n">
        <v>50.71</v>
      </c>
      <c r="Q716" t="n">
        <v>202.84</v>
      </c>
      <c r="R716" t="n">
        <v>40.48</v>
      </c>
      <c r="S716" t="n">
        <v>13.89</v>
      </c>
      <c r="T716" t="n">
        <v>11449.9</v>
      </c>
      <c r="U716" t="n">
        <v>0.34</v>
      </c>
      <c r="V716" t="n">
        <v>0.67</v>
      </c>
      <c r="W716" t="n">
        <v>0.7</v>
      </c>
      <c r="X716" t="n">
        <v>0.73</v>
      </c>
      <c r="Y716" t="n">
        <v>1</v>
      </c>
      <c r="Z716" t="n">
        <v>10</v>
      </c>
    </row>
    <row r="717">
      <c r="A717" t="n">
        <v>1</v>
      </c>
      <c r="B717" t="n">
        <v>45</v>
      </c>
      <c r="C717" t="inlineStr">
        <is>
          <t xml:space="preserve">CONCLUIDO	</t>
        </is>
      </c>
      <c r="D717" t="n">
        <v>12.1228</v>
      </c>
      <c r="E717" t="n">
        <v>8.25</v>
      </c>
      <c r="F717" t="n">
        <v>5.64</v>
      </c>
      <c r="G717" t="n">
        <v>11.29</v>
      </c>
      <c r="H717" t="n">
        <v>0.22</v>
      </c>
      <c r="I717" t="n">
        <v>30</v>
      </c>
      <c r="J717" t="n">
        <v>99.02</v>
      </c>
      <c r="K717" t="n">
        <v>39.72</v>
      </c>
      <c r="L717" t="n">
        <v>1.25</v>
      </c>
      <c r="M717" t="n">
        <v>28</v>
      </c>
      <c r="N717" t="n">
        <v>13.05</v>
      </c>
      <c r="O717" t="n">
        <v>12446.14</v>
      </c>
      <c r="P717" t="n">
        <v>49.16</v>
      </c>
      <c r="Q717" t="n">
        <v>202.86</v>
      </c>
      <c r="R717" t="n">
        <v>36.49</v>
      </c>
      <c r="S717" t="n">
        <v>13.89</v>
      </c>
      <c r="T717" t="n">
        <v>9494.120000000001</v>
      </c>
      <c r="U717" t="n">
        <v>0.38</v>
      </c>
      <c r="V717" t="n">
        <v>0.6899999999999999</v>
      </c>
      <c r="W717" t="n">
        <v>0.6899999999999999</v>
      </c>
      <c r="X717" t="n">
        <v>0.61</v>
      </c>
      <c r="Y717" t="n">
        <v>1</v>
      </c>
      <c r="Z717" t="n">
        <v>10</v>
      </c>
    </row>
    <row r="718">
      <c r="A718" t="n">
        <v>2</v>
      </c>
      <c r="B718" t="n">
        <v>45</v>
      </c>
      <c r="C718" t="inlineStr">
        <is>
          <t xml:space="preserve">CONCLUIDO	</t>
        </is>
      </c>
      <c r="D718" t="n">
        <v>12.523</v>
      </c>
      <c r="E718" t="n">
        <v>7.99</v>
      </c>
      <c r="F718" t="n">
        <v>5.5</v>
      </c>
      <c r="G718" t="n">
        <v>13.76</v>
      </c>
      <c r="H718" t="n">
        <v>0.27</v>
      </c>
      <c r="I718" t="n">
        <v>24</v>
      </c>
      <c r="J718" t="n">
        <v>99.33</v>
      </c>
      <c r="K718" t="n">
        <v>39.72</v>
      </c>
      <c r="L718" t="n">
        <v>1.5</v>
      </c>
      <c r="M718" t="n">
        <v>22</v>
      </c>
      <c r="N718" t="n">
        <v>13.11</v>
      </c>
      <c r="O718" t="n">
        <v>12484.55</v>
      </c>
      <c r="P718" t="n">
        <v>47.44</v>
      </c>
      <c r="Q718" t="n">
        <v>202.82</v>
      </c>
      <c r="R718" t="n">
        <v>32.03</v>
      </c>
      <c r="S718" t="n">
        <v>13.89</v>
      </c>
      <c r="T718" t="n">
        <v>7294.96</v>
      </c>
      <c r="U718" t="n">
        <v>0.43</v>
      </c>
      <c r="V718" t="n">
        <v>0.7</v>
      </c>
      <c r="W718" t="n">
        <v>0.68</v>
      </c>
      <c r="X718" t="n">
        <v>0.47</v>
      </c>
      <c r="Y718" t="n">
        <v>1</v>
      </c>
      <c r="Z718" t="n">
        <v>10</v>
      </c>
    </row>
    <row r="719">
      <c r="A719" t="n">
        <v>3</v>
      </c>
      <c r="B719" t="n">
        <v>45</v>
      </c>
      <c r="C719" t="inlineStr">
        <is>
          <t xml:space="preserve">CONCLUIDO	</t>
        </is>
      </c>
      <c r="D719" t="n">
        <v>12.7777</v>
      </c>
      <c r="E719" t="n">
        <v>7.83</v>
      </c>
      <c r="F719" t="n">
        <v>5.43</v>
      </c>
      <c r="G719" t="n">
        <v>16.28</v>
      </c>
      <c r="H719" t="n">
        <v>0.31</v>
      </c>
      <c r="I719" t="n">
        <v>20</v>
      </c>
      <c r="J719" t="n">
        <v>99.64</v>
      </c>
      <c r="K719" t="n">
        <v>39.72</v>
      </c>
      <c r="L719" t="n">
        <v>1.75</v>
      </c>
      <c r="M719" t="n">
        <v>18</v>
      </c>
      <c r="N719" t="n">
        <v>13.18</v>
      </c>
      <c r="O719" t="n">
        <v>12522.99</v>
      </c>
      <c r="P719" t="n">
        <v>46.37</v>
      </c>
      <c r="Q719" t="n">
        <v>202.82</v>
      </c>
      <c r="R719" t="n">
        <v>29.75</v>
      </c>
      <c r="S719" t="n">
        <v>13.89</v>
      </c>
      <c r="T719" t="n">
        <v>6176.56</v>
      </c>
      <c r="U719" t="n">
        <v>0.47</v>
      </c>
      <c r="V719" t="n">
        <v>0.71</v>
      </c>
      <c r="W719" t="n">
        <v>0.67</v>
      </c>
      <c r="X719" t="n">
        <v>0.39</v>
      </c>
      <c r="Y719" t="n">
        <v>1</v>
      </c>
      <c r="Z719" t="n">
        <v>10</v>
      </c>
    </row>
    <row r="720">
      <c r="A720" t="n">
        <v>4</v>
      </c>
      <c r="B720" t="n">
        <v>45</v>
      </c>
      <c r="C720" t="inlineStr">
        <is>
          <t xml:space="preserve">CONCLUIDO	</t>
        </is>
      </c>
      <c r="D720" t="n">
        <v>12.9227</v>
      </c>
      <c r="E720" t="n">
        <v>7.74</v>
      </c>
      <c r="F720" t="n">
        <v>5.38</v>
      </c>
      <c r="G720" t="n">
        <v>17.93</v>
      </c>
      <c r="H720" t="n">
        <v>0.35</v>
      </c>
      <c r="I720" t="n">
        <v>18</v>
      </c>
      <c r="J720" t="n">
        <v>99.95</v>
      </c>
      <c r="K720" t="n">
        <v>39.72</v>
      </c>
      <c r="L720" t="n">
        <v>2</v>
      </c>
      <c r="M720" t="n">
        <v>16</v>
      </c>
      <c r="N720" t="n">
        <v>13.24</v>
      </c>
      <c r="O720" t="n">
        <v>12561.45</v>
      </c>
      <c r="P720" t="n">
        <v>45.58</v>
      </c>
      <c r="Q720" t="n">
        <v>202.81</v>
      </c>
      <c r="R720" t="n">
        <v>28.33</v>
      </c>
      <c r="S720" t="n">
        <v>13.89</v>
      </c>
      <c r="T720" t="n">
        <v>5473.55</v>
      </c>
      <c r="U720" t="n">
        <v>0.49</v>
      </c>
      <c r="V720" t="n">
        <v>0.72</v>
      </c>
      <c r="W720" t="n">
        <v>0.66</v>
      </c>
      <c r="X720" t="n">
        <v>0.34</v>
      </c>
      <c r="Y720" t="n">
        <v>1</v>
      </c>
      <c r="Z720" t="n">
        <v>10</v>
      </c>
    </row>
    <row r="721">
      <c r="A721" t="n">
        <v>5</v>
      </c>
      <c r="B721" t="n">
        <v>45</v>
      </c>
      <c r="C721" t="inlineStr">
        <is>
          <t xml:space="preserve">CONCLUIDO	</t>
        </is>
      </c>
      <c r="D721" t="n">
        <v>13.0506</v>
      </c>
      <c r="E721" t="n">
        <v>7.66</v>
      </c>
      <c r="F721" t="n">
        <v>5.35</v>
      </c>
      <c r="G721" t="n">
        <v>20.05</v>
      </c>
      <c r="H721" t="n">
        <v>0.39</v>
      </c>
      <c r="I721" t="n">
        <v>16</v>
      </c>
      <c r="J721" t="n">
        <v>100.27</v>
      </c>
      <c r="K721" t="n">
        <v>39.72</v>
      </c>
      <c r="L721" t="n">
        <v>2.25</v>
      </c>
      <c r="M721" t="n">
        <v>14</v>
      </c>
      <c r="N721" t="n">
        <v>13.3</v>
      </c>
      <c r="O721" t="n">
        <v>12599.94</v>
      </c>
      <c r="P721" t="n">
        <v>44.79</v>
      </c>
      <c r="Q721" t="n">
        <v>202.86</v>
      </c>
      <c r="R721" t="n">
        <v>27.08</v>
      </c>
      <c r="S721" t="n">
        <v>13.89</v>
      </c>
      <c r="T721" t="n">
        <v>4859.01</v>
      </c>
      <c r="U721" t="n">
        <v>0.51</v>
      </c>
      <c r="V721" t="n">
        <v>0.72</v>
      </c>
      <c r="W721" t="n">
        <v>0.67</v>
      </c>
      <c r="X721" t="n">
        <v>0.31</v>
      </c>
      <c r="Y721" t="n">
        <v>1</v>
      </c>
      <c r="Z721" t="n">
        <v>10</v>
      </c>
    </row>
    <row r="722">
      <c r="A722" t="n">
        <v>6</v>
      </c>
      <c r="B722" t="n">
        <v>45</v>
      </c>
      <c r="C722" t="inlineStr">
        <is>
          <t xml:space="preserve">CONCLUIDO	</t>
        </is>
      </c>
      <c r="D722" t="n">
        <v>13.1989</v>
      </c>
      <c r="E722" t="n">
        <v>7.58</v>
      </c>
      <c r="F722" t="n">
        <v>5.3</v>
      </c>
      <c r="G722" t="n">
        <v>22.72</v>
      </c>
      <c r="H722" t="n">
        <v>0.44</v>
      </c>
      <c r="I722" t="n">
        <v>14</v>
      </c>
      <c r="J722" t="n">
        <v>100.58</v>
      </c>
      <c r="K722" t="n">
        <v>39.72</v>
      </c>
      <c r="L722" t="n">
        <v>2.5</v>
      </c>
      <c r="M722" t="n">
        <v>12</v>
      </c>
      <c r="N722" t="n">
        <v>13.36</v>
      </c>
      <c r="O722" t="n">
        <v>12638.45</v>
      </c>
      <c r="P722" t="n">
        <v>44.1</v>
      </c>
      <c r="Q722" t="n">
        <v>202.93</v>
      </c>
      <c r="R722" t="n">
        <v>25.79</v>
      </c>
      <c r="S722" t="n">
        <v>13.89</v>
      </c>
      <c r="T722" t="n">
        <v>4225</v>
      </c>
      <c r="U722" t="n">
        <v>0.54</v>
      </c>
      <c r="V722" t="n">
        <v>0.73</v>
      </c>
      <c r="W722" t="n">
        <v>0.66</v>
      </c>
      <c r="X722" t="n">
        <v>0.26</v>
      </c>
      <c r="Y722" t="n">
        <v>1</v>
      </c>
      <c r="Z722" t="n">
        <v>10</v>
      </c>
    </row>
    <row r="723">
      <c r="A723" t="n">
        <v>7</v>
      </c>
      <c r="B723" t="n">
        <v>45</v>
      </c>
      <c r="C723" t="inlineStr">
        <is>
          <t xml:space="preserve">CONCLUIDO	</t>
        </is>
      </c>
      <c r="D723" t="n">
        <v>13.2836</v>
      </c>
      <c r="E723" t="n">
        <v>7.53</v>
      </c>
      <c r="F723" t="n">
        <v>5.27</v>
      </c>
      <c r="G723" t="n">
        <v>24.34</v>
      </c>
      <c r="H723" t="n">
        <v>0.48</v>
      </c>
      <c r="I723" t="n">
        <v>13</v>
      </c>
      <c r="J723" t="n">
        <v>100.89</v>
      </c>
      <c r="K723" t="n">
        <v>39.72</v>
      </c>
      <c r="L723" t="n">
        <v>2.75</v>
      </c>
      <c r="M723" t="n">
        <v>11</v>
      </c>
      <c r="N723" t="n">
        <v>13.42</v>
      </c>
      <c r="O723" t="n">
        <v>12676.98</v>
      </c>
      <c r="P723" t="n">
        <v>43.43</v>
      </c>
      <c r="Q723" t="n">
        <v>202.81</v>
      </c>
      <c r="R723" t="n">
        <v>24.92</v>
      </c>
      <c r="S723" t="n">
        <v>13.89</v>
      </c>
      <c r="T723" t="n">
        <v>3794.98</v>
      </c>
      <c r="U723" t="n">
        <v>0.5600000000000001</v>
      </c>
      <c r="V723" t="n">
        <v>0.73</v>
      </c>
      <c r="W723" t="n">
        <v>0.66</v>
      </c>
      <c r="X723" t="n">
        <v>0.23</v>
      </c>
      <c r="Y723" t="n">
        <v>1</v>
      </c>
      <c r="Z723" t="n">
        <v>10</v>
      </c>
    </row>
    <row r="724">
      <c r="A724" t="n">
        <v>8</v>
      </c>
      <c r="B724" t="n">
        <v>45</v>
      </c>
      <c r="C724" t="inlineStr">
        <is>
          <t xml:space="preserve">CONCLUIDO	</t>
        </is>
      </c>
      <c r="D724" t="n">
        <v>13.3373</v>
      </c>
      <c r="E724" t="n">
        <v>7.5</v>
      </c>
      <c r="F724" t="n">
        <v>5.26</v>
      </c>
      <c r="G724" t="n">
        <v>26.32</v>
      </c>
      <c r="H724" t="n">
        <v>0.52</v>
      </c>
      <c r="I724" t="n">
        <v>12</v>
      </c>
      <c r="J724" t="n">
        <v>101.2</v>
      </c>
      <c r="K724" t="n">
        <v>39.72</v>
      </c>
      <c r="L724" t="n">
        <v>3</v>
      </c>
      <c r="M724" t="n">
        <v>10</v>
      </c>
      <c r="N724" t="n">
        <v>13.49</v>
      </c>
      <c r="O724" t="n">
        <v>12715.54</v>
      </c>
      <c r="P724" t="n">
        <v>43.03</v>
      </c>
      <c r="Q724" t="n">
        <v>202.83</v>
      </c>
      <c r="R724" t="n">
        <v>24.73</v>
      </c>
      <c r="S724" t="n">
        <v>13.89</v>
      </c>
      <c r="T724" t="n">
        <v>3702.95</v>
      </c>
      <c r="U724" t="n">
        <v>0.5600000000000001</v>
      </c>
      <c r="V724" t="n">
        <v>0.74</v>
      </c>
      <c r="W724" t="n">
        <v>0.65</v>
      </c>
      <c r="X724" t="n">
        <v>0.22</v>
      </c>
      <c r="Y724" t="n">
        <v>1</v>
      </c>
      <c r="Z724" t="n">
        <v>10</v>
      </c>
    </row>
    <row r="725">
      <c r="A725" t="n">
        <v>9</v>
      </c>
      <c r="B725" t="n">
        <v>45</v>
      </c>
      <c r="C725" t="inlineStr">
        <is>
          <t xml:space="preserve">CONCLUIDO	</t>
        </is>
      </c>
      <c r="D725" t="n">
        <v>13.4013</v>
      </c>
      <c r="E725" t="n">
        <v>7.46</v>
      </c>
      <c r="F725" t="n">
        <v>5.25</v>
      </c>
      <c r="G725" t="n">
        <v>28.62</v>
      </c>
      <c r="H725" t="n">
        <v>0.5600000000000001</v>
      </c>
      <c r="I725" t="n">
        <v>11</v>
      </c>
      <c r="J725" t="n">
        <v>101.52</v>
      </c>
      <c r="K725" t="n">
        <v>39.72</v>
      </c>
      <c r="L725" t="n">
        <v>3.25</v>
      </c>
      <c r="M725" t="n">
        <v>9</v>
      </c>
      <c r="N725" t="n">
        <v>13.55</v>
      </c>
      <c r="O725" t="n">
        <v>12754.13</v>
      </c>
      <c r="P725" t="n">
        <v>42.45</v>
      </c>
      <c r="Q725" t="n">
        <v>202.84</v>
      </c>
      <c r="R725" t="n">
        <v>24.11</v>
      </c>
      <c r="S725" t="n">
        <v>13.89</v>
      </c>
      <c r="T725" t="n">
        <v>3399.45</v>
      </c>
      <c r="U725" t="n">
        <v>0.58</v>
      </c>
      <c r="V725" t="n">
        <v>0.74</v>
      </c>
      <c r="W725" t="n">
        <v>0.66</v>
      </c>
      <c r="X725" t="n">
        <v>0.21</v>
      </c>
      <c r="Y725" t="n">
        <v>1</v>
      </c>
      <c r="Z725" t="n">
        <v>10</v>
      </c>
    </row>
    <row r="726">
      <c r="A726" t="n">
        <v>10</v>
      </c>
      <c r="B726" t="n">
        <v>45</v>
      </c>
      <c r="C726" t="inlineStr">
        <is>
          <t xml:space="preserve">CONCLUIDO	</t>
        </is>
      </c>
      <c r="D726" t="n">
        <v>13.5039</v>
      </c>
      <c r="E726" t="n">
        <v>7.41</v>
      </c>
      <c r="F726" t="n">
        <v>5.21</v>
      </c>
      <c r="G726" t="n">
        <v>31.27</v>
      </c>
      <c r="H726" t="n">
        <v>0.6</v>
      </c>
      <c r="I726" t="n">
        <v>10</v>
      </c>
      <c r="J726" t="n">
        <v>101.83</v>
      </c>
      <c r="K726" t="n">
        <v>39.72</v>
      </c>
      <c r="L726" t="n">
        <v>3.5</v>
      </c>
      <c r="M726" t="n">
        <v>8</v>
      </c>
      <c r="N726" t="n">
        <v>13.61</v>
      </c>
      <c r="O726" t="n">
        <v>12792.74</v>
      </c>
      <c r="P726" t="n">
        <v>41.72</v>
      </c>
      <c r="Q726" t="n">
        <v>202.82</v>
      </c>
      <c r="R726" t="n">
        <v>23.07</v>
      </c>
      <c r="S726" t="n">
        <v>13.89</v>
      </c>
      <c r="T726" t="n">
        <v>2885.13</v>
      </c>
      <c r="U726" t="n">
        <v>0.6</v>
      </c>
      <c r="V726" t="n">
        <v>0.74</v>
      </c>
      <c r="W726" t="n">
        <v>0.65</v>
      </c>
      <c r="X726" t="n">
        <v>0.17</v>
      </c>
      <c r="Y726" t="n">
        <v>1</v>
      </c>
      <c r="Z726" t="n">
        <v>10</v>
      </c>
    </row>
    <row r="727">
      <c r="A727" t="n">
        <v>11</v>
      </c>
      <c r="B727" t="n">
        <v>45</v>
      </c>
      <c r="C727" t="inlineStr">
        <is>
          <t xml:space="preserve">CONCLUIDO	</t>
        </is>
      </c>
      <c r="D727" t="n">
        <v>13.5476</v>
      </c>
      <c r="E727" t="n">
        <v>7.38</v>
      </c>
      <c r="F727" t="n">
        <v>5.21</v>
      </c>
      <c r="G727" t="n">
        <v>34.72</v>
      </c>
      <c r="H727" t="n">
        <v>0.65</v>
      </c>
      <c r="I727" t="n">
        <v>9</v>
      </c>
      <c r="J727" t="n">
        <v>102.14</v>
      </c>
      <c r="K727" t="n">
        <v>39.72</v>
      </c>
      <c r="L727" t="n">
        <v>3.75</v>
      </c>
      <c r="M727" t="n">
        <v>7</v>
      </c>
      <c r="N727" t="n">
        <v>13.68</v>
      </c>
      <c r="O727" t="n">
        <v>12831.37</v>
      </c>
      <c r="P727" t="n">
        <v>41.01</v>
      </c>
      <c r="Q727" t="n">
        <v>202.82</v>
      </c>
      <c r="R727" t="n">
        <v>22.86</v>
      </c>
      <c r="S727" t="n">
        <v>13.89</v>
      </c>
      <c r="T727" t="n">
        <v>2783.77</v>
      </c>
      <c r="U727" t="n">
        <v>0.61</v>
      </c>
      <c r="V727" t="n">
        <v>0.74</v>
      </c>
      <c r="W727" t="n">
        <v>0.65</v>
      </c>
      <c r="X727" t="n">
        <v>0.17</v>
      </c>
      <c r="Y727" t="n">
        <v>1</v>
      </c>
      <c r="Z727" t="n">
        <v>10</v>
      </c>
    </row>
    <row r="728">
      <c r="A728" t="n">
        <v>12</v>
      </c>
      <c r="B728" t="n">
        <v>45</v>
      </c>
      <c r="C728" t="inlineStr">
        <is>
          <t xml:space="preserve">CONCLUIDO	</t>
        </is>
      </c>
      <c r="D728" t="n">
        <v>13.5496</v>
      </c>
      <c r="E728" t="n">
        <v>7.38</v>
      </c>
      <c r="F728" t="n">
        <v>5.21</v>
      </c>
      <c r="G728" t="n">
        <v>34.71</v>
      </c>
      <c r="H728" t="n">
        <v>0.6899999999999999</v>
      </c>
      <c r="I728" t="n">
        <v>9</v>
      </c>
      <c r="J728" t="n">
        <v>102.45</v>
      </c>
      <c r="K728" t="n">
        <v>39.72</v>
      </c>
      <c r="L728" t="n">
        <v>4</v>
      </c>
      <c r="M728" t="n">
        <v>7</v>
      </c>
      <c r="N728" t="n">
        <v>13.74</v>
      </c>
      <c r="O728" t="n">
        <v>12870.03</v>
      </c>
      <c r="P728" t="n">
        <v>40.73</v>
      </c>
      <c r="Q728" t="n">
        <v>202.82</v>
      </c>
      <c r="R728" t="n">
        <v>22.84</v>
      </c>
      <c r="S728" t="n">
        <v>13.89</v>
      </c>
      <c r="T728" t="n">
        <v>2774.81</v>
      </c>
      <c r="U728" t="n">
        <v>0.61</v>
      </c>
      <c r="V728" t="n">
        <v>0.74</v>
      </c>
      <c r="W728" t="n">
        <v>0.65</v>
      </c>
      <c r="X728" t="n">
        <v>0.17</v>
      </c>
      <c r="Y728" t="n">
        <v>1</v>
      </c>
      <c r="Z728" t="n">
        <v>10</v>
      </c>
    </row>
    <row r="729">
      <c r="A729" t="n">
        <v>13</v>
      </c>
      <c r="B729" t="n">
        <v>45</v>
      </c>
      <c r="C729" t="inlineStr">
        <is>
          <t xml:space="preserve">CONCLUIDO	</t>
        </is>
      </c>
      <c r="D729" t="n">
        <v>13.6229</v>
      </c>
      <c r="E729" t="n">
        <v>7.34</v>
      </c>
      <c r="F729" t="n">
        <v>5.19</v>
      </c>
      <c r="G729" t="n">
        <v>38.91</v>
      </c>
      <c r="H729" t="n">
        <v>0.73</v>
      </c>
      <c r="I729" t="n">
        <v>8</v>
      </c>
      <c r="J729" t="n">
        <v>102.77</v>
      </c>
      <c r="K729" t="n">
        <v>39.72</v>
      </c>
      <c r="L729" t="n">
        <v>4.25</v>
      </c>
      <c r="M729" t="n">
        <v>6</v>
      </c>
      <c r="N729" t="n">
        <v>13.8</v>
      </c>
      <c r="O729" t="n">
        <v>12908.71</v>
      </c>
      <c r="P729" t="n">
        <v>40.13</v>
      </c>
      <c r="Q729" t="n">
        <v>202.84</v>
      </c>
      <c r="R729" t="n">
        <v>22.32</v>
      </c>
      <c r="S729" t="n">
        <v>13.89</v>
      </c>
      <c r="T729" t="n">
        <v>2519.59</v>
      </c>
      <c r="U729" t="n">
        <v>0.62</v>
      </c>
      <c r="V729" t="n">
        <v>0.75</v>
      </c>
      <c r="W729" t="n">
        <v>0.65</v>
      </c>
      <c r="X729" t="n">
        <v>0.15</v>
      </c>
      <c r="Y729" t="n">
        <v>1</v>
      </c>
      <c r="Z729" t="n">
        <v>10</v>
      </c>
    </row>
    <row r="730">
      <c r="A730" t="n">
        <v>14</v>
      </c>
      <c r="B730" t="n">
        <v>45</v>
      </c>
      <c r="C730" t="inlineStr">
        <is>
          <t xml:space="preserve">CONCLUIDO	</t>
        </is>
      </c>
      <c r="D730" t="n">
        <v>13.6524</v>
      </c>
      <c r="E730" t="n">
        <v>7.32</v>
      </c>
      <c r="F730" t="n">
        <v>5.17</v>
      </c>
      <c r="G730" t="n">
        <v>38.79</v>
      </c>
      <c r="H730" t="n">
        <v>0.77</v>
      </c>
      <c r="I730" t="n">
        <v>8</v>
      </c>
      <c r="J730" t="n">
        <v>103.08</v>
      </c>
      <c r="K730" t="n">
        <v>39.72</v>
      </c>
      <c r="L730" t="n">
        <v>4.5</v>
      </c>
      <c r="M730" t="n">
        <v>6</v>
      </c>
      <c r="N730" t="n">
        <v>13.87</v>
      </c>
      <c r="O730" t="n">
        <v>12947.42</v>
      </c>
      <c r="P730" t="n">
        <v>39.26</v>
      </c>
      <c r="Q730" t="n">
        <v>202.81</v>
      </c>
      <c r="R730" t="n">
        <v>21.76</v>
      </c>
      <c r="S730" t="n">
        <v>13.89</v>
      </c>
      <c r="T730" t="n">
        <v>2241.37</v>
      </c>
      <c r="U730" t="n">
        <v>0.64</v>
      </c>
      <c r="V730" t="n">
        <v>0.75</v>
      </c>
      <c r="W730" t="n">
        <v>0.65</v>
      </c>
      <c r="X730" t="n">
        <v>0.13</v>
      </c>
      <c r="Y730" t="n">
        <v>1</v>
      </c>
      <c r="Z730" t="n">
        <v>10</v>
      </c>
    </row>
    <row r="731">
      <c r="A731" t="n">
        <v>15</v>
      </c>
      <c r="B731" t="n">
        <v>45</v>
      </c>
      <c r="C731" t="inlineStr">
        <is>
          <t xml:space="preserve">CONCLUIDO	</t>
        </is>
      </c>
      <c r="D731" t="n">
        <v>13.7195</v>
      </c>
      <c r="E731" t="n">
        <v>7.29</v>
      </c>
      <c r="F731" t="n">
        <v>5.16</v>
      </c>
      <c r="G731" t="n">
        <v>44.2</v>
      </c>
      <c r="H731" t="n">
        <v>0.8100000000000001</v>
      </c>
      <c r="I731" t="n">
        <v>7</v>
      </c>
      <c r="J731" t="n">
        <v>103.4</v>
      </c>
      <c r="K731" t="n">
        <v>39.72</v>
      </c>
      <c r="L731" t="n">
        <v>4.75</v>
      </c>
      <c r="M731" t="n">
        <v>5</v>
      </c>
      <c r="N731" t="n">
        <v>13.93</v>
      </c>
      <c r="O731" t="n">
        <v>12986.15</v>
      </c>
      <c r="P731" t="n">
        <v>38.64</v>
      </c>
      <c r="Q731" t="n">
        <v>202.81</v>
      </c>
      <c r="R731" t="n">
        <v>21.43</v>
      </c>
      <c r="S731" t="n">
        <v>13.89</v>
      </c>
      <c r="T731" t="n">
        <v>2078.68</v>
      </c>
      <c r="U731" t="n">
        <v>0.65</v>
      </c>
      <c r="V731" t="n">
        <v>0.75</v>
      </c>
      <c r="W731" t="n">
        <v>0.65</v>
      </c>
      <c r="X731" t="n">
        <v>0.12</v>
      </c>
      <c r="Y731" t="n">
        <v>1</v>
      </c>
      <c r="Z731" t="n">
        <v>10</v>
      </c>
    </row>
    <row r="732">
      <c r="A732" t="n">
        <v>16</v>
      </c>
      <c r="B732" t="n">
        <v>45</v>
      </c>
      <c r="C732" t="inlineStr">
        <is>
          <t xml:space="preserve">CONCLUIDO	</t>
        </is>
      </c>
      <c r="D732" t="n">
        <v>13.7132</v>
      </c>
      <c r="E732" t="n">
        <v>7.29</v>
      </c>
      <c r="F732" t="n">
        <v>5.16</v>
      </c>
      <c r="G732" t="n">
        <v>44.23</v>
      </c>
      <c r="H732" t="n">
        <v>0.85</v>
      </c>
      <c r="I732" t="n">
        <v>7</v>
      </c>
      <c r="J732" t="n">
        <v>103.71</v>
      </c>
      <c r="K732" t="n">
        <v>39.72</v>
      </c>
      <c r="L732" t="n">
        <v>5</v>
      </c>
      <c r="M732" t="n">
        <v>5</v>
      </c>
      <c r="N732" t="n">
        <v>14</v>
      </c>
      <c r="O732" t="n">
        <v>13024.91</v>
      </c>
      <c r="P732" t="n">
        <v>38.78</v>
      </c>
      <c r="Q732" t="n">
        <v>202.84</v>
      </c>
      <c r="R732" t="n">
        <v>21.49</v>
      </c>
      <c r="S732" t="n">
        <v>13.89</v>
      </c>
      <c r="T732" t="n">
        <v>2110.12</v>
      </c>
      <c r="U732" t="n">
        <v>0.65</v>
      </c>
      <c r="V732" t="n">
        <v>0.75</v>
      </c>
      <c r="W732" t="n">
        <v>0.65</v>
      </c>
      <c r="X732" t="n">
        <v>0.12</v>
      </c>
      <c r="Y732" t="n">
        <v>1</v>
      </c>
      <c r="Z732" t="n">
        <v>10</v>
      </c>
    </row>
    <row r="733">
      <c r="A733" t="n">
        <v>17</v>
      </c>
      <c r="B733" t="n">
        <v>45</v>
      </c>
      <c r="C733" t="inlineStr">
        <is>
          <t xml:space="preserve">CONCLUIDO	</t>
        </is>
      </c>
      <c r="D733" t="n">
        <v>13.6934</v>
      </c>
      <c r="E733" t="n">
        <v>7.3</v>
      </c>
      <c r="F733" t="n">
        <v>5.17</v>
      </c>
      <c r="G733" t="n">
        <v>44.32</v>
      </c>
      <c r="H733" t="n">
        <v>0.89</v>
      </c>
      <c r="I733" t="n">
        <v>7</v>
      </c>
      <c r="J733" t="n">
        <v>104.03</v>
      </c>
      <c r="K733" t="n">
        <v>39.72</v>
      </c>
      <c r="L733" t="n">
        <v>5.25</v>
      </c>
      <c r="M733" t="n">
        <v>5</v>
      </c>
      <c r="N733" t="n">
        <v>14.06</v>
      </c>
      <c r="O733" t="n">
        <v>13063.69</v>
      </c>
      <c r="P733" t="n">
        <v>37.84</v>
      </c>
      <c r="Q733" t="n">
        <v>202.88</v>
      </c>
      <c r="R733" t="n">
        <v>21.76</v>
      </c>
      <c r="S733" t="n">
        <v>13.89</v>
      </c>
      <c r="T733" t="n">
        <v>2242.62</v>
      </c>
      <c r="U733" t="n">
        <v>0.64</v>
      </c>
      <c r="V733" t="n">
        <v>0.75</v>
      </c>
      <c r="W733" t="n">
        <v>0.65</v>
      </c>
      <c r="X733" t="n">
        <v>0.13</v>
      </c>
      <c r="Y733" t="n">
        <v>1</v>
      </c>
      <c r="Z733" t="n">
        <v>10</v>
      </c>
    </row>
    <row r="734">
      <c r="A734" t="n">
        <v>18</v>
      </c>
      <c r="B734" t="n">
        <v>45</v>
      </c>
      <c r="C734" t="inlineStr">
        <is>
          <t xml:space="preserve">CONCLUIDO	</t>
        </is>
      </c>
      <c r="D734" t="n">
        <v>13.7931</v>
      </c>
      <c r="E734" t="n">
        <v>7.25</v>
      </c>
      <c r="F734" t="n">
        <v>5.14</v>
      </c>
      <c r="G734" t="n">
        <v>51.39</v>
      </c>
      <c r="H734" t="n">
        <v>0.93</v>
      </c>
      <c r="I734" t="n">
        <v>6</v>
      </c>
      <c r="J734" t="n">
        <v>104.34</v>
      </c>
      <c r="K734" t="n">
        <v>39.72</v>
      </c>
      <c r="L734" t="n">
        <v>5.5</v>
      </c>
      <c r="M734" t="n">
        <v>2</v>
      </c>
      <c r="N734" t="n">
        <v>14.12</v>
      </c>
      <c r="O734" t="n">
        <v>13102.5</v>
      </c>
      <c r="P734" t="n">
        <v>37.2</v>
      </c>
      <c r="Q734" t="n">
        <v>202.81</v>
      </c>
      <c r="R734" t="n">
        <v>20.64</v>
      </c>
      <c r="S734" t="n">
        <v>13.89</v>
      </c>
      <c r="T734" t="n">
        <v>1688.86</v>
      </c>
      <c r="U734" t="n">
        <v>0.67</v>
      </c>
      <c r="V734" t="n">
        <v>0.75</v>
      </c>
      <c r="W734" t="n">
        <v>0.65</v>
      </c>
      <c r="X734" t="n">
        <v>0.1</v>
      </c>
      <c r="Y734" t="n">
        <v>1</v>
      </c>
      <c r="Z734" t="n">
        <v>10</v>
      </c>
    </row>
    <row r="735">
      <c r="A735" t="n">
        <v>19</v>
      </c>
      <c r="B735" t="n">
        <v>45</v>
      </c>
      <c r="C735" t="inlineStr">
        <is>
          <t xml:space="preserve">CONCLUIDO	</t>
        </is>
      </c>
      <c r="D735" t="n">
        <v>13.7841</v>
      </c>
      <c r="E735" t="n">
        <v>7.25</v>
      </c>
      <c r="F735" t="n">
        <v>5.14</v>
      </c>
      <c r="G735" t="n">
        <v>51.43</v>
      </c>
      <c r="H735" t="n">
        <v>0.97</v>
      </c>
      <c r="I735" t="n">
        <v>6</v>
      </c>
      <c r="J735" t="n">
        <v>104.65</v>
      </c>
      <c r="K735" t="n">
        <v>39.72</v>
      </c>
      <c r="L735" t="n">
        <v>5.75</v>
      </c>
      <c r="M735" t="n">
        <v>1</v>
      </c>
      <c r="N735" t="n">
        <v>14.19</v>
      </c>
      <c r="O735" t="n">
        <v>13141.33</v>
      </c>
      <c r="P735" t="n">
        <v>37.02</v>
      </c>
      <c r="Q735" t="n">
        <v>202.81</v>
      </c>
      <c r="R735" t="n">
        <v>20.79</v>
      </c>
      <c r="S735" t="n">
        <v>13.89</v>
      </c>
      <c r="T735" t="n">
        <v>1762.37</v>
      </c>
      <c r="U735" t="n">
        <v>0.67</v>
      </c>
      <c r="V735" t="n">
        <v>0.75</v>
      </c>
      <c r="W735" t="n">
        <v>0.65</v>
      </c>
      <c r="X735" t="n">
        <v>0.11</v>
      </c>
      <c r="Y735" t="n">
        <v>1</v>
      </c>
      <c r="Z735" t="n">
        <v>10</v>
      </c>
    </row>
    <row r="736">
      <c r="A736" t="n">
        <v>20</v>
      </c>
      <c r="B736" t="n">
        <v>45</v>
      </c>
      <c r="C736" t="inlineStr">
        <is>
          <t xml:space="preserve">CONCLUIDO	</t>
        </is>
      </c>
      <c r="D736" t="n">
        <v>13.7773</v>
      </c>
      <c r="E736" t="n">
        <v>7.26</v>
      </c>
      <c r="F736" t="n">
        <v>5.15</v>
      </c>
      <c r="G736" t="n">
        <v>51.47</v>
      </c>
      <c r="H736" t="n">
        <v>1.01</v>
      </c>
      <c r="I736" t="n">
        <v>6</v>
      </c>
      <c r="J736" t="n">
        <v>104.97</v>
      </c>
      <c r="K736" t="n">
        <v>39.72</v>
      </c>
      <c r="L736" t="n">
        <v>6</v>
      </c>
      <c r="M736" t="n">
        <v>0</v>
      </c>
      <c r="N736" t="n">
        <v>14.25</v>
      </c>
      <c r="O736" t="n">
        <v>13180.19</v>
      </c>
      <c r="P736" t="n">
        <v>37.14</v>
      </c>
      <c r="Q736" t="n">
        <v>202.85</v>
      </c>
      <c r="R736" t="n">
        <v>20.82</v>
      </c>
      <c r="S736" t="n">
        <v>13.89</v>
      </c>
      <c r="T736" t="n">
        <v>1778.7</v>
      </c>
      <c r="U736" t="n">
        <v>0.67</v>
      </c>
      <c r="V736" t="n">
        <v>0.75</v>
      </c>
      <c r="W736" t="n">
        <v>0.65</v>
      </c>
      <c r="X736" t="n">
        <v>0.11</v>
      </c>
      <c r="Y736" t="n">
        <v>1</v>
      </c>
      <c r="Z736" t="n">
        <v>10</v>
      </c>
    </row>
    <row r="737">
      <c r="A737" t="n">
        <v>0</v>
      </c>
      <c r="B737" t="n">
        <v>105</v>
      </c>
      <c r="C737" t="inlineStr">
        <is>
          <t xml:space="preserve">CONCLUIDO	</t>
        </is>
      </c>
      <c r="D737" t="n">
        <v>8.5669</v>
      </c>
      <c r="E737" t="n">
        <v>11.67</v>
      </c>
      <c r="F737" t="n">
        <v>6.39</v>
      </c>
      <c r="G737" t="n">
        <v>5.72</v>
      </c>
      <c r="H737" t="n">
        <v>0.09</v>
      </c>
      <c r="I737" t="n">
        <v>67</v>
      </c>
      <c r="J737" t="n">
        <v>204</v>
      </c>
      <c r="K737" t="n">
        <v>55.27</v>
      </c>
      <c r="L737" t="n">
        <v>1</v>
      </c>
      <c r="M737" t="n">
        <v>65</v>
      </c>
      <c r="N737" t="n">
        <v>42.72</v>
      </c>
      <c r="O737" t="n">
        <v>25393.6</v>
      </c>
      <c r="P737" t="n">
        <v>91.62</v>
      </c>
      <c r="Q737" t="n">
        <v>202.94</v>
      </c>
      <c r="R737" t="n">
        <v>59.92</v>
      </c>
      <c r="S737" t="n">
        <v>13.89</v>
      </c>
      <c r="T737" t="n">
        <v>21024.16</v>
      </c>
      <c r="U737" t="n">
        <v>0.23</v>
      </c>
      <c r="V737" t="n">
        <v>0.61</v>
      </c>
      <c r="W737" t="n">
        <v>0.74</v>
      </c>
      <c r="X737" t="n">
        <v>1.35</v>
      </c>
      <c r="Y737" t="n">
        <v>1</v>
      </c>
      <c r="Z737" t="n">
        <v>10</v>
      </c>
    </row>
    <row r="738">
      <c r="A738" t="n">
        <v>1</v>
      </c>
      <c r="B738" t="n">
        <v>105</v>
      </c>
      <c r="C738" t="inlineStr">
        <is>
          <t xml:space="preserve">CONCLUIDO	</t>
        </is>
      </c>
      <c r="D738" t="n">
        <v>9.341699999999999</v>
      </c>
      <c r="E738" t="n">
        <v>10.7</v>
      </c>
      <c r="F738" t="n">
        <v>6.07</v>
      </c>
      <c r="G738" t="n">
        <v>7.14</v>
      </c>
      <c r="H738" t="n">
        <v>0.11</v>
      </c>
      <c r="I738" t="n">
        <v>51</v>
      </c>
      <c r="J738" t="n">
        <v>204.39</v>
      </c>
      <c r="K738" t="n">
        <v>55.27</v>
      </c>
      <c r="L738" t="n">
        <v>1.25</v>
      </c>
      <c r="M738" t="n">
        <v>49</v>
      </c>
      <c r="N738" t="n">
        <v>42.87</v>
      </c>
      <c r="O738" t="n">
        <v>25442.42</v>
      </c>
      <c r="P738" t="n">
        <v>86.86</v>
      </c>
      <c r="Q738" t="n">
        <v>202.85</v>
      </c>
      <c r="R738" t="n">
        <v>49.75</v>
      </c>
      <c r="S738" t="n">
        <v>13.89</v>
      </c>
      <c r="T738" t="n">
        <v>16019.08</v>
      </c>
      <c r="U738" t="n">
        <v>0.28</v>
      </c>
      <c r="V738" t="n">
        <v>0.64</v>
      </c>
      <c r="W738" t="n">
        <v>0.72</v>
      </c>
      <c r="X738" t="n">
        <v>1.03</v>
      </c>
      <c r="Y738" t="n">
        <v>1</v>
      </c>
      <c r="Z738" t="n">
        <v>10</v>
      </c>
    </row>
    <row r="739">
      <c r="A739" t="n">
        <v>2</v>
      </c>
      <c r="B739" t="n">
        <v>105</v>
      </c>
      <c r="C739" t="inlineStr">
        <is>
          <t xml:space="preserve">CONCLUIDO	</t>
        </is>
      </c>
      <c r="D739" t="n">
        <v>9.925599999999999</v>
      </c>
      <c r="E739" t="n">
        <v>10.07</v>
      </c>
      <c r="F739" t="n">
        <v>5.85</v>
      </c>
      <c r="G739" t="n">
        <v>8.56</v>
      </c>
      <c r="H739" t="n">
        <v>0.13</v>
      </c>
      <c r="I739" t="n">
        <v>41</v>
      </c>
      <c r="J739" t="n">
        <v>204.79</v>
      </c>
      <c r="K739" t="n">
        <v>55.27</v>
      </c>
      <c r="L739" t="n">
        <v>1.5</v>
      </c>
      <c r="M739" t="n">
        <v>39</v>
      </c>
      <c r="N739" t="n">
        <v>43.02</v>
      </c>
      <c r="O739" t="n">
        <v>25491.3</v>
      </c>
      <c r="P739" t="n">
        <v>83.45999999999999</v>
      </c>
      <c r="Q739" t="n">
        <v>202.85</v>
      </c>
      <c r="R739" t="n">
        <v>43.05</v>
      </c>
      <c r="S739" t="n">
        <v>13.89</v>
      </c>
      <c r="T739" t="n">
        <v>12717.69</v>
      </c>
      <c r="U739" t="n">
        <v>0.32</v>
      </c>
      <c r="V739" t="n">
        <v>0.66</v>
      </c>
      <c r="W739" t="n">
        <v>0.7</v>
      </c>
      <c r="X739" t="n">
        <v>0.8100000000000001</v>
      </c>
      <c r="Y739" t="n">
        <v>1</v>
      </c>
      <c r="Z739" t="n">
        <v>10</v>
      </c>
    </row>
    <row r="740">
      <c r="A740" t="n">
        <v>3</v>
      </c>
      <c r="B740" t="n">
        <v>105</v>
      </c>
      <c r="C740" t="inlineStr">
        <is>
          <t xml:space="preserve">CONCLUIDO	</t>
        </is>
      </c>
      <c r="D740" t="n">
        <v>10.2907</v>
      </c>
      <c r="E740" t="n">
        <v>9.720000000000001</v>
      </c>
      <c r="F740" t="n">
        <v>5.73</v>
      </c>
      <c r="G740" t="n">
        <v>9.83</v>
      </c>
      <c r="H740" t="n">
        <v>0.15</v>
      </c>
      <c r="I740" t="n">
        <v>35</v>
      </c>
      <c r="J740" t="n">
        <v>205.18</v>
      </c>
      <c r="K740" t="n">
        <v>55.27</v>
      </c>
      <c r="L740" t="n">
        <v>1.75</v>
      </c>
      <c r="M740" t="n">
        <v>33</v>
      </c>
      <c r="N740" t="n">
        <v>43.16</v>
      </c>
      <c r="O740" t="n">
        <v>25540.22</v>
      </c>
      <c r="P740" t="n">
        <v>81.69</v>
      </c>
      <c r="Q740" t="n">
        <v>202.89</v>
      </c>
      <c r="R740" t="n">
        <v>38.78</v>
      </c>
      <c r="S740" t="n">
        <v>13.89</v>
      </c>
      <c r="T740" t="n">
        <v>10615.68</v>
      </c>
      <c r="U740" t="n">
        <v>0.36</v>
      </c>
      <c r="V740" t="n">
        <v>0.67</v>
      </c>
      <c r="W740" t="n">
        <v>0.71</v>
      </c>
      <c r="X740" t="n">
        <v>0.6899999999999999</v>
      </c>
      <c r="Y740" t="n">
        <v>1</v>
      </c>
      <c r="Z740" t="n">
        <v>10</v>
      </c>
    </row>
    <row r="741">
      <c r="A741" t="n">
        <v>4</v>
      </c>
      <c r="B741" t="n">
        <v>105</v>
      </c>
      <c r="C741" t="inlineStr">
        <is>
          <t xml:space="preserve">CONCLUIDO	</t>
        </is>
      </c>
      <c r="D741" t="n">
        <v>10.6317</v>
      </c>
      <c r="E741" t="n">
        <v>9.41</v>
      </c>
      <c r="F741" t="n">
        <v>5.62</v>
      </c>
      <c r="G741" t="n">
        <v>11.25</v>
      </c>
      <c r="H741" t="n">
        <v>0.17</v>
      </c>
      <c r="I741" t="n">
        <v>30</v>
      </c>
      <c r="J741" t="n">
        <v>205.58</v>
      </c>
      <c r="K741" t="n">
        <v>55.27</v>
      </c>
      <c r="L741" t="n">
        <v>2</v>
      </c>
      <c r="M741" t="n">
        <v>28</v>
      </c>
      <c r="N741" t="n">
        <v>43.31</v>
      </c>
      <c r="O741" t="n">
        <v>25589.2</v>
      </c>
      <c r="P741" t="n">
        <v>79.95999999999999</v>
      </c>
      <c r="Q741" t="n">
        <v>202.83</v>
      </c>
      <c r="R741" t="n">
        <v>35.65</v>
      </c>
      <c r="S741" t="n">
        <v>13.89</v>
      </c>
      <c r="T741" t="n">
        <v>9075.43</v>
      </c>
      <c r="U741" t="n">
        <v>0.39</v>
      </c>
      <c r="V741" t="n">
        <v>0.6899999999999999</v>
      </c>
      <c r="W741" t="n">
        <v>0.6899999999999999</v>
      </c>
      <c r="X741" t="n">
        <v>0.59</v>
      </c>
      <c r="Y741" t="n">
        <v>1</v>
      </c>
      <c r="Z741" t="n">
        <v>10</v>
      </c>
    </row>
    <row r="742">
      <c r="A742" t="n">
        <v>5</v>
      </c>
      <c r="B742" t="n">
        <v>105</v>
      </c>
      <c r="C742" t="inlineStr">
        <is>
          <t xml:space="preserve">CONCLUIDO	</t>
        </is>
      </c>
      <c r="D742" t="n">
        <v>10.9131</v>
      </c>
      <c r="E742" t="n">
        <v>9.16</v>
      </c>
      <c r="F742" t="n">
        <v>5.54</v>
      </c>
      <c r="G742" t="n">
        <v>12.79</v>
      </c>
      <c r="H742" t="n">
        <v>0.19</v>
      </c>
      <c r="I742" t="n">
        <v>26</v>
      </c>
      <c r="J742" t="n">
        <v>205.98</v>
      </c>
      <c r="K742" t="n">
        <v>55.27</v>
      </c>
      <c r="L742" t="n">
        <v>2.25</v>
      </c>
      <c r="M742" t="n">
        <v>24</v>
      </c>
      <c r="N742" t="n">
        <v>43.46</v>
      </c>
      <c r="O742" t="n">
        <v>25638.22</v>
      </c>
      <c r="P742" t="n">
        <v>78.64</v>
      </c>
      <c r="Q742" t="n">
        <v>202.86</v>
      </c>
      <c r="R742" t="n">
        <v>33.08</v>
      </c>
      <c r="S742" t="n">
        <v>13.89</v>
      </c>
      <c r="T742" t="n">
        <v>7811.72</v>
      </c>
      <c r="U742" t="n">
        <v>0.42</v>
      </c>
      <c r="V742" t="n">
        <v>0.7</v>
      </c>
      <c r="W742" t="n">
        <v>0.6899999999999999</v>
      </c>
      <c r="X742" t="n">
        <v>0.51</v>
      </c>
      <c r="Y742" t="n">
        <v>1</v>
      </c>
      <c r="Z742" t="n">
        <v>10</v>
      </c>
    </row>
    <row r="743">
      <c r="A743" t="n">
        <v>6</v>
      </c>
      <c r="B743" t="n">
        <v>105</v>
      </c>
      <c r="C743" t="inlineStr">
        <is>
          <t xml:space="preserve">CONCLUIDO	</t>
        </is>
      </c>
      <c r="D743" t="n">
        <v>11.0602</v>
      </c>
      <c r="E743" t="n">
        <v>9.039999999999999</v>
      </c>
      <c r="F743" t="n">
        <v>5.5</v>
      </c>
      <c r="G743" t="n">
        <v>13.76</v>
      </c>
      <c r="H743" t="n">
        <v>0.22</v>
      </c>
      <c r="I743" t="n">
        <v>24</v>
      </c>
      <c r="J743" t="n">
        <v>206.38</v>
      </c>
      <c r="K743" t="n">
        <v>55.27</v>
      </c>
      <c r="L743" t="n">
        <v>2.5</v>
      </c>
      <c r="M743" t="n">
        <v>22</v>
      </c>
      <c r="N743" t="n">
        <v>43.6</v>
      </c>
      <c r="O743" t="n">
        <v>25687.3</v>
      </c>
      <c r="P743" t="n">
        <v>77.86</v>
      </c>
      <c r="Q743" t="n">
        <v>202.81</v>
      </c>
      <c r="R743" t="n">
        <v>32.06</v>
      </c>
      <c r="S743" t="n">
        <v>13.89</v>
      </c>
      <c r="T743" t="n">
        <v>7308.54</v>
      </c>
      <c r="U743" t="n">
        <v>0.43</v>
      </c>
      <c r="V743" t="n">
        <v>0.7</v>
      </c>
      <c r="W743" t="n">
        <v>0.68</v>
      </c>
      <c r="X743" t="n">
        <v>0.47</v>
      </c>
      <c r="Y743" t="n">
        <v>1</v>
      </c>
      <c r="Z743" t="n">
        <v>10</v>
      </c>
    </row>
    <row r="744">
      <c r="A744" t="n">
        <v>7</v>
      </c>
      <c r="B744" t="n">
        <v>105</v>
      </c>
      <c r="C744" t="inlineStr">
        <is>
          <t xml:space="preserve">CONCLUIDO	</t>
        </is>
      </c>
      <c r="D744" t="n">
        <v>11.1867</v>
      </c>
      <c r="E744" t="n">
        <v>8.94</v>
      </c>
      <c r="F744" t="n">
        <v>5.48</v>
      </c>
      <c r="G744" t="n">
        <v>14.95</v>
      </c>
      <c r="H744" t="n">
        <v>0.24</v>
      </c>
      <c r="I744" t="n">
        <v>22</v>
      </c>
      <c r="J744" t="n">
        <v>206.78</v>
      </c>
      <c r="K744" t="n">
        <v>55.27</v>
      </c>
      <c r="L744" t="n">
        <v>2.75</v>
      </c>
      <c r="M744" t="n">
        <v>20</v>
      </c>
      <c r="N744" t="n">
        <v>43.75</v>
      </c>
      <c r="O744" t="n">
        <v>25736.42</v>
      </c>
      <c r="P744" t="n">
        <v>77.56</v>
      </c>
      <c r="Q744" t="n">
        <v>202.81</v>
      </c>
      <c r="R744" t="n">
        <v>31.49</v>
      </c>
      <c r="S744" t="n">
        <v>13.89</v>
      </c>
      <c r="T744" t="n">
        <v>7032.61</v>
      </c>
      <c r="U744" t="n">
        <v>0.44</v>
      </c>
      <c r="V744" t="n">
        <v>0.71</v>
      </c>
      <c r="W744" t="n">
        <v>0.68</v>
      </c>
      <c r="X744" t="n">
        <v>0.44</v>
      </c>
      <c r="Y744" t="n">
        <v>1</v>
      </c>
      <c r="Z744" t="n">
        <v>10</v>
      </c>
    </row>
    <row r="745">
      <c r="A745" t="n">
        <v>8</v>
      </c>
      <c r="B745" t="n">
        <v>105</v>
      </c>
      <c r="C745" t="inlineStr">
        <is>
          <t xml:space="preserve">CONCLUIDO	</t>
        </is>
      </c>
      <c r="D745" t="n">
        <v>11.3748</v>
      </c>
      <c r="E745" t="n">
        <v>8.789999999999999</v>
      </c>
      <c r="F745" t="n">
        <v>5.42</v>
      </c>
      <c r="G745" t="n">
        <v>16.25</v>
      </c>
      <c r="H745" t="n">
        <v>0.26</v>
      </c>
      <c r="I745" t="n">
        <v>20</v>
      </c>
      <c r="J745" t="n">
        <v>207.17</v>
      </c>
      <c r="K745" t="n">
        <v>55.27</v>
      </c>
      <c r="L745" t="n">
        <v>3</v>
      </c>
      <c r="M745" t="n">
        <v>18</v>
      </c>
      <c r="N745" t="n">
        <v>43.9</v>
      </c>
      <c r="O745" t="n">
        <v>25785.6</v>
      </c>
      <c r="P745" t="n">
        <v>76.36</v>
      </c>
      <c r="Q745" t="n">
        <v>202.86</v>
      </c>
      <c r="R745" t="n">
        <v>29.35</v>
      </c>
      <c r="S745" t="n">
        <v>13.89</v>
      </c>
      <c r="T745" t="n">
        <v>5973.63</v>
      </c>
      <c r="U745" t="n">
        <v>0.47</v>
      </c>
      <c r="V745" t="n">
        <v>0.71</v>
      </c>
      <c r="W745" t="n">
        <v>0.67</v>
      </c>
      <c r="X745" t="n">
        <v>0.38</v>
      </c>
      <c r="Y745" t="n">
        <v>1</v>
      </c>
      <c r="Z745" t="n">
        <v>10</v>
      </c>
    </row>
    <row r="746">
      <c r="A746" t="n">
        <v>9</v>
      </c>
      <c r="B746" t="n">
        <v>105</v>
      </c>
      <c r="C746" t="inlineStr">
        <is>
          <t xml:space="preserve">CONCLUIDO	</t>
        </is>
      </c>
      <c r="D746" t="n">
        <v>11.5329</v>
      </c>
      <c r="E746" t="n">
        <v>8.67</v>
      </c>
      <c r="F746" t="n">
        <v>5.38</v>
      </c>
      <c r="G746" t="n">
        <v>17.92</v>
      </c>
      <c r="H746" t="n">
        <v>0.28</v>
      </c>
      <c r="I746" t="n">
        <v>18</v>
      </c>
      <c r="J746" t="n">
        <v>207.57</v>
      </c>
      <c r="K746" t="n">
        <v>55.27</v>
      </c>
      <c r="L746" t="n">
        <v>3.25</v>
      </c>
      <c r="M746" t="n">
        <v>16</v>
      </c>
      <c r="N746" t="n">
        <v>44.05</v>
      </c>
      <c r="O746" t="n">
        <v>25834.83</v>
      </c>
      <c r="P746" t="n">
        <v>75.70999999999999</v>
      </c>
      <c r="Q746" t="n">
        <v>202.83</v>
      </c>
      <c r="R746" t="n">
        <v>27.95</v>
      </c>
      <c r="S746" t="n">
        <v>13.89</v>
      </c>
      <c r="T746" t="n">
        <v>5283.99</v>
      </c>
      <c r="U746" t="n">
        <v>0.5</v>
      </c>
      <c r="V746" t="n">
        <v>0.72</v>
      </c>
      <c r="W746" t="n">
        <v>0.67</v>
      </c>
      <c r="X746" t="n">
        <v>0.34</v>
      </c>
      <c r="Y746" t="n">
        <v>1</v>
      </c>
      <c r="Z746" t="n">
        <v>10</v>
      </c>
    </row>
    <row r="747">
      <c r="A747" t="n">
        <v>10</v>
      </c>
      <c r="B747" t="n">
        <v>105</v>
      </c>
      <c r="C747" t="inlineStr">
        <is>
          <t xml:space="preserve">CONCLUIDO	</t>
        </is>
      </c>
      <c r="D747" t="n">
        <v>11.5972</v>
      </c>
      <c r="E747" t="n">
        <v>8.619999999999999</v>
      </c>
      <c r="F747" t="n">
        <v>5.37</v>
      </c>
      <c r="G747" t="n">
        <v>18.95</v>
      </c>
      <c r="H747" t="n">
        <v>0.3</v>
      </c>
      <c r="I747" t="n">
        <v>17</v>
      </c>
      <c r="J747" t="n">
        <v>207.97</v>
      </c>
      <c r="K747" t="n">
        <v>55.27</v>
      </c>
      <c r="L747" t="n">
        <v>3.5</v>
      </c>
      <c r="M747" t="n">
        <v>15</v>
      </c>
      <c r="N747" t="n">
        <v>44.2</v>
      </c>
      <c r="O747" t="n">
        <v>25884.1</v>
      </c>
      <c r="P747" t="n">
        <v>75.36</v>
      </c>
      <c r="Q747" t="n">
        <v>202.84</v>
      </c>
      <c r="R747" t="n">
        <v>27.87</v>
      </c>
      <c r="S747" t="n">
        <v>13.89</v>
      </c>
      <c r="T747" t="n">
        <v>5250.2</v>
      </c>
      <c r="U747" t="n">
        <v>0.5</v>
      </c>
      <c r="V747" t="n">
        <v>0.72</v>
      </c>
      <c r="W747" t="n">
        <v>0.67</v>
      </c>
      <c r="X747" t="n">
        <v>0.33</v>
      </c>
      <c r="Y747" t="n">
        <v>1</v>
      </c>
      <c r="Z747" t="n">
        <v>10</v>
      </c>
    </row>
    <row r="748">
      <c r="A748" t="n">
        <v>11</v>
      </c>
      <c r="B748" t="n">
        <v>105</v>
      </c>
      <c r="C748" t="inlineStr">
        <is>
          <t xml:space="preserve">CONCLUIDO	</t>
        </is>
      </c>
      <c r="D748" t="n">
        <v>11.697</v>
      </c>
      <c r="E748" t="n">
        <v>8.550000000000001</v>
      </c>
      <c r="F748" t="n">
        <v>5.34</v>
      </c>
      <c r="G748" t="n">
        <v>20.01</v>
      </c>
      <c r="H748" t="n">
        <v>0.32</v>
      </c>
      <c r="I748" t="n">
        <v>16</v>
      </c>
      <c r="J748" t="n">
        <v>208.37</v>
      </c>
      <c r="K748" t="n">
        <v>55.27</v>
      </c>
      <c r="L748" t="n">
        <v>3.75</v>
      </c>
      <c r="M748" t="n">
        <v>14</v>
      </c>
      <c r="N748" t="n">
        <v>44.35</v>
      </c>
      <c r="O748" t="n">
        <v>25933.43</v>
      </c>
      <c r="P748" t="n">
        <v>74.64</v>
      </c>
      <c r="Q748" t="n">
        <v>202.81</v>
      </c>
      <c r="R748" t="n">
        <v>26.86</v>
      </c>
      <c r="S748" t="n">
        <v>13.89</v>
      </c>
      <c r="T748" t="n">
        <v>4750.53</v>
      </c>
      <c r="U748" t="n">
        <v>0.52</v>
      </c>
      <c r="V748" t="n">
        <v>0.73</v>
      </c>
      <c r="W748" t="n">
        <v>0.66</v>
      </c>
      <c r="X748" t="n">
        <v>0.3</v>
      </c>
      <c r="Y748" t="n">
        <v>1</v>
      </c>
      <c r="Z748" t="n">
        <v>10</v>
      </c>
    </row>
    <row r="749">
      <c r="A749" t="n">
        <v>12</v>
      </c>
      <c r="B749" t="n">
        <v>105</v>
      </c>
      <c r="C749" t="inlineStr">
        <is>
          <t xml:space="preserve">CONCLUIDO	</t>
        </is>
      </c>
      <c r="D749" t="n">
        <v>11.7628</v>
      </c>
      <c r="E749" t="n">
        <v>8.5</v>
      </c>
      <c r="F749" t="n">
        <v>5.33</v>
      </c>
      <c r="G749" t="n">
        <v>21.31</v>
      </c>
      <c r="H749" t="n">
        <v>0.34</v>
      </c>
      <c r="I749" t="n">
        <v>15</v>
      </c>
      <c r="J749" t="n">
        <v>208.77</v>
      </c>
      <c r="K749" t="n">
        <v>55.27</v>
      </c>
      <c r="L749" t="n">
        <v>4</v>
      </c>
      <c r="M749" t="n">
        <v>13</v>
      </c>
      <c r="N749" t="n">
        <v>44.5</v>
      </c>
      <c r="O749" t="n">
        <v>25982.82</v>
      </c>
      <c r="P749" t="n">
        <v>74.45999999999999</v>
      </c>
      <c r="Q749" t="n">
        <v>202.82</v>
      </c>
      <c r="R749" t="n">
        <v>26.74</v>
      </c>
      <c r="S749" t="n">
        <v>13.89</v>
      </c>
      <c r="T749" t="n">
        <v>4693.42</v>
      </c>
      <c r="U749" t="n">
        <v>0.52</v>
      </c>
      <c r="V749" t="n">
        <v>0.73</v>
      </c>
      <c r="W749" t="n">
        <v>0.66</v>
      </c>
      <c r="X749" t="n">
        <v>0.29</v>
      </c>
      <c r="Y749" t="n">
        <v>1</v>
      </c>
      <c r="Z749" t="n">
        <v>10</v>
      </c>
    </row>
    <row r="750">
      <c r="A750" t="n">
        <v>13</v>
      </c>
      <c r="B750" t="n">
        <v>105</v>
      </c>
      <c r="C750" t="inlineStr">
        <is>
          <t xml:space="preserve">CONCLUIDO	</t>
        </is>
      </c>
      <c r="D750" t="n">
        <v>11.8636</v>
      </c>
      <c r="E750" t="n">
        <v>8.43</v>
      </c>
      <c r="F750" t="n">
        <v>5.3</v>
      </c>
      <c r="G750" t="n">
        <v>22.7</v>
      </c>
      <c r="H750" t="n">
        <v>0.36</v>
      </c>
      <c r="I750" t="n">
        <v>14</v>
      </c>
      <c r="J750" t="n">
        <v>209.17</v>
      </c>
      <c r="K750" t="n">
        <v>55.27</v>
      </c>
      <c r="L750" t="n">
        <v>4.25</v>
      </c>
      <c r="M750" t="n">
        <v>12</v>
      </c>
      <c r="N750" t="n">
        <v>44.65</v>
      </c>
      <c r="O750" t="n">
        <v>26032.25</v>
      </c>
      <c r="P750" t="n">
        <v>73.83</v>
      </c>
      <c r="Q750" t="n">
        <v>202.81</v>
      </c>
      <c r="R750" t="n">
        <v>25.69</v>
      </c>
      <c r="S750" t="n">
        <v>13.89</v>
      </c>
      <c r="T750" t="n">
        <v>4176.11</v>
      </c>
      <c r="U750" t="n">
        <v>0.54</v>
      </c>
      <c r="V750" t="n">
        <v>0.73</v>
      </c>
      <c r="W750" t="n">
        <v>0.66</v>
      </c>
      <c r="X750" t="n">
        <v>0.26</v>
      </c>
      <c r="Y750" t="n">
        <v>1</v>
      </c>
      <c r="Z750" t="n">
        <v>10</v>
      </c>
    </row>
    <row r="751">
      <c r="A751" t="n">
        <v>14</v>
      </c>
      <c r="B751" t="n">
        <v>105</v>
      </c>
      <c r="C751" t="inlineStr">
        <is>
          <t xml:space="preserve">CONCLUIDO	</t>
        </is>
      </c>
      <c r="D751" t="n">
        <v>11.9423</v>
      </c>
      <c r="E751" t="n">
        <v>8.369999999999999</v>
      </c>
      <c r="F751" t="n">
        <v>5.28</v>
      </c>
      <c r="G751" t="n">
        <v>24.38</v>
      </c>
      <c r="H751" t="n">
        <v>0.38</v>
      </c>
      <c r="I751" t="n">
        <v>13</v>
      </c>
      <c r="J751" t="n">
        <v>209.58</v>
      </c>
      <c r="K751" t="n">
        <v>55.27</v>
      </c>
      <c r="L751" t="n">
        <v>4.5</v>
      </c>
      <c r="M751" t="n">
        <v>11</v>
      </c>
      <c r="N751" t="n">
        <v>44.8</v>
      </c>
      <c r="O751" t="n">
        <v>26081.73</v>
      </c>
      <c r="P751" t="n">
        <v>73.51000000000001</v>
      </c>
      <c r="Q751" t="n">
        <v>202.81</v>
      </c>
      <c r="R751" t="n">
        <v>25.15</v>
      </c>
      <c r="S751" t="n">
        <v>13.89</v>
      </c>
      <c r="T751" t="n">
        <v>3911.15</v>
      </c>
      <c r="U751" t="n">
        <v>0.55</v>
      </c>
      <c r="V751" t="n">
        <v>0.73</v>
      </c>
      <c r="W751" t="n">
        <v>0.66</v>
      </c>
      <c r="X751" t="n">
        <v>0.24</v>
      </c>
      <c r="Y751" t="n">
        <v>1</v>
      </c>
      <c r="Z751" t="n">
        <v>10</v>
      </c>
    </row>
    <row r="752">
      <c r="A752" t="n">
        <v>15</v>
      </c>
      <c r="B752" t="n">
        <v>105</v>
      </c>
      <c r="C752" t="inlineStr">
        <is>
          <t xml:space="preserve">CONCLUIDO	</t>
        </is>
      </c>
      <c r="D752" t="n">
        <v>12.0377</v>
      </c>
      <c r="E752" t="n">
        <v>8.31</v>
      </c>
      <c r="F752" t="n">
        <v>5.26</v>
      </c>
      <c r="G752" t="n">
        <v>26.28</v>
      </c>
      <c r="H752" t="n">
        <v>0.4</v>
      </c>
      <c r="I752" t="n">
        <v>12</v>
      </c>
      <c r="J752" t="n">
        <v>209.98</v>
      </c>
      <c r="K752" t="n">
        <v>55.27</v>
      </c>
      <c r="L752" t="n">
        <v>4.75</v>
      </c>
      <c r="M752" t="n">
        <v>10</v>
      </c>
      <c r="N752" t="n">
        <v>44.95</v>
      </c>
      <c r="O752" t="n">
        <v>26131.27</v>
      </c>
      <c r="P752" t="n">
        <v>72.98999999999999</v>
      </c>
      <c r="Q752" t="n">
        <v>202.85</v>
      </c>
      <c r="R752" t="n">
        <v>24.33</v>
      </c>
      <c r="S752" t="n">
        <v>13.89</v>
      </c>
      <c r="T752" t="n">
        <v>3506.89</v>
      </c>
      <c r="U752" t="n">
        <v>0.57</v>
      </c>
      <c r="V752" t="n">
        <v>0.74</v>
      </c>
      <c r="W752" t="n">
        <v>0.66</v>
      </c>
      <c r="X752" t="n">
        <v>0.22</v>
      </c>
      <c r="Y752" t="n">
        <v>1</v>
      </c>
      <c r="Z752" t="n">
        <v>10</v>
      </c>
    </row>
    <row r="753">
      <c r="A753" t="n">
        <v>16</v>
      </c>
      <c r="B753" t="n">
        <v>105</v>
      </c>
      <c r="C753" t="inlineStr">
        <is>
          <t xml:space="preserve">CONCLUIDO	</t>
        </is>
      </c>
      <c r="D753" t="n">
        <v>12.0257</v>
      </c>
      <c r="E753" t="n">
        <v>8.32</v>
      </c>
      <c r="F753" t="n">
        <v>5.26</v>
      </c>
      <c r="G753" t="n">
        <v>26.32</v>
      </c>
      <c r="H753" t="n">
        <v>0.42</v>
      </c>
      <c r="I753" t="n">
        <v>12</v>
      </c>
      <c r="J753" t="n">
        <v>210.38</v>
      </c>
      <c r="K753" t="n">
        <v>55.27</v>
      </c>
      <c r="L753" t="n">
        <v>5</v>
      </c>
      <c r="M753" t="n">
        <v>10</v>
      </c>
      <c r="N753" t="n">
        <v>45.11</v>
      </c>
      <c r="O753" t="n">
        <v>26180.86</v>
      </c>
      <c r="P753" t="n">
        <v>73.13</v>
      </c>
      <c r="Q753" t="n">
        <v>202.81</v>
      </c>
      <c r="R753" t="n">
        <v>24.5</v>
      </c>
      <c r="S753" t="n">
        <v>13.89</v>
      </c>
      <c r="T753" t="n">
        <v>3588.3</v>
      </c>
      <c r="U753" t="n">
        <v>0.57</v>
      </c>
      <c r="V753" t="n">
        <v>0.73</v>
      </c>
      <c r="W753" t="n">
        <v>0.66</v>
      </c>
      <c r="X753" t="n">
        <v>0.23</v>
      </c>
      <c r="Y753" t="n">
        <v>1</v>
      </c>
      <c r="Z753" t="n">
        <v>10</v>
      </c>
    </row>
    <row r="754">
      <c r="A754" t="n">
        <v>17</v>
      </c>
      <c r="B754" t="n">
        <v>105</v>
      </c>
      <c r="C754" t="inlineStr">
        <is>
          <t xml:space="preserve">CONCLUIDO	</t>
        </is>
      </c>
      <c r="D754" t="n">
        <v>12.1102</v>
      </c>
      <c r="E754" t="n">
        <v>8.26</v>
      </c>
      <c r="F754" t="n">
        <v>5.25</v>
      </c>
      <c r="G754" t="n">
        <v>28.62</v>
      </c>
      <c r="H754" t="n">
        <v>0.44</v>
      </c>
      <c r="I754" t="n">
        <v>11</v>
      </c>
      <c r="J754" t="n">
        <v>210.78</v>
      </c>
      <c r="K754" t="n">
        <v>55.27</v>
      </c>
      <c r="L754" t="n">
        <v>5.25</v>
      </c>
      <c r="M754" t="n">
        <v>9</v>
      </c>
      <c r="N754" t="n">
        <v>45.26</v>
      </c>
      <c r="O754" t="n">
        <v>26230.5</v>
      </c>
      <c r="P754" t="n">
        <v>72.53</v>
      </c>
      <c r="Q754" t="n">
        <v>202.81</v>
      </c>
      <c r="R754" t="n">
        <v>24.01</v>
      </c>
      <c r="S754" t="n">
        <v>13.89</v>
      </c>
      <c r="T754" t="n">
        <v>3349.74</v>
      </c>
      <c r="U754" t="n">
        <v>0.58</v>
      </c>
      <c r="V754" t="n">
        <v>0.74</v>
      </c>
      <c r="W754" t="n">
        <v>0.66</v>
      </c>
      <c r="X754" t="n">
        <v>0.21</v>
      </c>
      <c r="Y754" t="n">
        <v>1</v>
      </c>
      <c r="Z754" t="n">
        <v>10</v>
      </c>
    </row>
    <row r="755">
      <c r="A755" t="n">
        <v>18</v>
      </c>
      <c r="B755" t="n">
        <v>105</v>
      </c>
      <c r="C755" t="inlineStr">
        <is>
          <t xml:space="preserve">CONCLUIDO	</t>
        </is>
      </c>
      <c r="D755" t="n">
        <v>12.1143</v>
      </c>
      <c r="E755" t="n">
        <v>8.25</v>
      </c>
      <c r="F755" t="n">
        <v>5.24</v>
      </c>
      <c r="G755" t="n">
        <v>28.6</v>
      </c>
      <c r="H755" t="n">
        <v>0.46</v>
      </c>
      <c r="I755" t="n">
        <v>11</v>
      </c>
      <c r="J755" t="n">
        <v>211.18</v>
      </c>
      <c r="K755" t="n">
        <v>55.27</v>
      </c>
      <c r="L755" t="n">
        <v>5.5</v>
      </c>
      <c r="M755" t="n">
        <v>9</v>
      </c>
      <c r="N755" t="n">
        <v>45.41</v>
      </c>
      <c r="O755" t="n">
        <v>26280.2</v>
      </c>
      <c r="P755" t="n">
        <v>72.40000000000001</v>
      </c>
      <c r="Q755" t="n">
        <v>202.85</v>
      </c>
      <c r="R755" t="n">
        <v>23.99</v>
      </c>
      <c r="S755" t="n">
        <v>13.89</v>
      </c>
      <c r="T755" t="n">
        <v>3339.32</v>
      </c>
      <c r="U755" t="n">
        <v>0.58</v>
      </c>
      <c r="V755" t="n">
        <v>0.74</v>
      </c>
      <c r="W755" t="n">
        <v>0.66</v>
      </c>
      <c r="X755" t="n">
        <v>0.21</v>
      </c>
      <c r="Y755" t="n">
        <v>1</v>
      </c>
      <c r="Z755" t="n">
        <v>10</v>
      </c>
    </row>
    <row r="756">
      <c r="A756" t="n">
        <v>19</v>
      </c>
      <c r="B756" t="n">
        <v>105</v>
      </c>
      <c r="C756" t="inlineStr">
        <is>
          <t xml:space="preserve">CONCLUIDO	</t>
        </is>
      </c>
      <c r="D756" t="n">
        <v>12.2017</v>
      </c>
      <c r="E756" t="n">
        <v>8.199999999999999</v>
      </c>
      <c r="F756" t="n">
        <v>5.23</v>
      </c>
      <c r="G756" t="n">
        <v>31.35</v>
      </c>
      <c r="H756" t="n">
        <v>0.48</v>
      </c>
      <c r="I756" t="n">
        <v>10</v>
      </c>
      <c r="J756" t="n">
        <v>211.59</v>
      </c>
      <c r="K756" t="n">
        <v>55.27</v>
      </c>
      <c r="L756" t="n">
        <v>5.75</v>
      </c>
      <c r="M756" t="n">
        <v>8</v>
      </c>
      <c r="N756" t="n">
        <v>45.57</v>
      </c>
      <c r="O756" t="n">
        <v>26329.94</v>
      </c>
      <c r="P756" t="n">
        <v>71.84</v>
      </c>
      <c r="Q756" t="n">
        <v>202.82</v>
      </c>
      <c r="R756" t="n">
        <v>23.28</v>
      </c>
      <c r="S756" t="n">
        <v>13.89</v>
      </c>
      <c r="T756" t="n">
        <v>2987.46</v>
      </c>
      <c r="U756" t="n">
        <v>0.6</v>
      </c>
      <c r="V756" t="n">
        <v>0.74</v>
      </c>
      <c r="W756" t="n">
        <v>0.66</v>
      </c>
      <c r="X756" t="n">
        <v>0.19</v>
      </c>
      <c r="Y756" t="n">
        <v>1</v>
      </c>
      <c r="Z756" t="n">
        <v>10</v>
      </c>
    </row>
    <row r="757">
      <c r="A757" t="n">
        <v>20</v>
      </c>
      <c r="B757" t="n">
        <v>105</v>
      </c>
      <c r="C757" t="inlineStr">
        <is>
          <t xml:space="preserve">CONCLUIDO	</t>
        </is>
      </c>
      <c r="D757" t="n">
        <v>12.2175</v>
      </c>
      <c r="E757" t="n">
        <v>8.18</v>
      </c>
      <c r="F757" t="n">
        <v>5.21</v>
      </c>
      <c r="G757" t="n">
        <v>31.29</v>
      </c>
      <c r="H757" t="n">
        <v>0.5</v>
      </c>
      <c r="I757" t="n">
        <v>10</v>
      </c>
      <c r="J757" t="n">
        <v>211.99</v>
      </c>
      <c r="K757" t="n">
        <v>55.27</v>
      </c>
      <c r="L757" t="n">
        <v>6</v>
      </c>
      <c r="M757" t="n">
        <v>8</v>
      </c>
      <c r="N757" t="n">
        <v>45.72</v>
      </c>
      <c r="O757" t="n">
        <v>26379.74</v>
      </c>
      <c r="P757" t="n">
        <v>71.72</v>
      </c>
      <c r="Q757" t="n">
        <v>202.89</v>
      </c>
      <c r="R757" t="n">
        <v>23.12</v>
      </c>
      <c r="S757" t="n">
        <v>13.89</v>
      </c>
      <c r="T757" t="n">
        <v>2908.7</v>
      </c>
      <c r="U757" t="n">
        <v>0.6</v>
      </c>
      <c r="V757" t="n">
        <v>0.74</v>
      </c>
      <c r="W757" t="n">
        <v>0.65</v>
      </c>
      <c r="X757" t="n">
        <v>0.18</v>
      </c>
      <c r="Y757" t="n">
        <v>1</v>
      </c>
      <c r="Z757" t="n">
        <v>10</v>
      </c>
    </row>
    <row r="758">
      <c r="A758" t="n">
        <v>21</v>
      </c>
      <c r="B758" t="n">
        <v>105</v>
      </c>
      <c r="C758" t="inlineStr">
        <is>
          <t xml:space="preserve">CONCLUIDO	</t>
        </is>
      </c>
      <c r="D758" t="n">
        <v>12.222</v>
      </c>
      <c r="E758" t="n">
        <v>8.18</v>
      </c>
      <c r="F758" t="n">
        <v>5.21</v>
      </c>
      <c r="G758" t="n">
        <v>31.27</v>
      </c>
      <c r="H758" t="n">
        <v>0.52</v>
      </c>
      <c r="I758" t="n">
        <v>10</v>
      </c>
      <c r="J758" t="n">
        <v>212.4</v>
      </c>
      <c r="K758" t="n">
        <v>55.27</v>
      </c>
      <c r="L758" t="n">
        <v>6.25</v>
      </c>
      <c r="M758" t="n">
        <v>8</v>
      </c>
      <c r="N758" t="n">
        <v>45.87</v>
      </c>
      <c r="O758" t="n">
        <v>26429.59</v>
      </c>
      <c r="P758" t="n">
        <v>71.52</v>
      </c>
      <c r="Q758" t="n">
        <v>202.82</v>
      </c>
      <c r="R758" t="n">
        <v>23.06</v>
      </c>
      <c r="S758" t="n">
        <v>13.89</v>
      </c>
      <c r="T758" t="n">
        <v>2881</v>
      </c>
      <c r="U758" t="n">
        <v>0.6</v>
      </c>
      <c r="V758" t="n">
        <v>0.74</v>
      </c>
      <c r="W758" t="n">
        <v>0.65</v>
      </c>
      <c r="X758" t="n">
        <v>0.17</v>
      </c>
      <c r="Y758" t="n">
        <v>1</v>
      </c>
      <c r="Z758" t="n">
        <v>10</v>
      </c>
    </row>
    <row r="759">
      <c r="A759" t="n">
        <v>22</v>
      </c>
      <c r="B759" t="n">
        <v>105</v>
      </c>
      <c r="C759" t="inlineStr">
        <is>
          <t xml:space="preserve">CONCLUIDO	</t>
        </is>
      </c>
      <c r="D759" t="n">
        <v>12.2976</v>
      </c>
      <c r="E759" t="n">
        <v>8.130000000000001</v>
      </c>
      <c r="F759" t="n">
        <v>5.2</v>
      </c>
      <c r="G759" t="n">
        <v>34.68</v>
      </c>
      <c r="H759" t="n">
        <v>0.54</v>
      </c>
      <c r="I759" t="n">
        <v>9</v>
      </c>
      <c r="J759" t="n">
        <v>212.8</v>
      </c>
      <c r="K759" t="n">
        <v>55.27</v>
      </c>
      <c r="L759" t="n">
        <v>6.5</v>
      </c>
      <c r="M759" t="n">
        <v>7</v>
      </c>
      <c r="N759" t="n">
        <v>46.03</v>
      </c>
      <c r="O759" t="n">
        <v>26479.5</v>
      </c>
      <c r="P759" t="n">
        <v>71.09999999999999</v>
      </c>
      <c r="Q759" t="n">
        <v>202.83</v>
      </c>
      <c r="R759" t="n">
        <v>22.67</v>
      </c>
      <c r="S759" t="n">
        <v>13.89</v>
      </c>
      <c r="T759" t="n">
        <v>2687.45</v>
      </c>
      <c r="U759" t="n">
        <v>0.61</v>
      </c>
      <c r="V759" t="n">
        <v>0.74</v>
      </c>
      <c r="W759" t="n">
        <v>0.65</v>
      </c>
      <c r="X759" t="n">
        <v>0.16</v>
      </c>
      <c r="Y759" t="n">
        <v>1</v>
      </c>
      <c r="Z759" t="n">
        <v>10</v>
      </c>
    </row>
    <row r="760">
      <c r="A760" t="n">
        <v>23</v>
      </c>
      <c r="B760" t="n">
        <v>105</v>
      </c>
      <c r="C760" t="inlineStr">
        <is>
          <t xml:space="preserve">CONCLUIDO	</t>
        </is>
      </c>
      <c r="D760" t="n">
        <v>12.306</v>
      </c>
      <c r="E760" t="n">
        <v>8.130000000000001</v>
      </c>
      <c r="F760" t="n">
        <v>5.2</v>
      </c>
      <c r="G760" t="n">
        <v>34.64</v>
      </c>
      <c r="H760" t="n">
        <v>0.5600000000000001</v>
      </c>
      <c r="I760" t="n">
        <v>9</v>
      </c>
      <c r="J760" t="n">
        <v>213.21</v>
      </c>
      <c r="K760" t="n">
        <v>55.27</v>
      </c>
      <c r="L760" t="n">
        <v>6.75</v>
      </c>
      <c r="M760" t="n">
        <v>7</v>
      </c>
      <c r="N760" t="n">
        <v>46.18</v>
      </c>
      <c r="O760" t="n">
        <v>26529.46</v>
      </c>
      <c r="P760" t="n">
        <v>70.79000000000001</v>
      </c>
      <c r="Q760" t="n">
        <v>202.83</v>
      </c>
      <c r="R760" t="n">
        <v>22.62</v>
      </c>
      <c r="S760" t="n">
        <v>13.89</v>
      </c>
      <c r="T760" t="n">
        <v>2664.21</v>
      </c>
      <c r="U760" t="n">
        <v>0.61</v>
      </c>
      <c r="V760" t="n">
        <v>0.74</v>
      </c>
      <c r="W760" t="n">
        <v>0.65</v>
      </c>
      <c r="X760" t="n">
        <v>0.16</v>
      </c>
      <c r="Y760" t="n">
        <v>1</v>
      </c>
      <c r="Z760" t="n">
        <v>10</v>
      </c>
    </row>
    <row r="761">
      <c r="A761" t="n">
        <v>24</v>
      </c>
      <c r="B761" t="n">
        <v>105</v>
      </c>
      <c r="C761" t="inlineStr">
        <is>
          <t xml:space="preserve">CONCLUIDO	</t>
        </is>
      </c>
      <c r="D761" t="n">
        <v>12.2997</v>
      </c>
      <c r="E761" t="n">
        <v>8.130000000000001</v>
      </c>
      <c r="F761" t="n">
        <v>5.2</v>
      </c>
      <c r="G761" t="n">
        <v>34.67</v>
      </c>
      <c r="H761" t="n">
        <v>0.58</v>
      </c>
      <c r="I761" t="n">
        <v>9</v>
      </c>
      <c r="J761" t="n">
        <v>213.61</v>
      </c>
      <c r="K761" t="n">
        <v>55.27</v>
      </c>
      <c r="L761" t="n">
        <v>7</v>
      </c>
      <c r="M761" t="n">
        <v>7</v>
      </c>
      <c r="N761" t="n">
        <v>46.34</v>
      </c>
      <c r="O761" t="n">
        <v>26579.47</v>
      </c>
      <c r="P761" t="n">
        <v>70.81</v>
      </c>
      <c r="Q761" t="n">
        <v>202.81</v>
      </c>
      <c r="R761" t="n">
        <v>22.76</v>
      </c>
      <c r="S761" t="n">
        <v>13.89</v>
      </c>
      <c r="T761" t="n">
        <v>2733.02</v>
      </c>
      <c r="U761" t="n">
        <v>0.61</v>
      </c>
      <c r="V761" t="n">
        <v>0.74</v>
      </c>
      <c r="W761" t="n">
        <v>0.65</v>
      </c>
      <c r="X761" t="n">
        <v>0.16</v>
      </c>
      <c r="Y761" t="n">
        <v>1</v>
      </c>
      <c r="Z761" t="n">
        <v>10</v>
      </c>
    </row>
    <row r="762">
      <c r="A762" t="n">
        <v>25</v>
      </c>
      <c r="B762" t="n">
        <v>105</v>
      </c>
      <c r="C762" t="inlineStr">
        <is>
          <t xml:space="preserve">CONCLUIDO	</t>
        </is>
      </c>
      <c r="D762" t="n">
        <v>12.3796</v>
      </c>
      <c r="E762" t="n">
        <v>8.08</v>
      </c>
      <c r="F762" t="n">
        <v>5.19</v>
      </c>
      <c r="G762" t="n">
        <v>38.91</v>
      </c>
      <c r="H762" t="n">
        <v>0.6</v>
      </c>
      <c r="I762" t="n">
        <v>8</v>
      </c>
      <c r="J762" t="n">
        <v>214.02</v>
      </c>
      <c r="K762" t="n">
        <v>55.27</v>
      </c>
      <c r="L762" t="n">
        <v>7.25</v>
      </c>
      <c r="M762" t="n">
        <v>6</v>
      </c>
      <c r="N762" t="n">
        <v>46.49</v>
      </c>
      <c r="O762" t="n">
        <v>26629.54</v>
      </c>
      <c r="P762" t="n">
        <v>70.41</v>
      </c>
      <c r="Q762" t="n">
        <v>202.81</v>
      </c>
      <c r="R762" t="n">
        <v>22.34</v>
      </c>
      <c r="S762" t="n">
        <v>13.89</v>
      </c>
      <c r="T762" t="n">
        <v>2528.34</v>
      </c>
      <c r="U762" t="n">
        <v>0.62</v>
      </c>
      <c r="V762" t="n">
        <v>0.75</v>
      </c>
      <c r="W762" t="n">
        <v>0.65</v>
      </c>
      <c r="X762" t="n">
        <v>0.15</v>
      </c>
      <c r="Y762" t="n">
        <v>1</v>
      </c>
      <c r="Z762" t="n">
        <v>10</v>
      </c>
    </row>
    <row r="763">
      <c r="A763" t="n">
        <v>26</v>
      </c>
      <c r="B763" t="n">
        <v>105</v>
      </c>
      <c r="C763" t="inlineStr">
        <is>
          <t xml:space="preserve">CONCLUIDO	</t>
        </is>
      </c>
      <c r="D763" t="n">
        <v>12.3869</v>
      </c>
      <c r="E763" t="n">
        <v>8.07</v>
      </c>
      <c r="F763" t="n">
        <v>5.18</v>
      </c>
      <c r="G763" t="n">
        <v>38.88</v>
      </c>
      <c r="H763" t="n">
        <v>0.62</v>
      </c>
      <c r="I763" t="n">
        <v>8</v>
      </c>
      <c r="J763" t="n">
        <v>214.42</v>
      </c>
      <c r="K763" t="n">
        <v>55.27</v>
      </c>
      <c r="L763" t="n">
        <v>7.5</v>
      </c>
      <c r="M763" t="n">
        <v>6</v>
      </c>
      <c r="N763" t="n">
        <v>46.65</v>
      </c>
      <c r="O763" t="n">
        <v>26679.66</v>
      </c>
      <c r="P763" t="n">
        <v>70.38</v>
      </c>
      <c r="Q763" t="n">
        <v>202.81</v>
      </c>
      <c r="R763" t="n">
        <v>22.22</v>
      </c>
      <c r="S763" t="n">
        <v>13.89</v>
      </c>
      <c r="T763" t="n">
        <v>2471.21</v>
      </c>
      <c r="U763" t="n">
        <v>0.63</v>
      </c>
      <c r="V763" t="n">
        <v>0.75</v>
      </c>
      <c r="W763" t="n">
        <v>0.65</v>
      </c>
      <c r="X763" t="n">
        <v>0.15</v>
      </c>
      <c r="Y763" t="n">
        <v>1</v>
      </c>
      <c r="Z763" t="n">
        <v>10</v>
      </c>
    </row>
    <row r="764">
      <c r="A764" t="n">
        <v>27</v>
      </c>
      <c r="B764" t="n">
        <v>105</v>
      </c>
      <c r="C764" t="inlineStr">
        <is>
          <t xml:space="preserve">CONCLUIDO	</t>
        </is>
      </c>
      <c r="D764" t="n">
        <v>12.4061</v>
      </c>
      <c r="E764" t="n">
        <v>8.06</v>
      </c>
      <c r="F764" t="n">
        <v>5.17</v>
      </c>
      <c r="G764" t="n">
        <v>38.79</v>
      </c>
      <c r="H764" t="n">
        <v>0.64</v>
      </c>
      <c r="I764" t="n">
        <v>8</v>
      </c>
      <c r="J764" t="n">
        <v>214.83</v>
      </c>
      <c r="K764" t="n">
        <v>55.27</v>
      </c>
      <c r="L764" t="n">
        <v>7.75</v>
      </c>
      <c r="M764" t="n">
        <v>6</v>
      </c>
      <c r="N764" t="n">
        <v>46.81</v>
      </c>
      <c r="O764" t="n">
        <v>26729.83</v>
      </c>
      <c r="P764" t="n">
        <v>69.81</v>
      </c>
      <c r="Q764" t="n">
        <v>202.81</v>
      </c>
      <c r="R764" t="n">
        <v>21.86</v>
      </c>
      <c r="S764" t="n">
        <v>13.89</v>
      </c>
      <c r="T764" t="n">
        <v>2288.79</v>
      </c>
      <c r="U764" t="n">
        <v>0.64</v>
      </c>
      <c r="V764" t="n">
        <v>0.75</v>
      </c>
      <c r="W764" t="n">
        <v>0.65</v>
      </c>
      <c r="X764" t="n">
        <v>0.13</v>
      </c>
      <c r="Y764" t="n">
        <v>1</v>
      </c>
      <c r="Z764" t="n">
        <v>10</v>
      </c>
    </row>
    <row r="765">
      <c r="A765" t="n">
        <v>28</v>
      </c>
      <c r="B765" t="n">
        <v>105</v>
      </c>
      <c r="C765" t="inlineStr">
        <is>
          <t xml:space="preserve">CONCLUIDO	</t>
        </is>
      </c>
      <c r="D765" t="n">
        <v>12.3988</v>
      </c>
      <c r="E765" t="n">
        <v>8.07</v>
      </c>
      <c r="F765" t="n">
        <v>5.18</v>
      </c>
      <c r="G765" t="n">
        <v>38.82</v>
      </c>
      <c r="H765" t="n">
        <v>0.66</v>
      </c>
      <c r="I765" t="n">
        <v>8</v>
      </c>
      <c r="J765" t="n">
        <v>215.24</v>
      </c>
      <c r="K765" t="n">
        <v>55.27</v>
      </c>
      <c r="L765" t="n">
        <v>8</v>
      </c>
      <c r="M765" t="n">
        <v>6</v>
      </c>
      <c r="N765" t="n">
        <v>46.97</v>
      </c>
      <c r="O765" t="n">
        <v>26780.06</v>
      </c>
      <c r="P765" t="n">
        <v>69.7</v>
      </c>
      <c r="Q765" t="n">
        <v>202.81</v>
      </c>
      <c r="R765" t="n">
        <v>21.92</v>
      </c>
      <c r="S765" t="n">
        <v>13.89</v>
      </c>
      <c r="T765" t="n">
        <v>2321.93</v>
      </c>
      <c r="U765" t="n">
        <v>0.63</v>
      </c>
      <c r="V765" t="n">
        <v>0.75</v>
      </c>
      <c r="W765" t="n">
        <v>0.65</v>
      </c>
      <c r="X765" t="n">
        <v>0.14</v>
      </c>
      <c r="Y765" t="n">
        <v>1</v>
      </c>
      <c r="Z765" t="n">
        <v>10</v>
      </c>
    </row>
    <row r="766">
      <c r="A766" t="n">
        <v>29</v>
      </c>
      <c r="B766" t="n">
        <v>105</v>
      </c>
      <c r="C766" t="inlineStr">
        <is>
          <t xml:space="preserve">CONCLUIDO	</t>
        </is>
      </c>
      <c r="D766" t="n">
        <v>12.4991</v>
      </c>
      <c r="E766" t="n">
        <v>8</v>
      </c>
      <c r="F766" t="n">
        <v>5.15</v>
      </c>
      <c r="G766" t="n">
        <v>44.16</v>
      </c>
      <c r="H766" t="n">
        <v>0.68</v>
      </c>
      <c r="I766" t="n">
        <v>7</v>
      </c>
      <c r="J766" t="n">
        <v>215.65</v>
      </c>
      <c r="K766" t="n">
        <v>55.27</v>
      </c>
      <c r="L766" t="n">
        <v>8.25</v>
      </c>
      <c r="M766" t="n">
        <v>5</v>
      </c>
      <c r="N766" t="n">
        <v>47.12</v>
      </c>
      <c r="O766" t="n">
        <v>26830.34</v>
      </c>
      <c r="P766" t="n">
        <v>69.15000000000001</v>
      </c>
      <c r="Q766" t="n">
        <v>202.82</v>
      </c>
      <c r="R766" t="n">
        <v>21.1</v>
      </c>
      <c r="S766" t="n">
        <v>13.89</v>
      </c>
      <c r="T766" t="n">
        <v>1915.71</v>
      </c>
      <c r="U766" t="n">
        <v>0.66</v>
      </c>
      <c r="V766" t="n">
        <v>0.75</v>
      </c>
      <c r="W766" t="n">
        <v>0.65</v>
      </c>
      <c r="X766" t="n">
        <v>0.11</v>
      </c>
      <c r="Y766" t="n">
        <v>1</v>
      </c>
      <c r="Z766" t="n">
        <v>10</v>
      </c>
    </row>
    <row r="767">
      <c r="A767" t="n">
        <v>30</v>
      </c>
      <c r="B767" t="n">
        <v>105</v>
      </c>
      <c r="C767" t="inlineStr">
        <is>
          <t xml:space="preserve">CONCLUIDO	</t>
        </is>
      </c>
      <c r="D767" t="n">
        <v>12.4887</v>
      </c>
      <c r="E767" t="n">
        <v>8.01</v>
      </c>
      <c r="F767" t="n">
        <v>5.16</v>
      </c>
      <c r="G767" t="n">
        <v>44.22</v>
      </c>
      <c r="H767" t="n">
        <v>0.7</v>
      </c>
      <c r="I767" t="n">
        <v>7</v>
      </c>
      <c r="J767" t="n">
        <v>216.05</v>
      </c>
      <c r="K767" t="n">
        <v>55.27</v>
      </c>
      <c r="L767" t="n">
        <v>8.5</v>
      </c>
      <c r="M767" t="n">
        <v>5</v>
      </c>
      <c r="N767" t="n">
        <v>47.28</v>
      </c>
      <c r="O767" t="n">
        <v>26880.68</v>
      </c>
      <c r="P767" t="n">
        <v>69.19</v>
      </c>
      <c r="Q767" t="n">
        <v>202.81</v>
      </c>
      <c r="R767" t="n">
        <v>21.43</v>
      </c>
      <c r="S767" t="n">
        <v>13.89</v>
      </c>
      <c r="T767" t="n">
        <v>2081.67</v>
      </c>
      <c r="U767" t="n">
        <v>0.65</v>
      </c>
      <c r="V767" t="n">
        <v>0.75</v>
      </c>
      <c r="W767" t="n">
        <v>0.65</v>
      </c>
      <c r="X767" t="n">
        <v>0.12</v>
      </c>
      <c r="Y767" t="n">
        <v>1</v>
      </c>
      <c r="Z767" t="n">
        <v>10</v>
      </c>
    </row>
    <row r="768">
      <c r="A768" t="n">
        <v>31</v>
      </c>
      <c r="B768" t="n">
        <v>105</v>
      </c>
      <c r="C768" t="inlineStr">
        <is>
          <t xml:space="preserve">CONCLUIDO	</t>
        </is>
      </c>
      <c r="D768" t="n">
        <v>12.4965</v>
      </c>
      <c r="E768" t="n">
        <v>8</v>
      </c>
      <c r="F768" t="n">
        <v>5.15</v>
      </c>
      <c r="G768" t="n">
        <v>44.17</v>
      </c>
      <c r="H768" t="n">
        <v>0.72</v>
      </c>
      <c r="I768" t="n">
        <v>7</v>
      </c>
      <c r="J768" t="n">
        <v>216.46</v>
      </c>
      <c r="K768" t="n">
        <v>55.27</v>
      </c>
      <c r="L768" t="n">
        <v>8.75</v>
      </c>
      <c r="M768" t="n">
        <v>5</v>
      </c>
      <c r="N768" t="n">
        <v>47.44</v>
      </c>
      <c r="O768" t="n">
        <v>26931.07</v>
      </c>
      <c r="P768" t="n">
        <v>69.20999999999999</v>
      </c>
      <c r="Q768" t="n">
        <v>202.81</v>
      </c>
      <c r="R768" t="n">
        <v>21.21</v>
      </c>
      <c r="S768" t="n">
        <v>13.89</v>
      </c>
      <c r="T768" t="n">
        <v>1970.7</v>
      </c>
      <c r="U768" t="n">
        <v>0.65</v>
      </c>
      <c r="V768" t="n">
        <v>0.75</v>
      </c>
      <c r="W768" t="n">
        <v>0.65</v>
      </c>
      <c r="X768" t="n">
        <v>0.12</v>
      </c>
      <c r="Y768" t="n">
        <v>1</v>
      </c>
      <c r="Z768" t="n">
        <v>10</v>
      </c>
    </row>
    <row r="769">
      <c r="A769" t="n">
        <v>32</v>
      </c>
      <c r="B769" t="n">
        <v>105</v>
      </c>
      <c r="C769" t="inlineStr">
        <is>
          <t xml:space="preserve">CONCLUIDO	</t>
        </is>
      </c>
      <c r="D769" t="n">
        <v>12.49</v>
      </c>
      <c r="E769" t="n">
        <v>8.01</v>
      </c>
      <c r="F769" t="n">
        <v>5.16</v>
      </c>
      <c r="G769" t="n">
        <v>44.21</v>
      </c>
      <c r="H769" t="n">
        <v>0.74</v>
      </c>
      <c r="I769" t="n">
        <v>7</v>
      </c>
      <c r="J769" t="n">
        <v>216.87</v>
      </c>
      <c r="K769" t="n">
        <v>55.27</v>
      </c>
      <c r="L769" t="n">
        <v>9</v>
      </c>
      <c r="M769" t="n">
        <v>5</v>
      </c>
      <c r="N769" t="n">
        <v>47.6</v>
      </c>
      <c r="O769" t="n">
        <v>26981.51</v>
      </c>
      <c r="P769" t="n">
        <v>69.3</v>
      </c>
      <c r="Q769" t="n">
        <v>202.81</v>
      </c>
      <c r="R769" t="n">
        <v>21.37</v>
      </c>
      <c r="S769" t="n">
        <v>13.89</v>
      </c>
      <c r="T769" t="n">
        <v>2048.31</v>
      </c>
      <c r="U769" t="n">
        <v>0.65</v>
      </c>
      <c r="V769" t="n">
        <v>0.75</v>
      </c>
      <c r="W769" t="n">
        <v>0.65</v>
      </c>
      <c r="X769" t="n">
        <v>0.12</v>
      </c>
      <c r="Y769" t="n">
        <v>1</v>
      </c>
      <c r="Z769" t="n">
        <v>10</v>
      </c>
    </row>
    <row r="770">
      <c r="A770" t="n">
        <v>33</v>
      </c>
      <c r="B770" t="n">
        <v>105</v>
      </c>
      <c r="C770" t="inlineStr">
        <is>
          <t xml:space="preserve">CONCLUIDO	</t>
        </is>
      </c>
      <c r="D770" t="n">
        <v>12.4909</v>
      </c>
      <c r="E770" t="n">
        <v>8.01</v>
      </c>
      <c r="F770" t="n">
        <v>5.16</v>
      </c>
      <c r="G770" t="n">
        <v>44.2</v>
      </c>
      <c r="H770" t="n">
        <v>0.76</v>
      </c>
      <c r="I770" t="n">
        <v>7</v>
      </c>
      <c r="J770" t="n">
        <v>217.28</v>
      </c>
      <c r="K770" t="n">
        <v>55.27</v>
      </c>
      <c r="L770" t="n">
        <v>9.25</v>
      </c>
      <c r="M770" t="n">
        <v>5</v>
      </c>
      <c r="N770" t="n">
        <v>47.76</v>
      </c>
      <c r="O770" t="n">
        <v>27032.02</v>
      </c>
      <c r="P770" t="n">
        <v>68.84</v>
      </c>
      <c r="Q770" t="n">
        <v>202.81</v>
      </c>
      <c r="R770" t="n">
        <v>21.36</v>
      </c>
      <c r="S770" t="n">
        <v>13.89</v>
      </c>
      <c r="T770" t="n">
        <v>2044.17</v>
      </c>
      <c r="U770" t="n">
        <v>0.65</v>
      </c>
      <c r="V770" t="n">
        <v>0.75</v>
      </c>
      <c r="W770" t="n">
        <v>0.65</v>
      </c>
      <c r="X770" t="n">
        <v>0.12</v>
      </c>
      <c r="Y770" t="n">
        <v>1</v>
      </c>
      <c r="Z770" t="n">
        <v>10</v>
      </c>
    </row>
    <row r="771">
      <c r="A771" t="n">
        <v>34</v>
      </c>
      <c r="B771" t="n">
        <v>105</v>
      </c>
      <c r="C771" t="inlineStr">
        <is>
          <t xml:space="preserve">CONCLUIDO	</t>
        </is>
      </c>
      <c r="D771" t="n">
        <v>12.4788</v>
      </c>
      <c r="E771" t="n">
        <v>8.01</v>
      </c>
      <c r="F771" t="n">
        <v>5.17</v>
      </c>
      <c r="G771" t="n">
        <v>44.27</v>
      </c>
      <c r="H771" t="n">
        <v>0.78</v>
      </c>
      <c r="I771" t="n">
        <v>7</v>
      </c>
      <c r="J771" t="n">
        <v>217.69</v>
      </c>
      <c r="K771" t="n">
        <v>55.27</v>
      </c>
      <c r="L771" t="n">
        <v>9.5</v>
      </c>
      <c r="M771" t="n">
        <v>5</v>
      </c>
      <c r="N771" t="n">
        <v>47.92</v>
      </c>
      <c r="O771" t="n">
        <v>27082.57</v>
      </c>
      <c r="P771" t="n">
        <v>68.70999999999999</v>
      </c>
      <c r="Q771" t="n">
        <v>202.81</v>
      </c>
      <c r="R771" t="n">
        <v>21.62</v>
      </c>
      <c r="S771" t="n">
        <v>13.89</v>
      </c>
      <c r="T771" t="n">
        <v>2173.75</v>
      </c>
      <c r="U771" t="n">
        <v>0.64</v>
      </c>
      <c r="V771" t="n">
        <v>0.75</v>
      </c>
      <c r="W771" t="n">
        <v>0.65</v>
      </c>
      <c r="X771" t="n">
        <v>0.13</v>
      </c>
      <c r="Y771" t="n">
        <v>1</v>
      </c>
      <c r="Z771" t="n">
        <v>10</v>
      </c>
    </row>
    <row r="772">
      <c r="A772" t="n">
        <v>35</v>
      </c>
      <c r="B772" t="n">
        <v>105</v>
      </c>
      <c r="C772" t="inlineStr">
        <is>
          <t xml:space="preserve">CONCLUIDO	</t>
        </is>
      </c>
      <c r="D772" t="n">
        <v>12.5826</v>
      </c>
      <c r="E772" t="n">
        <v>7.95</v>
      </c>
      <c r="F772" t="n">
        <v>5.14</v>
      </c>
      <c r="G772" t="n">
        <v>51.39</v>
      </c>
      <c r="H772" t="n">
        <v>0.79</v>
      </c>
      <c r="I772" t="n">
        <v>6</v>
      </c>
      <c r="J772" t="n">
        <v>218.1</v>
      </c>
      <c r="K772" t="n">
        <v>55.27</v>
      </c>
      <c r="L772" t="n">
        <v>9.75</v>
      </c>
      <c r="M772" t="n">
        <v>4</v>
      </c>
      <c r="N772" t="n">
        <v>48.08</v>
      </c>
      <c r="O772" t="n">
        <v>27133.18</v>
      </c>
      <c r="P772" t="n">
        <v>68</v>
      </c>
      <c r="Q772" t="n">
        <v>202.81</v>
      </c>
      <c r="R772" t="n">
        <v>20.8</v>
      </c>
      <c r="S772" t="n">
        <v>13.89</v>
      </c>
      <c r="T772" t="n">
        <v>1771.22</v>
      </c>
      <c r="U772" t="n">
        <v>0.67</v>
      </c>
      <c r="V772" t="n">
        <v>0.75</v>
      </c>
      <c r="W772" t="n">
        <v>0.65</v>
      </c>
      <c r="X772" t="n">
        <v>0.1</v>
      </c>
      <c r="Y772" t="n">
        <v>1</v>
      </c>
      <c r="Z772" t="n">
        <v>10</v>
      </c>
    </row>
    <row r="773">
      <c r="A773" t="n">
        <v>36</v>
      </c>
      <c r="B773" t="n">
        <v>105</v>
      </c>
      <c r="C773" t="inlineStr">
        <is>
          <t xml:space="preserve">CONCLUIDO	</t>
        </is>
      </c>
      <c r="D773" t="n">
        <v>12.587</v>
      </c>
      <c r="E773" t="n">
        <v>7.94</v>
      </c>
      <c r="F773" t="n">
        <v>5.14</v>
      </c>
      <c r="G773" t="n">
        <v>51.37</v>
      </c>
      <c r="H773" t="n">
        <v>0.8100000000000001</v>
      </c>
      <c r="I773" t="n">
        <v>6</v>
      </c>
      <c r="J773" t="n">
        <v>218.51</v>
      </c>
      <c r="K773" t="n">
        <v>55.27</v>
      </c>
      <c r="L773" t="n">
        <v>10</v>
      </c>
      <c r="M773" t="n">
        <v>4</v>
      </c>
      <c r="N773" t="n">
        <v>48.24</v>
      </c>
      <c r="O773" t="n">
        <v>27183.85</v>
      </c>
      <c r="P773" t="n">
        <v>67.97</v>
      </c>
      <c r="Q773" t="n">
        <v>202.81</v>
      </c>
      <c r="R773" t="n">
        <v>20.74</v>
      </c>
      <c r="S773" t="n">
        <v>13.89</v>
      </c>
      <c r="T773" t="n">
        <v>1740.15</v>
      </c>
      <c r="U773" t="n">
        <v>0.67</v>
      </c>
      <c r="V773" t="n">
        <v>0.75</v>
      </c>
      <c r="W773" t="n">
        <v>0.65</v>
      </c>
      <c r="X773" t="n">
        <v>0.1</v>
      </c>
      <c r="Y773" t="n">
        <v>1</v>
      </c>
      <c r="Z773" t="n">
        <v>10</v>
      </c>
    </row>
    <row r="774">
      <c r="A774" t="n">
        <v>37</v>
      </c>
      <c r="B774" t="n">
        <v>105</v>
      </c>
      <c r="C774" t="inlineStr">
        <is>
          <t xml:space="preserve">CONCLUIDO	</t>
        </is>
      </c>
      <c r="D774" t="n">
        <v>12.5813</v>
      </c>
      <c r="E774" t="n">
        <v>7.95</v>
      </c>
      <c r="F774" t="n">
        <v>5.14</v>
      </c>
      <c r="G774" t="n">
        <v>51.4</v>
      </c>
      <c r="H774" t="n">
        <v>0.83</v>
      </c>
      <c r="I774" t="n">
        <v>6</v>
      </c>
      <c r="J774" t="n">
        <v>218.92</v>
      </c>
      <c r="K774" t="n">
        <v>55.27</v>
      </c>
      <c r="L774" t="n">
        <v>10.25</v>
      </c>
      <c r="M774" t="n">
        <v>4</v>
      </c>
      <c r="N774" t="n">
        <v>48.4</v>
      </c>
      <c r="O774" t="n">
        <v>27234.57</v>
      </c>
      <c r="P774" t="n">
        <v>67.93000000000001</v>
      </c>
      <c r="Q774" t="n">
        <v>202.81</v>
      </c>
      <c r="R774" t="n">
        <v>20.77</v>
      </c>
      <c r="S774" t="n">
        <v>13.89</v>
      </c>
      <c r="T774" t="n">
        <v>1756.35</v>
      </c>
      <c r="U774" t="n">
        <v>0.67</v>
      </c>
      <c r="V774" t="n">
        <v>0.75</v>
      </c>
      <c r="W774" t="n">
        <v>0.65</v>
      </c>
      <c r="X774" t="n">
        <v>0.1</v>
      </c>
      <c r="Y774" t="n">
        <v>1</v>
      </c>
      <c r="Z774" t="n">
        <v>10</v>
      </c>
    </row>
    <row r="775">
      <c r="A775" t="n">
        <v>38</v>
      </c>
      <c r="B775" t="n">
        <v>105</v>
      </c>
      <c r="C775" t="inlineStr">
        <is>
          <t xml:space="preserve">CONCLUIDO	</t>
        </is>
      </c>
      <c r="D775" t="n">
        <v>12.5993</v>
      </c>
      <c r="E775" t="n">
        <v>7.94</v>
      </c>
      <c r="F775" t="n">
        <v>5.13</v>
      </c>
      <c r="G775" t="n">
        <v>51.29</v>
      </c>
      <c r="H775" t="n">
        <v>0.85</v>
      </c>
      <c r="I775" t="n">
        <v>6</v>
      </c>
      <c r="J775" t="n">
        <v>219.33</v>
      </c>
      <c r="K775" t="n">
        <v>55.27</v>
      </c>
      <c r="L775" t="n">
        <v>10.5</v>
      </c>
      <c r="M775" t="n">
        <v>4</v>
      </c>
      <c r="N775" t="n">
        <v>48.56</v>
      </c>
      <c r="O775" t="n">
        <v>27285.35</v>
      </c>
      <c r="P775" t="n">
        <v>67.78</v>
      </c>
      <c r="Q775" t="n">
        <v>202.82</v>
      </c>
      <c r="R775" t="n">
        <v>20.54</v>
      </c>
      <c r="S775" t="n">
        <v>13.89</v>
      </c>
      <c r="T775" t="n">
        <v>1640.87</v>
      </c>
      <c r="U775" t="n">
        <v>0.68</v>
      </c>
      <c r="V775" t="n">
        <v>0.75</v>
      </c>
      <c r="W775" t="n">
        <v>0.64</v>
      </c>
      <c r="X775" t="n">
        <v>0.09</v>
      </c>
      <c r="Y775" t="n">
        <v>1</v>
      </c>
      <c r="Z775" t="n">
        <v>10</v>
      </c>
    </row>
    <row r="776">
      <c r="A776" t="n">
        <v>39</v>
      </c>
      <c r="B776" t="n">
        <v>105</v>
      </c>
      <c r="C776" t="inlineStr">
        <is>
          <t xml:space="preserve">CONCLUIDO	</t>
        </is>
      </c>
      <c r="D776" t="n">
        <v>12.5857</v>
      </c>
      <c r="E776" t="n">
        <v>7.95</v>
      </c>
      <c r="F776" t="n">
        <v>5.14</v>
      </c>
      <c r="G776" t="n">
        <v>51.38</v>
      </c>
      <c r="H776" t="n">
        <v>0.87</v>
      </c>
      <c r="I776" t="n">
        <v>6</v>
      </c>
      <c r="J776" t="n">
        <v>219.75</v>
      </c>
      <c r="K776" t="n">
        <v>55.27</v>
      </c>
      <c r="L776" t="n">
        <v>10.75</v>
      </c>
      <c r="M776" t="n">
        <v>4</v>
      </c>
      <c r="N776" t="n">
        <v>48.72</v>
      </c>
      <c r="O776" t="n">
        <v>27336.19</v>
      </c>
      <c r="P776" t="n">
        <v>67.69</v>
      </c>
      <c r="Q776" t="n">
        <v>202.81</v>
      </c>
      <c r="R776" t="n">
        <v>20.72</v>
      </c>
      <c r="S776" t="n">
        <v>13.89</v>
      </c>
      <c r="T776" t="n">
        <v>1729.48</v>
      </c>
      <c r="U776" t="n">
        <v>0.67</v>
      </c>
      <c r="V776" t="n">
        <v>0.75</v>
      </c>
      <c r="W776" t="n">
        <v>0.65</v>
      </c>
      <c r="X776" t="n">
        <v>0.1</v>
      </c>
      <c r="Y776" t="n">
        <v>1</v>
      </c>
      <c r="Z776" t="n">
        <v>10</v>
      </c>
    </row>
    <row r="777">
      <c r="A777" t="n">
        <v>40</v>
      </c>
      <c r="B777" t="n">
        <v>105</v>
      </c>
      <c r="C777" t="inlineStr">
        <is>
          <t xml:space="preserve">CONCLUIDO	</t>
        </is>
      </c>
      <c r="D777" t="n">
        <v>12.5848</v>
      </c>
      <c r="E777" t="n">
        <v>7.95</v>
      </c>
      <c r="F777" t="n">
        <v>5.14</v>
      </c>
      <c r="G777" t="n">
        <v>51.38</v>
      </c>
      <c r="H777" t="n">
        <v>0.89</v>
      </c>
      <c r="I777" t="n">
        <v>6</v>
      </c>
      <c r="J777" t="n">
        <v>220.16</v>
      </c>
      <c r="K777" t="n">
        <v>55.27</v>
      </c>
      <c r="L777" t="n">
        <v>11</v>
      </c>
      <c r="M777" t="n">
        <v>4</v>
      </c>
      <c r="N777" t="n">
        <v>48.89</v>
      </c>
      <c r="O777" t="n">
        <v>27387.08</v>
      </c>
      <c r="P777" t="n">
        <v>67.55</v>
      </c>
      <c r="Q777" t="n">
        <v>202.82</v>
      </c>
      <c r="R777" t="n">
        <v>20.69</v>
      </c>
      <c r="S777" t="n">
        <v>13.89</v>
      </c>
      <c r="T777" t="n">
        <v>1716.23</v>
      </c>
      <c r="U777" t="n">
        <v>0.67</v>
      </c>
      <c r="V777" t="n">
        <v>0.75</v>
      </c>
      <c r="W777" t="n">
        <v>0.65</v>
      </c>
      <c r="X777" t="n">
        <v>0.1</v>
      </c>
      <c r="Y777" t="n">
        <v>1</v>
      </c>
      <c r="Z777" t="n">
        <v>10</v>
      </c>
    </row>
    <row r="778">
      <c r="A778" t="n">
        <v>41</v>
      </c>
      <c r="B778" t="n">
        <v>105</v>
      </c>
      <c r="C778" t="inlineStr">
        <is>
          <t xml:space="preserve">CONCLUIDO	</t>
        </is>
      </c>
      <c r="D778" t="n">
        <v>12.5861</v>
      </c>
      <c r="E778" t="n">
        <v>7.95</v>
      </c>
      <c r="F778" t="n">
        <v>5.14</v>
      </c>
      <c r="G778" t="n">
        <v>51.37</v>
      </c>
      <c r="H778" t="n">
        <v>0.91</v>
      </c>
      <c r="I778" t="n">
        <v>6</v>
      </c>
      <c r="J778" t="n">
        <v>220.57</v>
      </c>
      <c r="K778" t="n">
        <v>55.27</v>
      </c>
      <c r="L778" t="n">
        <v>11.25</v>
      </c>
      <c r="M778" t="n">
        <v>4</v>
      </c>
      <c r="N778" t="n">
        <v>49.05</v>
      </c>
      <c r="O778" t="n">
        <v>27438.03</v>
      </c>
      <c r="P778" t="n">
        <v>67.43000000000001</v>
      </c>
      <c r="Q778" t="n">
        <v>202.81</v>
      </c>
      <c r="R778" t="n">
        <v>20.7</v>
      </c>
      <c r="S778" t="n">
        <v>13.89</v>
      </c>
      <c r="T778" t="n">
        <v>1718.16</v>
      </c>
      <c r="U778" t="n">
        <v>0.67</v>
      </c>
      <c r="V778" t="n">
        <v>0.75</v>
      </c>
      <c r="W778" t="n">
        <v>0.65</v>
      </c>
      <c r="X778" t="n">
        <v>0.1</v>
      </c>
      <c r="Y778" t="n">
        <v>1</v>
      </c>
      <c r="Z778" t="n">
        <v>10</v>
      </c>
    </row>
    <row r="779">
      <c r="A779" t="n">
        <v>42</v>
      </c>
      <c r="B779" t="n">
        <v>105</v>
      </c>
      <c r="C779" t="inlineStr">
        <is>
          <t xml:space="preserve">CONCLUIDO	</t>
        </is>
      </c>
      <c r="D779" t="n">
        <v>12.5909</v>
      </c>
      <c r="E779" t="n">
        <v>7.94</v>
      </c>
      <c r="F779" t="n">
        <v>5.13</v>
      </c>
      <c r="G779" t="n">
        <v>51.34</v>
      </c>
      <c r="H779" t="n">
        <v>0.92</v>
      </c>
      <c r="I779" t="n">
        <v>6</v>
      </c>
      <c r="J779" t="n">
        <v>220.99</v>
      </c>
      <c r="K779" t="n">
        <v>55.27</v>
      </c>
      <c r="L779" t="n">
        <v>11.5</v>
      </c>
      <c r="M779" t="n">
        <v>4</v>
      </c>
      <c r="N779" t="n">
        <v>49.21</v>
      </c>
      <c r="O779" t="n">
        <v>27489.03</v>
      </c>
      <c r="P779" t="n">
        <v>67.2</v>
      </c>
      <c r="Q779" t="n">
        <v>202.83</v>
      </c>
      <c r="R779" t="n">
        <v>20.68</v>
      </c>
      <c r="S779" t="n">
        <v>13.89</v>
      </c>
      <c r="T779" t="n">
        <v>1708.29</v>
      </c>
      <c r="U779" t="n">
        <v>0.67</v>
      </c>
      <c r="V779" t="n">
        <v>0.75</v>
      </c>
      <c r="W779" t="n">
        <v>0.65</v>
      </c>
      <c r="X779" t="n">
        <v>0.1</v>
      </c>
      <c r="Y779" t="n">
        <v>1</v>
      </c>
      <c r="Z779" t="n">
        <v>10</v>
      </c>
    </row>
    <row r="780">
      <c r="A780" t="n">
        <v>43</v>
      </c>
      <c r="B780" t="n">
        <v>105</v>
      </c>
      <c r="C780" t="inlineStr">
        <is>
          <t xml:space="preserve">CONCLUIDO	</t>
        </is>
      </c>
      <c r="D780" t="n">
        <v>12.5839</v>
      </c>
      <c r="E780" t="n">
        <v>7.95</v>
      </c>
      <c r="F780" t="n">
        <v>5.14</v>
      </c>
      <c r="G780" t="n">
        <v>51.39</v>
      </c>
      <c r="H780" t="n">
        <v>0.9399999999999999</v>
      </c>
      <c r="I780" t="n">
        <v>6</v>
      </c>
      <c r="J780" t="n">
        <v>221.4</v>
      </c>
      <c r="K780" t="n">
        <v>55.27</v>
      </c>
      <c r="L780" t="n">
        <v>11.75</v>
      </c>
      <c r="M780" t="n">
        <v>4</v>
      </c>
      <c r="N780" t="n">
        <v>49.38</v>
      </c>
      <c r="O780" t="n">
        <v>27540.09</v>
      </c>
      <c r="P780" t="n">
        <v>66.91</v>
      </c>
      <c r="Q780" t="n">
        <v>202.81</v>
      </c>
      <c r="R780" t="n">
        <v>20.76</v>
      </c>
      <c r="S780" t="n">
        <v>13.89</v>
      </c>
      <c r="T780" t="n">
        <v>1749.37</v>
      </c>
      <c r="U780" t="n">
        <v>0.67</v>
      </c>
      <c r="V780" t="n">
        <v>0.75</v>
      </c>
      <c r="W780" t="n">
        <v>0.65</v>
      </c>
      <c r="X780" t="n">
        <v>0.1</v>
      </c>
      <c r="Y780" t="n">
        <v>1</v>
      </c>
      <c r="Z780" t="n">
        <v>10</v>
      </c>
    </row>
    <row r="781">
      <c r="A781" t="n">
        <v>44</v>
      </c>
      <c r="B781" t="n">
        <v>105</v>
      </c>
      <c r="C781" t="inlineStr">
        <is>
          <t xml:space="preserve">CONCLUIDO	</t>
        </is>
      </c>
      <c r="D781" t="n">
        <v>12.6778</v>
      </c>
      <c r="E781" t="n">
        <v>7.89</v>
      </c>
      <c r="F781" t="n">
        <v>5.12</v>
      </c>
      <c r="G781" t="n">
        <v>61.44</v>
      </c>
      <c r="H781" t="n">
        <v>0.96</v>
      </c>
      <c r="I781" t="n">
        <v>5</v>
      </c>
      <c r="J781" t="n">
        <v>221.81</v>
      </c>
      <c r="K781" t="n">
        <v>55.27</v>
      </c>
      <c r="L781" t="n">
        <v>12</v>
      </c>
      <c r="M781" t="n">
        <v>3</v>
      </c>
      <c r="N781" t="n">
        <v>49.54</v>
      </c>
      <c r="O781" t="n">
        <v>27591.21</v>
      </c>
      <c r="P781" t="n">
        <v>66.48999999999999</v>
      </c>
      <c r="Q781" t="n">
        <v>202.81</v>
      </c>
      <c r="R781" t="n">
        <v>20.28</v>
      </c>
      <c r="S781" t="n">
        <v>13.89</v>
      </c>
      <c r="T781" t="n">
        <v>1516.76</v>
      </c>
      <c r="U781" t="n">
        <v>0.68</v>
      </c>
      <c r="V781" t="n">
        <v>0.76</v>
      </c>
      <c r="W781" t="n">
        <v>0.64</v>
      </c>
      <c r="X781" t="n">
        <v>0.08</v>
      </c>
      <c r="Y781" t="n">
        <v>1</v>
      </c>
      <c r="Z781" t="n">
        <v>10</v>
      </c>
    </row>
    <row r="782">
      <c r="A782" t="n">
        <v>45</v>
      </c>
      <c r="B782" t="n">
        <v>105</v>
      </c>
      <c r="C782" t="inlineStr">
        <is>
          <t xml:space="preserve">CONCLUIDO	</t>
        </is>
      </c>
      <c r="D782" t="n">
        <v>12.6761</v>
      </c>
      <c r="E782" t="n">
        <v>7.89</v>
      </c>
      <c r="F782" t="n">
        <v>5.12</v>
      </c>
      <c r="G782" t="n">
        <v>61.46</v>
      </c>
      <c r="H782" t="n">
        <v>0.98</v>
      </c>
      <c r="I782" t="n">
        <v>5</v>
      </c>
      <c r="J782" t="n">
        <v>222.23</v>
      </c>
      <c r="K782" t="n">
        <v>55.27</v>
      </c>
      <c r="L782" t="n">
        <v>12.25</v>
      </c>
      <c r="M782" t="n">
        <v>3</v>
      </c>
      <c r="N782" t="n">
        <v>49.71</v>
      </c>
      <c r="O782" t="n">
        <v>27642.51</v>
      </c>
      <c r="P782" t="n">
        <v>66.41</v>
      </c>
      <c r="Q782" t="n">
        <v>202.93</v>
      </c>
      <c r="R782" t="n">
        <v>20.24</v>
      </c>
      <c r="S782" t="n">
        <v>13.89</v>
      </c>
      <c r="T782" t="n">
        <v>1496.61</v>
      </c>
      <c r="U782" t="n">
        <v>0.6899999999999999</v>
      </c>
      <c r="V782" t="n">
        <v>0.76</v>
      </c>
      <c r="W782" t="n">
        <v>0.64</v>
      </c>
      <c r="X782" t="n">
        <v>0.08</v>
      </c>
      <c r="Y782" t="n">
        <v>1</v>
      </c>
      <c r="Z782" t="n">
        <v>10</v>
      </c>
    </row>
    <row r="783">
      <c r="A783" t="n">
        <v>46</v>
      </c>
      <c r="B783" t="n">
        <v>105</v>
      </c>
      <c r="C783" t="inlineStr">
        <is>
          <t xml:space="preserve">CONCLUIDO	</t>
        </is>
      </c>
      <c r="D783" t="n">
        <v>12.6725</v>
      </c>
      <c r="E783" t="n">
        <v>7.89</v>
      </c>
      <c r="F783" t="n">
        <v>5.12</v>
      </c>
      <c r="G783" t="n">
        <v>61.48</v>
      </c>
      <c r="H783" t="n">
        <v>1</v>
      </c>
      <c r="I783" t="n">
        <v>5</v>
      </c>
      <c r="J783" t="n">
        <v>222.65</v>
      </c>
      <c r="K783" t="n">
        <v>55.27</v>
      </c>
      <c r="L783" t="n">
        <v>12.5</v>
      </c>
      <c r="M783" t="n">
        <v>3</v>
      </c>
      <c r="N783" t="n">
        <v>49.87</v>
      </c>
      <c r="O783" t="n">
        <v>27693.75</v>
      </c>
      <c r="P783" t="n">
        <v>66.3</v>
      </c>
      <c r="Q783" t="n">
        <v>202.81</v>
      </c>
      <c r="R783" t="n">
        <v>20.33</v>
      </c>
      <c r="S783" t="n">
        <v>13.89</v>
      </c>
      <c r="T783" t="n">
        <v>1540.78</v>
      </c>
      <c r="U783" t="n">
        <v>0.68</v>
      </c>
      <c r="V783" t="n">
        <v>0.76</v>
      </c>
      <c r="W783" t="n">
        <v>0.65</v>
      </c>
      <c r="X783" t="n">
        <v>0.09</v>
      </c>
      <c r="Y783" t="n">
        <v>1</v>
      </c>
      <c r="Z783" t="n">
        <v>10</v>
      </c>
    </row>
    <row r="784">
      <c r="A784" t="n">
        <v>47</v>
      </c>
      <c r="B784" t="n">
        <v>105</v>
      </c>
      <c r="C784" t="inlineStr">
        <is>
          <t xml:space="preserve">CONCLUIDO	</t>
        </is>
      </c>
      <c r="D784" t="n">
        <v>12.6769</v>
      </c>
      <c r="E784" t="n">
        <v>7.89</v>
      </c>
      <c r="F784" t="n">
        <v>5.12</v>
      </c>
      <c r="G784" t="n">
        <v>61.45</v>
      </c>
      <c r="H784" t="n">
        <v>1.02</v>
      </c>
      <c r="I784" t="n">
        <v>5</v>
      </c>
      <c r="J784" t="n">
        <v>223.06</v>
      </c>
      <c r="K784" t="n">
        <v>55.27</v>
      </c>
      <c r="L784" t="n">
        <v>12.75</v>
      </c>
      <c r="M784" t="n">
        <v>3</v>
      </c>
      <c r="N784" t="n">
        <v>50.04</v>
      </c>
      <c r="O784" t="n">
        <v>27745.04</v>
      </c>
      <c r="P784" t="n">
        <v>66.18000000000001</v>
      </c>
      <c r="Q784" t="n">
        <v>202.84</v>
      </c>
      <c r="R784" t="n">
        <v>20.19</v>
      </c>
      <c r="S784" t="n">
        <v>13.89</v>
      </c>
      <c r="T784" t="n">
        <v>1469.07</v>
      </c>
      <c r="U784" t="n">
        <v>0.6899999999999999</v>
      </c>
      <c r="V784" t="n">
        <v>0.76</v>
      </c>
      <c r="W784" t="n">
        <v>0.65</v>
      </c>
      <c r="X784" t="n">
        <v>0.08</v>
      </c>
      <c r="Y784" t="n">
        <v>1</v>
      </c>
      <c r="Z784" t="n">
        <v>10</v>
      </c>
    </row>
    <row r="785">
      <c r="A785" t="n">
        <v>48</v>
      </c>
      <c r="B785" t="n">
        <v>105</v>
      </c>
      <c r="C785" t="inlineStr">
        <is>
          <t xml:space="preserve">CONCLUIDO	</t>
        </is>
      </c>
      <c r="D785" t="n">
        <v>12.6792</v>
      </c>
      <c r="E785" t="n">
        <v>7.89</v>
      </c>
      <c r="F785" t="n">
        <v>5.12</v>
      </c>
      <c r="G785" t="n">
        <v>61.43</v>
      </c>
      <c r="H785" t="n">
        <v>1.03</v>
      </c>
      <c r="I785" t="n">
        <v>5</v>
      </c>
      <c r="J785" t="n">
        <v>223.48</v>
      </c>
      <c r="K785" t="n">
        <v>55.27</v>
      </c>
      <c r="L785" t="n">
        <v>13</v>
      </c>
      <c r="M785" t="n">
        <v>3</v>
      </c>
      <c r="N785" t="n">
        <v>50.21</v>
      </c>
      <c r="O785" t="n">
        <v>27796.39</v>
      </c>
      <c r="P785" t="n">
        <v>66.38</v>
      </c>
      <c r="Q785" t="n">
        <v>202.81</v>
      </c>
      <c r="R785" t="n">
        <v>20.16</v>
      </c>
      <c r="S785" t="n">
        <v>13.89</v>
      </c>
      <c r="T785" t="n">
        <v>1457</v>
      </c>
      <c r="U785" t="n">
        <v>0.6899999999999999</v>
      </c>
      <c r="V785" t="n">
        <v>0.76</v>
      </c>
      <c r="W785" t="n">
        <v>0.65</v>
      </c>
      <c r="X785" t="n">
        <v>0.08</v>
      </c>
      <c r="Y785" t="n">
        <v>1</v>
      </c>
      <c r="Z785" t="n">
        <v>10</v>
      </c>
    </row>
    <row r="786">
      <c r="A786" t="n">
        <v>49</v>
      </c>
      <c r="B786" t="n">
        <v>105</v>
      </c>
      <c r="C786" t="inlineStr">
        <is>
          <t xml:space="preserve">CONCLUIDO	</t>
        </is>
      </c>
      <c r="D786" t="n">
        <v>12.664</v>
      </c>
      <c r="E786" t="n">
        <v>7.9</v>
      </c>
      <c r="F786" t="n">
        <v>5.13</v>
      </c>
      <c r="G786" t="n">
        <v>61.55</v>
      </c>
      <c r="H786" t="n">
        <v>1.05</v>
      </c>
      <c r="I786" t="n">
        <v>5</v>
      </c>
      <c r="J786" t="n">
        <v>223.89</v>
      </c>
      <c r="K786" t="n">
        <v>55.27</v>
      </c>
      <c r="L786" t="n">
        <v>13.25</v>
      </c>
      <c r="M786" t="n">
        <v>3</v>
      </c>
      <c r="N786" t="n">
        <v>50.37</v>
      </c>
      <c r="O786" t="n">
        <v>27847.8</v>
      </c>
      <c r="P786" t="n">
        <v>66.38</v>
      </c>
      <c r="Q786" t="n">
        <v>202.81</v>
      </c>
      <c r="R786" t="n">
        <v>20.45</v>
      </c>
      <c r="S786" t="n">
        <v>13.89</v>
      </c>
      <c r="T786" t="n">
        <v>1601.1</v>
      </c>
      <c r="U786" t="n">
        <v>0.68</v>
      </c>
      <c r="V786" t="n">
        <v>0.75</v>
      </c>
      <c r="W786" t="n">
        <v>0.65</v>
      </c>
      <c r="X786" t="n">
        <v>0.09</v>
      </c>
      <c r="Y786" t="n">
        <v>1</v>
      </c>
      <c r="Z786" t="n">
        <v>10</v>
      </c>
    </row>
    <row r="787">
      <c r="A787" t="n">
        <v>50</v>
      </c>
      <c r="B787" t="n">
        <v>105</v>
      </c>
      <c r="C787" t="inlineStr">
        <is>
          <t xml:space="preserve">CONCLUIDO	</t>
        </is>
      </c>
      <c r="D787" t="n">
        <v>12.6761</v>
      </c>
      <c r="E787" t="n">
        <v>7.89</v>
      </c>
      <c r="F787" t="n">
        <v>5.12</v>
      </c>
      <c r="G787" t="n">
        <v>61.46</v>
      </c>
      <c r="H787" t="n">
        <v>1.07</v>
      </c>
      <c r="I787" t="n">
        <v>5</v>
      </c>
      <c r="J787" t="n">
        <v>224.31</v>
      </c>
      <c r="K787" t="n">
        <v>55.27</v>
      </c>
      <c r="L787" t="n">
        <v>13.5</v>
      </c>
      <c r="M787" t="n">
        <v>3</v>
      </c>
      <c r="N787" t="n">
        <v>50.54</v>
      </c>
      <c r="O787" t="n">
        <v>27899.27</v>
      </c>
      <c r="P787" t="n">
        <v>66.01000000000001</v>
      </c>
      <c r="Q787" t="n">
        <v>202.81</v>
      </c>
      <c r="R787" t="n">
        <v>20.3</v>
      </c>
      <c r="S787" t="n">
        <v>13.89</v>
      </c>
      <c r="T787" t="n">
        <v>1524.8</v>
      </c>
      <c r="U787" t="n">
        <v>0.68</v>
      </c>
      <c r="V787" t="n">
        <v>0.76</v>
      </c>
      <c r="W787" t="n">
        <v>0.64</v>
      </c>
      <c r="X787" t="n">
        <v>0.08</v>
      </c>
      <c r="Y787" t="n">
        <v>1</v>
      </c>
      <c r="Z787" t="n">
        <v>10</v>
      </c>
    </row>
    <row r="788">
      <c r="A788" t="n">
        <v>51</v>
      </c>
      <c r="B788" t="n">
        <v>105</v>
      </c>
      <c r="C788" t="inlineStr">
        <is>
          <t xml:space="preserve">CONCLUIDO	</t>
        </is>
      </c>
      <c r="D788" t="n">
        <v>12.6743</v>
      </c>
      <c r="E788" t="n">
        <v>7.89</v>
      </c>
      <c r="F788" t="n">
        <v>5.12</v>
      </c>
      <c r="G788" t="n">
        <v>61.47</v>
      </c>
      <c r="H788" t="n">
        <v>1.09</v>
      </c>
      <c r="I788" t="n">
        <v>5</v>
      </c>
      <c r="J788" t="n">
        <v>224.73</v>
      </c>
      <c r="K788" t="n">
        <v>55.27</v>
      </c>
      <c r="L788" t="n">
        <v>13.75</v>
      </c>
      <c r="M788" t="n">
        <v>3</v>
      </c>
      <c r="N788" t="n">
        <v>50.71</v>
      </c>
      <c r="O788" t="n">
        <v>27950.8</v>
      </c>
      <c r="P788" t="n">
        <v>65.69</v>
      </c>
      <c r="Q788" t="n">
        <v>202.83</v>
      </c>
      <c r="R788" t="n">
        <v>20.31</v>
      </c>
      <c r="S788" t="n">
        <v>13.89</v>
      </c>
      <c r="T788" t="n">
        <v>1530.24</v>
      </c>
      <c r="U788" t="n">
        <v>0.68</v>
      </c>
      <c r="V788" t="n">
        <v>0.76</v>
      </c>
      <c r="W788" t="n">
        <v>0.64</v>
      </c>
      <c r="X788" t="n">
        <v>0.08</v>
      </c>
      <c r="Y788" t="n">
        <v>1</v>
      </c>
      <c r="Z788" t="n">
        <v>10</v>
      </c>
    </row>
    <row r="789">
      <c r="A789" t="n">
        <v>52</v>
      </c>
      <c r="B789" t="n">
        <v>105</v>
      </c>
      <c r="C789" t="inlineStr">
        <is>
          <t xml:space="preserve">CONCLUIDO	</t>
        </is>
      </c>
      <c r="D789" t="n">
        <v>12.6792</v>
      </c>
      <c r="E789" t="n">
        <v>7.89</v>
      </c>
      <c r="F789" t="n">
        <v>5.12</v>
      </c>
      <c r="G789" t="n">
        <v>61.43</v>
      </c>
      <c r="H789" t="n">
        <v>1.11</v>
      </c>
      <c r="I789" t="n">
        <v>5</v>
      </c>
      <c r="J789" t="n">
        <v>225.15</v>
      </c>
      <c r="K789" t="n">
        <v>55.27</v>
      </c>
      <c r="L789" t="n">
        <v>14</v>
      </c>
      <c r="M789" t="n">
        <v>3</v>
      </c>
      <c r="N789" t="n">
        <v>50.88</v>
      </c>
      <c r="O789" t="n">
        <v>28002.38</v>
      </c>
      <c r="P789" t="n">
        <v>65.31999999999999</v>
      </c>
      <c r="Q789" t="n">
        <v>202.82</v>
      </c>
      <c r="R789" t="n">
        <v>20.2</v>
      </c>
      <c r="S789" t="n">
        <v>13.89</v>
      </c>
      <c r="T789" t="n">
        <v>1473.25</v>
      </c>
      <c r="U789" t="n">
        <v>0.6899999999999999</v>
      </c>
      <c r="V789" t="n">
        <v>0.76</v>
      </c>
      <c r="W789" t="n">
        <v>0.64</v>
      </c>
      <c r="X789" t="n">
        <v>0.08</v>
      </c>
      <c r="Y789" t="n">
        <v>1</v>
      </c>
      <c r="Z789" t="n">
        <v>10</v>
      </c>
    </row>
    <row r="790">
      <c r="A790" t="n">
        <v>53</v>
      </c>
      <c r="B790" t="n">
        <v>105</v>
      </c>
      <c r="C790" t="inlineStr">
        <is>
          <t xml:space="preserve">CONCLUIDO	</t>
        </is>
      </c>
      <c r="D790" t="n">
        <v>12.6921</v>
      </c>
      <c r="E790" t="n">
        <v>7.88</v>
      </c>
      <c r="F790" t="n">
        <v>5.11</v>
      </c>
      <c r="G790" t="n">
        <v>61.34</v>
      </c>
      <c r="H790" t="n">
        <v>1.12</v>
      </c>
      <c r="I790" t="n">
        <v>5</v>
      </c>
      <c r="J790" t="n">
        <v>225.57</v>
      </c>
      <c r="K790" t="n">
        <v>55.27</v>
      </c>
      <c r="L790" t="n">
        <v>14.25</v>
      </c>
      <c r="M790" t="n">
        <v>3</v>
      </c>
      <c r="N790" t="n">
        <v>51.04</v>
      </c>
      <c r="O790" t="n">
        <v>28054.03</v>
      </c>
      <c r="P790" t="n">
        <v>64.67</v>
      </c>
      <c r="Q790" t="n">
        <v>202.81</v>
      </c>
      <c r="R790" t="n">
        <v>19.96</v>
      </c>
      <c r="S790" t="n">
        <v>13.89</v>
      </c>
      <c r="T790" t="n">
        <v>1353.69</v>
      </c>
      <c r="U790" t="n">
        <v>0.7</v>
      </c>
      <c r="V790" t="n">
        <v>0.76</v>
      </c>
      <c r="W790" t="n">
        <v>0.64</v>
      </c>
      <c r="X790" t="n">
        <v>0.07000000000000001</v>
      </c>
      <c r="Y790" t="n">
        <v>1</v>
      </c>
      <c r="Z790" t="n">
        <v>10</v>
      </c>
    </row>
    <row r="791">
      <c r="A791" t="n">
        <v>54</v>
      </c>
      <c r="B791" t="n">
        <v>105</v>
      </c>
      <c r="C791" t="inlineStr">
        <is>
          <t xml:space="preserve">CONCLUIDO	</t>
        </is>
      </c>
      <c r="D791" t="n">
        <v>12.6899</v>
      </c>
      <c r="E791" t="n">
        <v>7.88</v>
      </c>
      <c r="F791" t="n">
        <v>5.11</v>
      </c>
      <c r="G791" t="n">
        <v>61.35</v>
      </c>
      <c r="H791" t="n">
        <v>1.14</v>
      </c>
      <c r="I791" t="n">
        <v>5</v>
      </c>
      <c r="J791" t="n">
        <v>225.99</v>
      </c>
      <c r="K791" t="n">
        <v>55.27</v>
      </c>
      <c r="L791" t="n">
        <v>14.5</v>
      </c>
      <c r="M791" t="n">
        <v>3</v>
      </c>
      <c r="N791" t="n">
        <v>51.21</v>
      </c>
      <c r="O791" t="n">
        <v>28105.73</v>
      </c>
      <c r="P791" t="n">
        <v>64.34999999999999</v>
      </c>
      <c r="Q791" t="n">
        <v>202.83</v>
      </c>
      <c r="R791" t="n">
        <v>19.96</v>
      </c>
      <c r="S791" t="n">
        <v>13.89</v>
      </c>
      <c r="T791" t="n">
        <v>1353.51</v>
      </c>
      <c r="U791" t="n">
        <v>0.7</v>
      </c>
      <c r="V791" t="n">
        <v>0.76</v>
      </c>
      <c r="W791" t="n">
        <v>0.64</v>
      </c>
      <c r="X791" t="n">
        <v>0.07000000000000001</v>
      </c>
      <c r="Y791" t="n">
        <v>1</v>
      </c>
      <c r="Z791" t="n">
        <v>10</v>
      </c>
    </row>
    <row r="792">
      <c r="A792" t="n">
        <v>55</v>
      </c>
      <c r="B792" t="n">
        <v>105</v>
      </c>
      <c r="C792" t="inlineStr">
        <is>
          <t xml:space="preserve">CONCLUIDO	</t>
        </is>
      </c>
      <c r="D792" t="n">
        <v>12.6765</v>
      </c>
      <c r="E792" t="n">
        <v>7.89</v>
      </c>
      <c r="F792" t="n">
        <v>5.12</v>
      </c>
      <c r="G792" t="n">
        <v>61.45</v>
      </c>
      <c r="H792" t="n">
        <v>1.16</v>
      </c>
      <c r="I792" t="n">
        <v>5</v>
      </c>
      <c r="J792" t="n">
        <v>226.41</v>
      </c>
      <c r="K792" t="n">
        <v>55.27</v>
      </c>
      <c r="L792" t="n">
        <v>14.75</v>
      </c>
      <c r="M792" t="n">
        <v>3</v>
      </c>
      <c r="N792" t="n">
        <v>51.38</v>
      </c>
      <c r="O792" t="n">
        <v>28157.49</v>
      </c>
      <c r="P792" t="n">
        <v>64.27</v>
      </c>
      <c r="Q792" t="n">
        <v>202.81</v>
      </c>
      <c r="R792" t="n">
        <v>20.24</v>
      </c>
      <c r="S792" t="n">
        <v>13.89</v>
      </c>
      <c r="T792" t="n">
        <v>1492.85</v>
      </c>
      <c r="U792" t="n">
        <v>0.6899999999999999</v>
      </c>
      <c r="V792" t="n">
        <v>0.76</v>
      </c>
      <c r="W792" t="n">
        <v>0.65</v>
      </c>
      <c r="X792" t="n">
        <v>0.08</v>
      </c>
      <c r="Y792" t="n">
        <v>1</v>
      </c>
      <c r="Z792" t="n">
        <v>10</v>
      </c>
    </row>
    <row r="793">
      <c r="A793" t="n">
        <v>56</v>
      </c>
      <c r="B793" t="n">
        <v>105</v>
      </c>
      <c r="C793" t="inlineStr">
        <is>
          <t xml:space="preserve">CONCLUIDO	</t>
        </is>
      </c>
      <c r="D793" t="n">
        <v>12.6854</v>
      </c>
      <c r="E793" t="n">
        <v>7.88</v>
      </c>
      <c r="F793" t="n">
        <v>5.12</v>
      </c>
      <c r="G793" t="n">
        <v>61.39</v>
      </c>
      <c r="H793" t="n">
        <v>1.18</v>
      </c>
      <c r="I793" t="n">
        <v>5</v>
      </c>
      <c r="J793" t="n">
        <v>226.83</v>
      </c>
      <c r="K793" t="n">
        <v>55.27</v>
      </c>
      <c r="L793" t="n">
        <v>15</v>
      </c>
      <c r="M793" t="n">
        <v>3</v>
      </c>
      <c r="N793" t="n">
        <v>51.55</v>
      </c>
      <c r="O793" t="n">
        <v>28209.31</v>
      </c>
      <c r="P793" t="n">
        <v>63.89</v>
      </c>
      <c r="Q793" t="n">
        <v>202.82</v>
      </c>
      <c r="R793" t="n">
        <v>20.07</v>
      </c>
      <c r="S793" t="n">
        <v>13.89</v>
      </c>
      <c r="T793" t="n">
        <v>1411.3</v>
      </c>
      <c r="U793" t="n">
        <v>0.6899999999999999</v>
      </c>
      <c r="V793" t="n">
        <v>0.76</v>
      </c>
      <c r="W793" t="n">
        <v>0.64</v>
      </c>
      <c r="X793" t="n">
        <v>0.08</v>
      </c>
      <c r="Y793" t="n">
        <v>1</v>
      </c>
      <c r="Z793" t="n">
        <v>10</v>
      </c>
    </row>
    <row r="794">
      <c r="A794" t="n">
        <v>57</v>
      </c>
      <c r="B794" t="n">
        <v>105</v>
      </c>
      <c r="C794" t="inlineStr">
        <is>
          <t xml:space="preserve">CONCLUIDO	</t>
        </is>
      </c>
      <c r="D794" t="n">
        <v>12.7841</v>
      </c>
      <c r="E794" t="n">
        <v>7.82</v>
      </c>
      <c r="F794" t="n">
        <v>5.1</v>
      </c>
      <c r="G794" t="n">
        <v>76.43000000000001</v>
      </c>
      <c r="H794" t="n">
        <v>1.19</v>
      </c>
      <c r="I794" t="n">
        <v>4</v>
      </c>
      <c r="J794" t="n">
        <v>227.25</v>
      </c>
      <c r="K794" t="n">
        <v>55.27</v>
      </c>
      <c r="L794" t="n">
        <v>15.25</v>
      </c>
      <c r="M794" t="n">
        <v>2</v>
      </c>
      <c r="N794" t="n">
        <v>51.72</v>
      </c>
      <c r="O794" t="n">
        <v>28261.2</v>
      </c>
      <c r="P794" t="n">
        <v>63.36</v>
      </c>
      <c r="Q794" t="n">
        <v>202.81</v>
      </c>
      <c r="R794" t="n">
        <v>19.35</v>
      </c>
      <c r="S794" t="n">
        <v>13.89</v>
      </c>
      <c r="T794" t="n">
        <v>1053.85</v>
      </c>
      <c r="U794" t="n">
        <v>0.72</v>
      </c>
      <c r="V794" t="n">
        <v>0.76</v>
      </c>
      <c r="W794" t="n">
        <v>0.65</v>
      </c>
      <c r="X794" t="n">
        <v>0.06</v>
      </c>
      <c r="Y794" t="n">
        <v>1</v>
      </c>
      <c r="Z794" t="n">
        <v>10</v>
      </c>
    </row>
    <row r="795">
      <c r="A795" t="n">
        <v>58</v>
      </c>
      <c r="B795" t="n">
        <v>105</v>
      </c>
      <c r="C795" t="inlineStr">
        <is>
          <t xml:space="preserve">CONCLUIDO	</t>
        </is>
      </c>
      <c r="D795" t="n">
        <v>12.7814</v>
      </c>
      <c r="E795" t="n">
        <v>7.82</v>
      </c>
      <c r="F795" t="n">
        <v>5.1</v>
      </c>
      <c r="G795" t="n">
        <v>76.45</v>
      </c>
      <c r="H795" t="n">
        <v>1.21</v>
      </c>
      <c r="I795" t="n">
        <v>4</v>
      </c>
      <c r="J795" t="n">
        <v>227.67</v>
      </c>
      <c r="K795" t="n">
        <v>55.27</v>
      </c>
      <c r="L795" t="n">
        <v>15.5</v>
      </c>
      <c r="M795" t="n">
        <v>2</v>
      </c>
      <c r="N795" t="n">
        <v>51.9</v>
      </c>
      <c r="O795" t="n">
        <v>28313.14</v>
      </c>
      <c r="P795" t="n">
        <v>63.42</v>
      </c>
      <c r="Q795" t="n">
        <v>202.81</v>
      </c>
      <c r="R795" t="n">
        <v>19.46</v>
      </c>
      <c r="S795" t="n">
        <v>13.89</v>
      </c>
      <c r="T795" t="n">
        <v>1109.7</v>
      </c>
      <c r="U795" t="n">
        <v>0.71</v>
      </c>
      <c r="V795" t="n">
        <v>0.76</v>
      </c>
      <c r="W795" t="n">
        <v>0.64</v>
      </c>
      <c r="X795" t="n">
        <v>0.06</v>
      </c>
      <c r="Y795" t="n">
        <v>1</v>
      </c>
      <c r="Z795" t="n">
        <v>10</v>
      </c>
    </row>
    <row r="796">
      <c r="A796" t="n">
        <v>59</v>
      </c>
      <c r="B796" t="n">
        <v>105</v>
      </c>
      <c r="C796" t="inlineStr">
        <is>
          <t xml:space="preserve">CONCLUIDO	</t>
        </is>
      </c>
      <c r="D796" t="n">
        <v>12.7796</v>
      </c>
      <c r="E796" t="n">
        <v>7.82</v>
      </c>
      <c r="F796" t="n">
        <v>5.1</v>
      </c>
      <c r="G796" t="n">
        <v>76.47</v>
      </c>
      <c r="H796" t="n">
        <v>1.23</v>
      </c>
      <c r="I796" t="n">
        <v>4</v>
      </c>
      <c r="J796" t="n">
        <v>228.09</v>
      </c>
      <c r="K796" t="n">
        <v>55.27</v>
      </c>
      <c r="L796" t="n">
        <v>15.75</v>
      </c>
      <c r="M796" t="n">
        <v>2</v>
      </c>
      <c r="N796" t="n">
        <v>52.07</v>
      </c>
      <c r="O796" t="n">
        <v>28365.14</v>
      </c>
      <c r="P796" t="n">
        <v>63.75</v>
      </c>
      <c r="Q796" t="n">
        <v>202.81</v>
      </c>
      <c r="R796" t="n">
        <v>19.45</v>
      </c>
      <c r="S796" t="n">
        <v>13.89</v>
      </c>
      <c r="T796" t="n">
        <v>1106.38</v>
      </c>
      <c r="U796" t="n">
        <v>0.71</v>
      </c>
      <c r="V796" t="n">
        <v>0.76</v>
      </c>
      <c r="W796" t="n">
        <v>0.65</v>
      </c>
      <c r="X796" t="n">
        <v>0.06</v>
      </c>
      <c r="Y796" t="n">
        <v>1</v>
      </c>
      <c r="Z796" t="n">
        <v>10</v>
      </c>
    </row>
    <row r="797">
      <c r="A797" t="n">
        <v>60</v>
      </c>
      <c r="B797" t="n">
        <v>105</v>
      </c>
      <c r="C797" t="inlineStr">
        <is>
          <t xml:space="preserve">CONCLUIDO	</t>
        </is>
      </c>
      <c r="D797" t="n">
        <v>12.775</v>
      </c>
      <c r="E797" t="n">
        <v>7.83</v>
      </c>
      <c r="F797" t="n">
        <v>5.1</v>
      </c>
      <c r="G797" t="n">
        <v>76.51000000000001</v>
      </c>
      <c r="H797" t="n">
        <v>1.24</v>
      </c>
      <c r="I797" t="n">
        <v>4</v>
      </c>
      <c r="J797" t="n">
        <v>228.51</v>
      </c>
      <c r="K797" t="n">
        <v>55.27</v>
      </c>
      <c r="L797" t="n">
        <v>16</v>
      </c>
      <c r="M797" t="n">
        <v>2</v>
      </c>
      <c r="N797" t="n">
        <v>52.24</v>
      </c>
      <c r="O797" t="n">
        <v>28417.2</v>
      </c>
      <c r="P797" t="n">
        <v>63.82</v>
      </c>
      <c r="Q797" t="n">
        <v>202.81</v>
      </c>
      <c r="R797" t="n">
        <v>19.6</v>
      </c>
      <c r="S797" t="n">
        <v>13.89</v>
      </c>
      <c r="T797" t="n">
        <v>1179.47</v>
      </c>
      <c r="U797" t="n">
        <v>0.71</v>
      </c>
      <c r="V797" t="n">
        <v>0.76</v>
      </c>
      <c r="W797" t="n">
        <v>0.64</v>
      </c>
      <c r="X797" t="n">
        <v>0.06</v>
      </c>
      <c r="Y797" t="n">
        <v>1</v>
      </c>
      <c r="Z797" t="n">
        <v>10</v>
      </c>
    </row>
    <row r="798">
      <c r="A798" t="n">
        <v>61</v>
      </c>
      <c r="B798" t="n">
        <v>105</v>
      </c>
      <c r="C798" t="inlineStr">
        <is>
          <t xml:space="preserve">CONCLUIDO	</t>
        </is>
      </c>
      <c r="D798" t="n">
        <v>12.7768</v>
      </c>
      <c r="E798" t="n">
        <v>7.83</v>
      </c>
      <c r="F798" t="n">
        <v>5.1</v>
      </c>
      <c r="G798" t="n">
        <v>76.5</v>
      </c>
      <c r="H798" t="n">
        <v>1.26</v>
      </c>
      <c r="I798" t="n">
        <v>4</v>
      </c>
      <c r="J798" t="n">
        <v>228.93</v>
      </c>
      <c r="K798" t="n">
        <v>55.27</v>
      </c>
      <c r="L798" t="n">
        <v>16.25</v>
      </c>
      <c r="M798" t="n">
        <v>2</v>
      </c>
      <c r="N798" t="n">
        <v>52.41</v>
      </c>
      <c r="O798" t="n">
        <v>28469.32</v>
      </c>
      <c r="P798" t="n">
        <v>63.83</v>
      </c>
      <c r="Q798" t="n">
        <v>202.81</v>
      </c>
      <c r="R798" t="n">
        <v>19.53</v>
      </c>
      <c r="S798" t="n">
        <v>13.89</v>
      </c>
      <c r="T798" t="n">
        <v>1145.57</v>
      </c>
      <c r="U798" t="n">
        <v>0.71</v>
      </c>
      <c r="V798" t="n">
        <v>0.76</v>
      </c>
      <c r="W798" t="n">
        <v>0.64</v>
      </c>
      <c r="X798" t="n">
        <v>0.06</v>
      </c>
      <c r="Y798" t="n">
        <v>1</v>
      </c>
      <c r="Z798" t="n">
        <v>10</v>
      </c>
    </row>
    <row r="799">
      <c r="A799" t="n">
        <v>62</v>
      </c>
      <c r="B799" t="n">
        <v>105</v>
      </c>
      <c r="C799" t="inlineStr">
        <is>
          <t xml:space="preserve">CONCLUIDO	</t>
        </is>
      </c>
      <c r="D799" t="n">
        <v>12.7741</v>
      </c>
      <c r="E799" t="n">
        <v>7.83</v>
      </c>
      <c r="F799" t="n">
        <v>5.1</v>
      </c>
      <c r="G799" t="n">
        <v>76.52</v>
      </c>
      <c r="H799" t="n">
        <v>1.28</v>
      </c>
      <c r="I799" t="n">
        <v>4</v>
      </c>
      <c r="J799" t="n">
        <v>229.36</v>
      </c>
      <c r="K799" t="n">
        <v>55.27</v>
      </c>
      <c r="L799" t="n">
        <v>16.5</v>
      </c>
      <c r="M799" t="n">
        <v>2</v>
      </c>
      <c r="N799" t="n">
        <v>52.58</v>
      </c>
      <c r="O799" t="n">
        <v>28521.51</v>
      </c>
      <c r="P799" t="n">
        <v>63.72</v>
      </c>
      <c r="Q799" t="n">
        <v>202.81</v>
      </c>
      <c r="R799" t="n">
        <v>19.66</v>
      </c>
      <c r="S799" t="n">
        <v>13.89</v>
      </c>
      <c r="T799" t="n">
        <v>1210.89</v>
      </c>
      <c r="U799" t="n">
        <v>0.71</v>
      </c>
      <c r="V799" t="n">
        <v>0.76</v>
      </c>
      <c r="W799" t="n">
        <v>0.64</v>
      </c>
      <c r="X799" t="n">
        <v>0.06</v>
      </c>
      <c r="Y799" t="n">
        <v>1</v>
      </c>
      <c r="Z799" t="n">
        <v>10</v>
      </c>
    </row>
    <row r="800">
      <c r="A800" t="n">
        <v>63</v>
      </c>
      <c r="B800" t="n">
        <v>105</v>
      </c>
      <c r="C800" t="inlineStr">
        <is>
          <t xml:space="preserve">CONCLUIDO	</t>
        </is>
      </c>
      <c r="D800" t="n">
        <v>12.7845</v>
      </c>
      <c r="E800" t="n">
        <v>7.82</v>
      </c>
      <c r="F800" t="n">
        <v>5.09</v>
      </c>
      <c r="G800" t="n">
        <v>76.42</v>
      </c>
      <c r="H800" t="n">
        <v>1.3</v>
      </c>
      <c r="I800" t="n">
        <v>4</v>
      </c>
      <c r="J800" t="n">
        <v>229.78</v>
      </c>
      <c r="K800" t="n">
        <v>55.27</v>
      </c>
      <c r="L800" t="n">
        <v>16.75</v>
      </c>
      <c r="M800" t="n">
        <v>2</v>
      </c>
      <c r="N800" t="n">
        <v>52.76</v>
      </c>
      <c r="O800" t="n">
        <v>28573.75</v>
      </c>
      <c r="P800" t="n">
        <v>63.39</v>
      </c>
      <c r="Q800" t="n">
        <v>202.81</v>
      </c>
      <c r="R800" t="n">
        <v>19.45</v>
      </c>
      <c r="S800" t="n">
        <v>13.89</v>
      </c>
      <c r="T800" t="n">
        <v>1104.51</v>
      </c>
      <c r="U800" t="n">
        <v>0.71</v>
      </c>
      <c r="V800" t="n">
        <v>0.76</v>
      </c>
      <c r="W800" t="n">
        <v>0.64</v>
      </c>
      <c r="X800" t="n">
        <v>0.06</v>
      </c>
      <c r="Y800" t="n">
        <v>1</v>
      </c>
      <c r="Z800" t="n">
        <v>10</v>
      </c>
    </row>
    <row r="801">
      <c r="A801" t="n">
        <v>64</v>
      </c>
      <c r="B801" t="n">
        <v>105</v>
      </c>
      <c r="C801" t="inlineStr">
        <is>
          <t xml:space="preserve">CONCLUIDO	</t>
        </is>
      </c>
      <c r="D801" t="n">
        <v>12.78</v>
      </c>
      <c r="E801" t="n">
        <v>7.82</v>
      </c>
      <c r="F801" t="n">
        <v>5.1</v>
      </c>
      <c r="G801" t="n">
        <v>76.47</v>
      </c>
      <c r="H801" t="n">
        <v>1.31</v>
      </c>
      <c r="I801" t="n">
        <v>4</v>
      </c>
      <c r="J801" t="n">
        <v>230.2</v>
      </c>
      <c r="K801" t="n">
        <v>55.27</v>
      </c>
      <c r="L801" t="n">
        <v>17</v>
      </c>
      <c r="M801" t="n">
        <v>2</v>
      </c>
      <c r="N801" t="n">
        <v>52.93</v>
      </c>
      <c r="O801" t="n">
        <v>28626.06</v>
      </c>
      <c r="P801" t="n">
        <v>63.54</v>
      </c>
      <c r="Q801" t="n">
        <v>202.81</v>
      </c>
      <c r="R801" t="n">
        <v>19.47</v>
      </c>
      <c r="S801" t="n">
        <v>13.89</v>
      </c>
      <c r="T801" t="n">
        <v>1113.61</v>
      </c>
      <c r="U801" t="n">
        <v>0.71</v>
      </c>
      <c r="V801" t="n">
        <v>0.76</v>
      </c>
      <c r="W801" t="n">
        <v>0.64</v>
      </c>
      <c r="X801" t="n">
        <v>0.06</v>
      </c>
      <c r="Y801" t="n">
        <v>1</v>
      </c>
      <c r="Z801" t="n">
        <v>10</v>
      </c>
    </row>
    <row r="802">
      <c r="A802" t="n">
        <v>65</v>
      </c>
      <c r="B802" t="n">
        <v>105</v>
      </c>
      <c r="C802" t="inlineStr">
        <is>
          <t xml:space="preserve">CONCLUIDO	</t>
        </is>
      </c>
      <c r="D802" t="n">
        <v>12.7777</v>
      </c>
      <c r="E802" t="n">
        <v>7.83</v>
      </c>
      <c r="F802" t="n">
        <v>5.1</v>
      </c>
      <c r="G802" t="n">
        <v>76.48999999999999</v>
      </c>
      <c r="H802" t="n">
        <v>1.33</v>
      </c>
      <c r="I802" t="n">
        <v>4</v>
      </c>
      <c r="J802" t="n">
        <v>230.63</v>
      </c>
      <c r="K802" t="n">
        <v>55.27</v>
      </c>
      <c r="L802" t="n">
        <v>17.25</v>
      </c>
      <c r="M802" t="n">
        <v>2</v>
      </c>
      <c r="N802" t="n">
        <v>53.11</v>
      </c>
      <c r="O802" t="n">
        <v>28678.42</v>
      </c>
      <c r="P802" t="n">
        <v>63.27</v>
      </c>
      <c r="Q802" t="n">
        <v>202.81</v>
      </c>
      <c r="R802" t="n">
        <v>19.46</v>
      </c>
      <c r="S802" t="n">
        <v>13.89</v>
      </c>
      <c r="T802" t="n">
        <v>1110.14</v>
      </c>
      <c r="U802" t="n">
        <v>0.71</v>
      </c>
      <c r="V802" t="n">
        <v>0.76</v>
      </c>
      <c r="W802" t="n">
        <v>0.65</v>
      </c>
      <c r="X802" t="n">
        <v>0.06</v>
      </c>
      <c r="Y802" t="n">
        <v>1</v>
      </c>
      <c r="Z802" t="n">
        <v>10</v>
      </c>
    </row>
    <row r="803">
      <c r="A803" t="n">
        <v>66</v>
      </c>
      <c r="B803" t="n">
        <v>105</v>
      </c>
      <c r="C803" t="inlineStr">
        <is>
          <t xml:space="preserve">CONCLUIDO	</t>
        </is>
      </c>
      <c r="D803" t="n">
        <v>12.7796</v>
      </c>
      <c r="E803" t="n">
        <v>7.82</v>
      </c>
      <c r="F803" t="n">
        <v>5.1</v>
      </c>
      <c r="G803" t="n">
        <v>76.47</v>
      </c>
      <c r="H803" t="n">
        <v>1.35</v>
      </c>
      <c r="I803" t="n">
        <v>4</v>
      </c>
      <c r="J803" t="n">
        <v>231.05</v>
      </c>
      <c r="K803" t="n">
        <v>55.27</v>
      </c>
      <c r="L803" t="n">
        <v>17.5</v>
      </c>
      <c r="M803" t="n">
        <v>2</v>
      </c>
      <c r="N803" t="n">
        <v>53.28</v>
      </c>
      <c r="O803" t="n">
        <v>28730.85</v>
      </c>
      <c r="P803" t="n">
        <v>63</v>
      </c>
      <c r="Q803" t="n">
        <v>202.81</v>
      </c>
      <c r="R803" t="n">
        <v>19.53</v>
      </c>
      <c r="S803" t="n">
        <v>13.89</v>
      </c>
      <c r="T803" t="n">
        <v>1145.79</v>
      </c>
      <c r="U803" t="n">
        <v>0.71</v>
      </c>
      <c r="V803" t="n">
        <v>0.76</v>
      </c>
      <c r="W803" t="n">
        <v>0.64</v>
      </c>
      <c r="X803" t="n">
        <v>0.06</v>
      </c>
      <c r="Y803" t="n">
        <v>1</v>
      </c>
      <c r="Z803" t="n">
        <v>10</v>
      </c>
    </row>
    <row r="804">
      <c r="A804" t="n">
        <v>67</v>
      </c>
      <c r="B804" t="n">
        <v>105</v>
      </c>
      <c r="C804" t="inlineStr">
        <is>
          <t xml:space="preserve">CONCLUIDO	</t>
        </is>
      </c>
      <c r="D804" t="n">
        <v>12.78</v>
      </c>
      <c r="E804" t="n">
        <v>7.82</v>
      </c>
      <c r="F804" t="n">
        <v>5.1</v>
      </c>
      <c r="G804" t="n">
        <v>76.47</v>
      </c>
      <c r="H804" t="n">
        <v>1.36</v>
      </c>
      <c r="I804" t="n">
        <v>4</v>
      </c>
      <c r="J804" t="n">
        <v>231.48</v>
      </c>
      <c r="K804" t="n">
        <v>55.27</v>
      </c>
      <c r="L804" t="n">
        <v>17.75</v>
      </c>
      <c r="M804" t="n">
        <v>2</v>
      </c>
      <c r="N804" t="n">
        <v>53.46</v>
      </c>
      <c r="O804" t="n">
        <v>28783.34</v>
      </c>
      <c r="P804" t="n">
        <v>62.7</v>
      </c>
      <c r="Q804" t="n">
        <v>202.82</v>
      </c>
      <c r="R804" t="n">
        <v>19.43</v>
      </c>
      <c r="S804" t="n">
        <v>13.89</v>
      </c>
      <c r="T804" t="n">
        <v>1093.5</v>
      </c>
      <c r="U804" t="n">
        <v>0.72</v>
      </c>
      <c r="V804" t="n">
        <v>0.76</v>
      </c>
      <c r="W804" t="n">
        <v>0.65</v>
      </c>
      <c r="X804" t="n">
        <v>0.06</v>
      </c>
      <c r="Y804" t="n">
        <v>1</v>
      </c>
      <c r="Z804" t="n">
        <v>10</v>
      </c>
    </row>
    <row r="805">
      <c r="A805" t="n">
        <v>68</v>
      </c>
      <c r="B805" t="n">
        <v>105</v>
      </c>
      <c r="C805" t="inlineStr">
        <is>
          <t xml:space="preserve">CONCLUIDO	</t>
        </is>
      </c>
      <c r="D805" t="n">
        <v>12.7895</v>
      </c>
      <c r="E805" t="n">
        <v>7.82</v>
      </c>
      <c r="F805" t="n">
        <v>5.09</v>
      </c>
      <c r="G805" t="n">
        <v>76.38</v>
      </c>
      <c r="H805" t="n">
        <v>1.38</v>
      </c>
      <c r="I805" t="n">
        <v>4</v>
      </c>
      <c r="J805" t="n">
        <v>231.91</v>
      </c>
      <c r="K805" t="n">
        <v>55.27</v>
      </c>
      <c r="L805" t="n">
        <v>18</v>
      </c>
      <c r="M805" t="n">
        <v>2</v>
      </c>
      <c r="N805" t="n">
        <v>53.63</v>
      </c>
      <c r="O805" t="n">
        <v>28835.89</v>
      </c>
      <c r="P805" t="n">
        <v>62.46</v>
      </c>
      <c r="Q805" t="n">
        <v>202.81</v>
      </c>
      <c r="R805" t="n">
        <v>19.27</v>
      </c>
      <c r="S805" t="n">
        <v>13.89</v>
      </c>
      <c r="T805" t="n">
        <v>1014.49</v>
      </c>
      <c r="U805" t="n">
        <v>0.72</v>
      </c>
      <c r="V805" t="n">
        <v>0.76</v>
      </c>
      <c r="W805" t="n">
        <v>0.64</v>
      </c>
      <c r="X805" t="n">
        <v>0.05</v>
      </c>
      <c r="Y805" t="n">
        <v>1</v>
      </c>
      <c r="Z805" t="n">
        <v>10</v>
      </c>
    </row>
    <row r="806">
      <c r="A806" t="n">
        <v>69</v>
      </c>
      <c r="B806" t="n">
        <v>105</v>
      </c>
      <c r="C806" t="inlineStr">
        <is>
          <t xml:space="preserve">CONCLUIDO	</t>
        </is>
      </c>
      <c r="D806" t="n">
        <v>12.7823</v>
      </c>
      <c r="E806" t="n">
        <v>7.82</v>
      </c>
      <c r="F806" t="n">
        <v>5.1</v>
      </c>
      <c r="G806" t="n">
        <v>76.45</v>
      </c>
      <c r="H806" t="n">
        <v>1.4</v>
      </c>
      <c r="I806" t="n">
        <v>4</v>
      </c>
      <c r="J806" t="n">
        <v>232.33</v>
      </c>
      <c r="K806" t="n">
        <v>55.27</v>
      </c>
      <c r="L806" t="n">
        <v>18.25</v>
      </c>
      <c r="M806" t="n">
        <v>2</v>
      </c>
      <c r="N806" t="n">
        <v>53.81</v>
      </c>
      <c r="O806" t="n">
        <v>28888.51</v>
      </c>
      <c r="P806" t="n">
        <v>62.14</v>
      </c>
      <c r="Q806" t="n">
        <v>202.81</v>
      </c>
      <c r="R806" t="n">
        <v>19.43</v>
      </c>
      <c r="S806" t="n">
        <v>13.89</v>
      </c>
      <c r="T806" t="n">
        <v>1094.18</v>
      </c>
      <c r="U806" t="n">
        <v>0.72</v>
      </c>
      <c r="V806" t="n">
        <v>0.76</v>
      </c>
      <c r="W806" t="n">
        <v>0.64</v>
      </c>
      <c r="X806" t="n">
        <v>0.06</v>
      </c>
      <c r="Y806" t="n">
        <v>1</v>
      </c>
      <c r="Z806" t="n">
        <v>10</v>
      </c>
    </row>
    <row r="807">
      <c r="A807" t="n">
        <v>70</v>
      </c>
      <c r="B807" t="n">
        <v>105</v>
      </c>
      <c r="C807" t="inlineStr">
        <is>
          <t xml:space="preserve">CONCLUIDO	</t>
        </is>
      </c>
      <c r="D807" t="n">
        <v>12.7877</v>
      </c>
      <c r="E807" t="n">
        <v>7.82</v>
      </c>
      <c r="F807" t="n">
        <v>5.09</v>
      </c>
      <c r="G807" t="n">
        <v>76.40000000000001</v>
      </c>
      <c r="H807" t="n">
        <v>1.41</v>
      </c>
      <c r="I807" t="n">
        <v>4</v>
      </c>
      <c r="J807" t="n">
        <v>232.76</v>
      </c>
      <c r="K807" t="n">
        <v>55.27</v>
      </c>
      <c r="L807" t="n">
        <v>18.5</v>
      </c>
      <c r="M807" t="n">
        <v>2</v>
      </c>
      <c r="N807" t="n">
        <v>53.99</v>
      </c>
      <c r="O807" t="n">
        <v>28941.18</v>
      </c>
      <c r="P807" t="n">
        <v>61.65</v>
      </c>
      <c r="Q807" t="n">
        <v>202.81</v>
      </c>
      <c r="R807" t="n">
        <v>19.34</v>
      </c>
      <c r="S807" t="n">
        <v>13.89</v>
      </c>
      <c r="T807" t="n">
        <v>1050.71</v>
      </c>
      <c r="U807" t="n">
        <v>0.72</v>
      </c>
      <c r="V807" t="n">
        <v>0.76</v>
      </c>
      <c r="W807" t="n">
        <v>0.64</v>
      </c>
      <c r="X807" t="n">
        <v>0.05</v>
      </c>
      <c r="Y807" t="n">
        <v>1</v>
      </c>
      <c r="Z807" t="n">
        <v>10</v>
      </c>
    </row>
    <row r="808">
      <c r="A808" t="n">
        <v>71</v>
      </c>
      <c r="B808" t="n">
        <v>105</v>
      </c>
      <c r="C808" t="inlineStr">
        <is>
          <t xml:space="preserve">CONCLUIDO	</t>
        </is>
      </c>
      <c r="D808" t="n">
        <v>12.7982</v>
      </c>
      <c r="E808" t="n">
        <v>7.81</v>
      </c>
      <c r="F808" t="n">
        <v>5.09</v>
      </c>
      <c r="G808" t="n">
        <v>76.3</v>
      </c>
      <c r="H808" t="n">
        <v>1.43</v>
      </c>
      <c r="I808" t="n">
        <v>4</v>
      </c>
      <c r="J808" t="n">
        <v>233.19</v>
      </c>
      <c r="K808" t="n">
        <v>55.27</v>
      </c>
      <c r="L808" t="n">
        <v>18.75</v>
      </c>
      <c r="M808" t="n">
        <v>2</v>
      </c>
      <c r="N808" t="n">
        <v>54.17</v>
      </c>
      <c r="O808" t="n">
        <v>28993.92</v>
      </c>
      <c r="P808" t="n">
        <v>60.95</v>
      </c>
      <c r="Q808" t="n">
        <v>202.81</v>
      </c>
      <c r="R808" t="n">
        <v>19.11</v>
      </c>
      <c r="S808" t="n">
        <v>13.89</v>
      </c>
      <c r="T808" t="n">
        <v>934.51</v>
      </c>
      <c r="U808" t="n">
        <v>0.73</v>
      </c>
      <c r="V808" t="n">
        <v>0.76</v>
      </c>
      <c r="W808" t="n">
        <v>0.64</v>
      </c>
      <c r="X808" t="n">
        <v>0.05</v>
      </c>
      <c r="Y808" t="n">
        <v>1</v>
      </c>
      <c r="Z808" t="n">
        <v>10</v>
      </c>
    </row>
    <row r="809">
      <c r="A809" t="n">
        <v>72</v>
      </c>
      <c r="B809" t="n">
        <v>105</v>
      </c>
      <c r="C809" t="inlineStr">
        <is>
          <t xml:space="preserve">CONCLUIDO	</t>
        </is>
      </c>
      <c r="D809" t="n">
        <v>12.7886</v>
      </c>
      <c r="E809" t="n">
        <v>7.82</v>
      </c>
      <c r="F809" t="n">
        <v>5.09</v>
      </c>
      <c r="G809" t="n">
        <v>76.39</v>
      </c>
      <c r="H809" t="n">
        <v>1.45</v>
      </c>
      <c r="I809" t="n">
        <v>4</v>
      </c>
      <c r="J809" t="n">
        <v>233.62</v>
      </c>
      <c r="K809" t="n">
        <v>55.27</v>
      </c>
      <c r="L809" t="n">
        <v>19</v>
      </c>
      <c r="M809" t="n">
        <v>2</v>
      </c>
      <c r="N809" t="n">
        <v>54.34</v>
      </c>
      <c r="O809" t="n">
        <v>29046.73</v>
      </c>
      <c r="P809" t="n">
        <v>60.82</v>
      </c>
      <c r="Q809" t="n">
        <v>202.81</v>
      </c>
      <c r="R809" t="n">
        <v>19.26</v>
      </c>
      <c r="S809" t="n">
        <v>13.89</v>
      </c>
      <c r="T809" t="n">
        <v>1010.61</v>
      </c>
      <c r="U809" t="n">
        <v>0.72</v>
      </c>
      <c r="V809" t="n">
        <v>0.76</v>
      </c>
      <c r="W809" t="n">
        <v>0.64</v>
      </c>
      <c r="X809" t="n">
        <v>0.05</v>
      </c>
      <c r="Y809" t="n">
        <v>1</v>
      </c>
      <c r="Z809" t="n">
        <v>10</v>
      </c>
    </row>
    <row r="810">
      <c r="A810" t="n">
        <v>73</v>
      </c>
      <c r="B810" t="n">
        <v>105</v>
      </c>
      <c r="C810" t="inlineStr">
        <is>
          <t xml:space="preserve">CONCLUIDO	</t>
        </is>
      </c>
      <c r="D810" t="n">
        <v>12.7955</v>
      </c>
      <c r="E810" t="n">
        <v>7.82</v>
      </c>
      <c r="F810" t="n">
        <v>5.09</v>
      </c>
      <c r="G810" t="n">
        <v>76.33</v>
      </c>
      <c r="H810" t="n">
        <v>1.46</v>
      </c>
      <c r="I810" t="n">
        <v>4</v>
      </c>
      <c r="J810" t="n">
        <v>234.04</v>
      </c>
      <c r="K810" t="n">
        <v>55.27</v>
      </c>
      <c r="L810" t="n">
        <v>19.25</v>
      </c>
      <c r="M810" t="n">
        <v>2</v>
      </c>
      <c r="N810" t="n">
        <v>54.52</v>
      </c>
      <c r="O810" t="n">
        <v>29099.59</v>
      </c>
      <c r="P810" t="n">
        <v>60.49</v>
      </c>
      <c r="Q810" t="n">
        <v>202.81</v>
      </c>
      <c r="R810" t="n">
        <v>19.17</v>
      </c>
      <c r="S810" t="n">
        <v>13.89</v>
      </c>
      <c r="T810" t="n">
        <v>963.1</v>
      </c>
      <c r="U810" t="n">
        <v>0.72</v>
      </c>
      <c r="V810" t="n">
        <v>0.76</v>
      </c>
      <c r="W810" t="n">
        <v>0.64</v>
      </c>
      <c r="X810" t="n">
        <v>0.05</v>
      </c>
      <c r="Y810" t="n">
        <v>1</v>
      </c>
      <c r="Z810" t="n">
        <v>10</v>
      </c>
    </row>
    <row r="811">
      <c r="A811" t="n">
        <v>74</v>
      </c>
      <c r="B811" t="n">
        <v>105</v>
      </c>
      <c r="C811" t="inlineStr">
        <is>
          <t xml:space="preserve">CONCLUIDO	</t>
        </is>
      </c>
      <c r="D811" t="n">
        <v>12.7973</v>
      </c>
      <c r="E811" t="n">
        <v>7.81</v>
      </c>
      <c r="F811" t="n">
        <v>5.09</v>
      </c>
      <c r="G811" t="n">
        <v>76.31</v>
      </c>
      <c r="H811" t="n">
        <v>1.48</v>
      </c>
      <c r="I811" t="n">
        <v>4</v>
      </c>
      <c r="J811" t="n">
        <v>234.47</v>
      </c>
      <c r="K811" t="n">
        <v>55.27</v>
      </c>
      <c r="L811" t="n">
        <v>19.5</v>
      </c>
      <c r="M811" t="n">
        <v>2</v>
      </c>
      <c r="N811" t="n">
        <v>54.7</v>
      </c>
      <c r="O811" t="n">
        <v>29152.52</v>
      </c>
      <c r="P811" t="n">
        <v>60.11</v>
      </c>
      <c r="Q811" t="n">
        <v>202.81</v>
      </c>
      <c r="R811" t="n">
        <v>19.13</v>
      </c>
      <c r="S811" t="n">
        <v>13.89</v>
      </c>
      <c r="T811" t="n">
        <v>942.4299999999999</v>
      </c>
      <c r="U811" t="n">
        <v>0.73</v>
      </c>
      <c r="V811" t="n">
        <v>0.76</v>
      </c>
      <c r="W811" t="n">
        <v>0.64</v>
      </c>
      <c r="X811" t="n">
        <v>0.05</v>
      </c>
      <c r="Y811" t="n">
        <v>1</v>
      </c>
      <c r="Z811" t="n">
        <v>10</v>
      </c>
    </row>
    <row r="812">
      <c r="A812" t="n">
        <v>75</v>
      </c>
      <c r="B812" t="n">
        <v>105</v>
      </c>
      <c r="C812" t="inlineStr">
        <is>
          <t xml:space="preserve">CONCLUIDO	</t>
        </is>
      </c>
      <c r="D812" t="n">
        <v>12.7955</v>
      </c>
      <c r="E812" t="n">
        <v>7.82</v>
      </c>
      <c r="F812" t="n">
        <v>5.09</v>
      </c>
      <c r="G812" t="n">
        <v>76.33</v>
      </c>
      <c r="H812" t="n">
        <v>1.49</v>
      </c>
      <c r="I812" t="n">
        <v>4</v>
      </c>
      <c r="J812" t="n">
        <v>234.9</v>
      </c>
      <c r="K812" t="n">
        <v>55.27</v>
      </c>
      <c r="L812" t="n">
        <v>19.75</v>
      </c>
      <c r="M812" t="n">
        <v>2</v>
      </c>
      <c r="N812" t="n">
        <v>54.88</v>
      </c>
      <c r="O812" t="n">
        <v>29205.51</v>
      </c>
      <c r="P812" t="n">
        <v>59.85</v>
      </c>
      <c r="Q812" t="n">
        <v>202.81</v>
      </c>
      <c r="R812" t="n">
        <v>19.11</v>
      </c>
      <c r="S812" t="n">
        <v>13.89</v>
      </c>
      <c r="T812" t="n">
        <v>934.11</v>
      </c>
      <c r="U812" t="n">
        <v>0.73</v>
      </c>
      <c r="V812" t="n">
        <v>0.76</v>
      </c>
      <c r="W812" t="n">
        <v>0.64</v>
      </c>
      <c r="X812" t="n">
        <v>0.05</v>
      </c>
      <c r="Y812" t="n">
        <v>1</v>
      </c>
      <c r="Z812" t="n">
        <v>10</v>
      </c>
    </row>
    <row r="813">
      <c r="A813" t="n">
        <v>76</v>
      </c>
      <c r="B813" t="n">
        <v>105</v>
      </c>
      <c r="C813" t="inlineStr">
        <is>
          <t xml:space="preserve">CONCLUIDO	</t>
        </is>
      </c>
      <c r="D813" t="n">
        <v>12.8041</v>
      </c>
      <c r="E813" t="n">
        <v>7.81</v>
      </c>
      <c r="F813" t="n">
        <v>5.08</v>
      </c>
      <c r="G813" t="n">
        <v>76.25</v>
      </c>
      <c r="H813" t="n">
        <v>1.51</v>
      </c>
      <c r="I813" t="n">
        <v>4</v>
      </c>
      <c r="J813" t="n">
        <v>235.33</v>
      </c>
      <c r="K813" t="n">
        <v>55.27</v>
      </c>
      <c r="L813" t="n">
        <v>20</v>
      </c>
      <c r="M813" t="n">
        <v>2</v>
      </c>
      <c r="N813" t="n">
        <v>55.06</v>
      </c>
      <c r="O813" t="n">
        <v>29258.57</v>
      </c>
      <c r="P813" t="n">
        <v>59.19</v>
      </c>
      <c r="Q813" t="n">
        <v>202.81</v>
      </c>
      <c r="R813" t="n">
        <v>18.96</v>
      </c>
      <c r="S813" t="n">
        <v>13.89</v>
      </c>
      <c r="T813" t="n">
        <v>859.53</v>
      </c>
      <c r="U813" t="n">
        <v>0.73</v>
      </c>
      <c r="V813" t="n">
        <v>0.76</v>
      </c>
      <c r="W813" t="n">
        <v>0.64</v>
      </c>
      <c r="X813" t="n">
        <v>0.04</v>
      </c>
      <c r="Y813" t="n">
        <v>1</v>
      </c>
      <c r="Z813" t="n">
        <v>10</v>
      </c>
    </row>
    <row r="814">
      <c r="A814" t="n">
        <v>77</v>
      </c>
      <c r="B814" t="n">
        <v>105</v>
      </c>
      <c r="C814" t="inlineStr">
        <is>
          <t xml:space="preserve">CONCLUIDO	</t>
        </is>
      </c>
      <c r="D814" t="n">
        <v>12.8009</v>
      </c>
      <c r="E814" t="n">
        <v>7.81</v>
      </c>
      <c r="F814" t="n">
        <v>5.08</v>
      </c>
      <c r="G814" t="n">
        <v>76.28</v>
      </c>
      <c r="H814" t="n">
        <v>1.53</v>
      </c>
      <c r="I814" t="n">
        <v>4</v>
      </c>
      <c r="J814" t="n">
        <v>235.76</v>
      </c>
      <c r="K814" t="n">
        <v>55.27</v>
      </c>
      <c r="L814" t="n">
        <v>20.25</v>
      </c>
      <c r="M814" t="n">
        <v>2</v>
      </c>
      <c r="N814" t="n">
        <v>55.24</v>
      </c>
      <c r="O814" t="n">
        <v>29311.69</v>
      </c>
      <c r="P814" t="n">
        <v>58.53</v>
      </c>
      <c r="Q814" t="n">
        <v>202.81</v>
      </c>
      <c r="R814" t="n">
        <v>19.07</v>
      </c>
      <c r="S814" t="n">
        <v>13.89</v>
      </c>
      <c r="T814" t="n">
        <v>913.36</v>
      </c>
      <c r="U814" t="n">
        <v>0.73</v>
      </c>
      <c r="V814" t="n">
        <v>0.76</v>
      </c>
      <c r="W814" t="n">
        <v>0.64</v>
      </c>
      <c r="X814" t="n">
        <v>0.05</v>
      </c>
      <c r="Y814" t="n">
        <v>1</v>
      </c>
      <c r="Z814" t="n">
        <v>10</v>
      </c>
    </row>
    <row r="815">
      <c r="A815" t="n">
        <v>78</v>
      </c>
      <c r="B815" t="n">
        <v>105</v>
      </c>
      <c r="C815" t="inlineStr">
        <is>
          <t xml:space="preserve">CONCLUIDO	</t>
        </is>
      </c>
      <c r="D815" t="n">
        <v>12.795</v>
      </c>
      <c r="E815" t="n">
        <v>7.82</v>
      </c>
      <c r="F815" t="n">
        <v>5.09</v>
      </c>
      <c r="G815" t="n">
        <v>76.33</v>
      </c>
      <c r="H815" t="n">
        <v>1.54</v>
      </c>
      <c r="I815" t="n">
        <v>4</v>
      </c>
      <c r="J815" t="n">
        <v>236.2</v>
      </c>
      <c r="K815" t="n">
        <v>55.27</v>
      </c>
      <c r="L815" t="n">
        <v>20.5</v>
      </c>
      <c r="M815" t="n">
        <v>2</v>
      </c>
      <c r="N815" t="n">
        <v>55.42</v>
      </c>
      <c r="O815" t="n">
        <v>29364.87</v>
      </c>
      <c r="P815" t="n">
        <v>57.96</v>
      </c>
      <c r="Q815" t="n">
        <v>202.81</v>
      </c>
      <c r="R815" t="n">
        <v>19.17</v>
      </c>
      <c r="S815" t="n">
        <v>13.89</v>
      </c>
      <c r="T815" t="n">
        <v>966.87</v>
      </c>
      <c r="U815" t="n">
        <v>0.72</v>
      </c>
      <c r="V815" t="n">
        <v>0.76</v>
      </c>
      <c r="W815" t="n">
        <v>0.64</v>
      </c>
      <c r="X815" t="n">
        <v>0.05</v>
      </c>
      <c r="Y815" t="n">
        <v>1</v>
      </c>
      <c r="Z815" t="n">
        <v>10</v>
      </c>
    </row>
    <row r="816">
      <c r="A816" t="n">
        <v>79</v>
      </c>
      <c r="B816" t="n">
        <v>105</v>
      </c>
      <c r="C816" t="inlineStr">
        <is>
          <t xml:space="preserve">CONCLUIDO	</t>
        </is>
      </c>
      <c r="D816" t="n">
        <v>12.8931</v>
      </c>
      <c r="E816" t="n">
        <v>7.76</v>
      </c>
      <c r="F816" t="n">
        <v>5.07</v>
      </c>
      <c r="G816" t="n">
        <v>101.39</v>
      </c>
      <c r="H816" t="n">
        <v>1.56</v>
      </c>
      <c r="I816" t="n">
        <v>3</v>
      </c>
      <c r="J816" t="n">
        <v>236.63</v>
      </c>
      <c r="K816" t="n">
        <v>55.27</v>
      </c>
      <c r="L816" t="n">
        <v>20.75</v>
      </c>
      <c r="M816" t="n">
        <v>1</v>
      </c>
      <c r="N816" t="n">
        <v>55.6</v>
      </c>
      <c r="O816" t="n">
        <v>29418.12</v>
      </c>
      <c r="P816" t="n">
        <v>57.54</v>
      </c>
      <c r="Q816" t="n">
        <v>202.81</v>
      </c>
      <c r="R816" t="n">
        <v>18.62</v>
      </c>
      <c r="S816" t="n">
        <v>13.89</v>
      </c>
      <c r="T816" t="n">
        <v>694.05</v>
      </c>
      <c r="U816" t="n">
        <v>0.75</v>
      </c>
      <c r="V816" t="n">
        <v>0.76</v>
      </c>
      <c r="W816" t="n">
        <v>0.64</v>
      </c>
      <c r="X816" t="n">
        <v>0.03</v>
      </c>
      <c r="Y816" t="n">
        <v>1</v>
      </c>
      <c r="Z816" t="n">
        <v>10</v>
      </c>
    </row>
    <row r="817">
      <c r="A817" t="n">
        <v>80</v>
      </c>
      <c r="B817" t="n">
        <v>105</v>
      </c>
      <c r="C817" t="inlineStr">
        <is>
          <t xml:space="preserve">CONCLUIDO	</t>
        </is>
      </c>
      <c r="D817" t="n">
        <v>12.8898</v>
      </c>
      <c r="E817" t="n">
        <v>7.76</v>
      </c>
      <c r="F817" t="n">
        <v>5.07</v>
      </c>
      <c r="G817" t="n">
        <v>101.43</v>
      </c>
      <c r="H817" t="n">
        <v>1.58</v>
      </c>
      <c r="I817" t="n">
        <v>3</v>
      </c>
      <c r="J817" t="n">
        <v>237.06</v>
      </c>
      <c r="K817" t="n">
        <v>55.27</v>
      </c>
      <c r="L817" t="n">
        <v>21</v>
      </c>
      <c r="M817" t="n">
        <v>0</v>
      </c>
      <c r="N817" t="n">
        <v>55.79</v>
      </c>
      <c r="O817" t="n">
        <v>29471.44</v>
      </c>
      <c r="P817" t="n">
        <v>57.63</v>
      </c>
      <c r="Q817" t="n">
        <v>202.83</v>
      </c>
      <c r="R817" t="n">
        <v>18.61</v>
      </c>
      <c r="S817" t="n">
        <v>13.89</v>
      </c>
      <c r="T817" t="n">
        <v>687.4299999999999</v>
      </c>
      <c r="U817" t="n">
        <v>0.75</v>
      </c>
      <c r="V817" t="n">
        <v>0.76</v>
      </c>
      <c r="W817" t="n">
        <v>0.64</v>
      </c>
      <c r="X817" t="n">
        <v>0.03</v>
      </c>
      <c r="Y817" t="n">
        <v>1</v>
      </c>
      <c r="Z817" t="n">
        <v>10</v>
      </c>
    </row>
    <row r="818">
      <c r="A818" t="n">
        <v>0</v>
      </c>
      <c r="B818" t="n">
        <v>60</v>
      </c>
      <c r="C818" t="inlineStr">
        <is>
          <t xml:space="preserve">CONCLUIDO	</t>
        </is>
      </c>
      <c r="D818" t="n">
        <v>10.7713</v>
      </c>
      <c r="E818" t="n">
        <v>9.279999999999999</v>
      </c>
      <c r="F818" t="n">
        <v>5.98</v>
      </c>
      <c r="G818" t="n">
        <v>7.79</v>
      </c>
      <c r="H818" t="n">
        <v>0.14</v>
      </c>
      <c r="I818" t="n">
        <v>46</v>
      </c>
      <c r="J818" t="n">
        <v>124.63</v>
      </c>
      <c r="K818" t="n">
        <v>45</v>
      </c>
      <c r="L818" t="n">
        <v>1</v>
      </c>
      <c r="M818" t="n">
        <v>44</v>
      </c>
      <c r="N818" t="n">
        <v>18.64</v>
      </c>
      <c r="O818" t="n">
        <v>15605.44</v>
      </c>
      <c r="P818" t="n">
        <v>61.78</v>
      </c>
      <c r="Q818" t="n">
        <v>202.86</v>
      </c>
      <c r="R818" t="n">
        <v>46.9</v>
      </c>
      <c r="S818" t="n">
        <v>13.89</v>
      </c>
      <c r="T818" t="n">
        <v>14618.57</v>
      </c>
      <c r="U818" t="n">
        <v>0.3</v>
      </c>
      <c r="V818" t="n">
        <v>0.65</v>
      </c>
      <c r="W818" t="n">
        <v>0.71</v>
      </c>
      <c r="X818" t="n">
        <v>0.9399999999999999</v>
      </c>
      <c r="Y818" t="n">
        <v>1</v>
      </c>
      <c r="Z818" t="n">
        <v>10</v>
      </c>
    </row>
    <row r="819">
      <c r="A819" t="n">
        <v>1</v>
      </c>
      <c r="B819" t="n">
        <v>60</v>
      </c>
      <c r="C819" t="inlineStr">
        <is>
          <t xml:space="preserve">CONCLUIDO	</t>
        </is>
      </c>
      <c r="D819" t="n">
        <v>11.4358</v>
      </c>
      <c r="E819" t="n">
        <v>8.74</v>
      </c>
      <c r="F819" t="n">
        <v>5.72</v>
      </c>
      <c r="G819" t="n">
        <v>9.800000000000001</v>
      </c>
      <c r="H819" t="n">
        <v>0.18</v>
      </c>
      <c r="I819" t="n">
        <v>35</v>
      </c>
      <c r="J819" t="n">
        <v>124.96</v>
      </c>
      <c r="K819" t="n">
        <v>45</v>
      </c>
      <c r="L819" t="n">
        <v>1.25</v>
      </c>
      <c r="M819" t="n">
        <v>33</v>
      </c>
      <c r="N819" t="n">
        <v>18.71</v>
      </c>
      <c r="O819" t="n">
        <v>15645.96</v>
      </c>
      <c r="P819" t="n">
        <v>58.78</v>
      </c>
      <c r="Q819" t="n">
        <v>202.85</v>
      </c>
      <c r="R819" t="n">
        <v>38.82</v>
      </c>
      <c r="S819" t="n">
        <v>13.89</v>
      </c>
      <c r="T819" t="n">
        <v>10633.64</v>
      </c>
      <c r="U819" t="n">
        <v>0.36</v>
      </c>
      <c r="V819" t="n">
        <v>0.68</v>
      </c>
      <c r="W819" t="n">
        <v>0.6899999999999999</v>
      </c>
      <c r="X819" t="n">
        <v>0.68</v>
      </c>
      <c r="Y819" t="n">
        <v>1</v>
      </c>
      <c r="Z819" t="n">
        <v>10</v>
      </c>
    </row>
    <row r="820">
      <c r="A820" t="n">
        <v>2</v>
      </c>
      <c r="B820" t="n">
        <v>60</v>
      </c>
      <c r="C820" t="inlineStr">
        <is>
          <t xml:space="preserve">CONCLUIDO	</t>
        </is>
      </c>
      <c r="D820" t="n">
        <v>11.8021</v>
      </c>
      <c r="E820" t="n">
        <v>8.470000000000001</v>
      </c>
      <c r="F820" t="n">
        <v>5.6</v>
      </c>
      <c r="G820" t="n">
        <v>11.59</v>
      </c>
      <c r="H820" t="n">
        <v>0.21</v>
      </c>
      <c r="I820" t="n">
        <v>29</v>
      </c>
      <c r="J820" t="n">
        <v>125.29</v>
      </c>
      <c r="K820" t="n">
        <v>45</v>
      </c>
      <c r="L820" t="n">
        <v>1.5</v>
      </c>
      <c r="M820" t="n">
        <v>27</v>
      </c>
      <c r="N820" t="n">
        <v>18.79</v>
      </c>
      <c r="O820" t="n">
        <v>15686.51</v>
      </c>
      <c r="P820" t="n">
        <v>57.31</v>
      </c>
      <c r="Q820" t="n">
        <v>202.82</v>
      </c>
      <c r="R820" t="n">
        <v>35.16</v>
      </c>
      <c r="S820" t="n">
        <v>13.89</v>
      </c>
      <c r="T820" t="n">
        <v>8835.030000000001</v>
      </c>
      <c r="U820" t="n">
        <v>0.4</v>
      </c>
      <c r="V820" t="n">
        <v>0.6899999999999999</v>
      </c>
      <c r="W820" t="n">
        <v>0.68</v>
      </c>
      <c r="X820" t="n">
        <v>0.5600000000000001</v>
      </c>
      <c r="Y820" t="n">
        <v>1</v>
      </c>
      <c r="Z820" t="n">
        <v>10</v>
      </c>
    </row>
    <row r="821">
      <c r="A821" t="n">
        <v>3</v>
      </c>
      <c r="B821" t="n">
        <v>60</v>
      </c>
      <c r="C821" t="inlineStr">
        <is>
          <t xml:space="preserve">CONCLUIDO	</t>
        </is>
      </c>
      <c r="D821" t="n">
        <v>12.1433</v>
      </c>
      <c r="E821" t="n">
        <v>8.24</v>
      </c>
      <c r="F821" t="n">
        <v>5.49</v>
      </c>
      <c r="G821" t="n">
        <v>13.72</v>
      </c>
      <c r="H821" t="n">
        <v>0.25</v>
      </c>
      <c r="I821" t="n">
        <v>24</v>
      </c>
      <c r="J821" t="n">
        <v>125.62</v>
      </c>
      <c r="K821" t="n">
        <v>45</v>
      </c>
      <c r="L821" t="n">
        <v>1.75</v>
      </c>
      <c r="M821" t="n">
        <v>22</v>
      </c>
      <c r="N821" t="n">
        <v>18.87</v>
      </c>
      <c r="O821" t="n">
        <v>15727.09</v>
      </c>
      <c r="P821" t="n">
        <v>55.77</v>
      </c>
      <c r="Q821" t="n">
        <v>202.87</v>
      </c>
      <c r="R821" t="n">
        <v>31.49</v>
      </c>
      <c r="S821" t="n">
        <v>13.89</v>
      </c>
      <c r="T821" t="n">
        <v>7023.49</v>
      </c>
      <c r="U821" t="n">
        <v>0.44</v>
      </c>
      <c r="V821" t="n">
        <v>0.7</v>
      </c>
      <c r="W821" t="n">
        <v>0.68</v>
      </c>
      <c r="X821" t="n">
        <v>0.45</v>
      </c>
      <c r="Y821" t="n">
        <v>1</v>
      </c>
      <c r="Z821" t="n">
        <v>10</v>
      </c>
    </row>
    <row r="822">
      <c r="A822" t="n">
        <v>4</v>
      </c>
      <c r="B822" t="n">
        <v>60</v>
      </c>
      <c r="C822" t="inlineStr">
        <is>
          <t xml:space="preserve">CONCLUIDO	</t>
        </is>
      </c>
      <c r="D822" t="n">
        <v>12.3224</v>
      </c>
      <c r="E822" t="n">
        <v>8.119999999999999</v>
      </c>
      <c r="F822" t="n">
        <v>5.45</v>
      </c>
      <c r="G822" t="n">
        <v>15.56</v>
      </c>
      <c r="H822" t="n">
        <v>0.28</v>
      </c>
      <c r="I822" t="n">
        <v>21</v>
      </c>
      <c r="J822" t="n">
        <v>125.95</v>
      </c>
      <c r="K822" t="n">
        <v>45</v>
      </c>
      <c r="L822" t="n">
        <v>2</v>
      </c>
      <c r="M822" t="n">
        <v>19</v>
      </c>
      <c r="N822" t="n">
        <v>18.95</v>
      </c>
      <c r="O822" t="n">
        <v>15767.7</v>
      </c>
      <c r="P822" t="n">
        <v>55.17</v>
      </c>
      <c r="Q822" t="n">
        <v>202.82</v>
      </c>
      <c r="R822" t="n">
        <v>30.36</v>
      </c>
      <c r="S822" t="n">
        <v>13.89</v>
      </c>
      <c r="T822" t="n">
        <v>6475.16</v>
      </c>
      <c r="U822" t="n">
        <v>0.46</v>
      </c>
      <c r="V822" t="n">
        <v>0.71</v>
      </c>
      <c r="W822" t="n">
        <v>0.67</v>
      </c>
      <c r="X822" t="n">
        <v>0.41</v>
      </c>
      <c r="Y822" t="n">
        <v>1</v>
      </c>
      <c r="Z822" t="n">
        <v>10</v>
      </c>
    </row>
    <row r="823">
      <c r="A823" t="n">
        <v>5</v>
      </c>
      <c r="B823" t="n">
        <v>60</v>
      </c>
      <c r="C823" t="inlineStr">
        <is>
          <t xml:space="preserve">CONCLUIDO	</t>
        </is>
      </c>
      <c r="D823" t="n">
        <v>12.4667</v>
      </c>
      <c r="E823" t="n">
        <v>8.02</v>
      </c>
      <c r="F823" t="n">
        <v>5.4</v>
      </c>
      <c r="G823" t="n">
        <v>17.06</v>
      </c>
      <c r="H823" t="n">
        <v>0.31</v>
      </c>
      <c r="I823" t="n">
        <v>19</v>
      </c>
      <c r="J823" t="n">
        <v>126.28</v>
      </c>
      <c r="K823" t="n">
        <v>45</v>
      </c>
      <c r="L823" t="n">
        <v>2.25</v>
      </c>
      <c r="M823" t="n">
        <v>17</v>
      </c>
      <c r="N823" t="n">
        <v>19.03</v>
      </c>
      <c r="O823" t="n">
        <v>15808.34</v>
      </c>
      <c r="P823" t="n">
        <v>54.43</v>
      </c>
      <c r="Q823" t="n">
        <v>202.86</v>
      </c>
      <c r="R823" t="n">
        <v>28.88</v>
      </c>
      <c r="S823" t="n">
        <v>13.89</v>
      </c>
      <c r="T823" t="n">
        <v>5747.11</v>
      </c>
      <c r="U823" t="n">
        <v>0.48</v>
      </c>
      <c r="V823" t="n">
        <v>0.72</v>
      </c>
      <c r="W823" t="n">
        <v>0.67</v>
      </c>
      <c r="X823" t="n">
        <v>0.36</v>
      </c>
      <c r="Y823" t="n">
        <v>1</v>
      </c>
      <c r="Z823" t="n">
        <v>10</v>
      </c>
    </row>
    <row r="824">
      <c r="A824" t="n">
        <v>6</v>
      </c>
      <c r="B824" t="n">
        <v>60</v>
      </c>
      <c r="C824" t="inlineStr">
        <is>
          <t xml:space="preserve">CONCLUIDO	</t>
        </is>
      </c>
      <c r="D824" t="n">
        <v>12.6095</v>
      </c>
      <c r="E824" t="n">
        <v>7.93</v>
      </c>
      <c r="F824" t="n">
        <v>5.36</v>
      </c>
      <c r="G824" t="n">
        <v>18.93</v>
      </c>
      <c r="H824" t="n">
        <v>0.35</v>
      </c>
      <c r="I824" t="n">
        <v>17</v>
      </c>
      <c r="J824" t="n">
        <v>126.61</v>
      </c>
      <c r="K824" t="n">
        <v>45</v>
      </c>
      <c r="L824" t="n">
        <v>2.5</v>
      </c>
      <c r="M824" t="n">
        <v>15</v>
      </c>
      <c r="N824" t="n">
        <v>19.11</v>
      </c>
      <c r="O824" t="n">
        <v>15849</v>
      </c>
      <c r="P824" t="n">
        <v>53.6</v>
      </c>
      <c r="Q824" t="n">
        <v>202.81</v>
      </c>
      <c r="R824" t="n">
        <v>27.7</v>
      </c>
      <c r="S824" t="n">
        <v>13.89</v>
      </c>
      <c r="T824" t="n">
        <v>5165.31</v>
      </c>
      <c r="U824" t="n">
        <v>0.5</v>
      </c>
      <c r="V824" t="n">
        <v>0.72</v>
      </c>
      <c r="W824" t="n">
        <v>0.67</v>
      </c>
      <c r="X824" t="n">
        <v>0.33</v>
      </c>
      <c r="Y824" t="n">
        <v>1</v>
      </c>
      <c r="Z824" t="n">
        <v>10</v>
      </c>
    </row>
    <row r="825">
      <c r="A825" t="n">
        <v>7</v>
      </c>
      <c r="B825" t="n">
        <v>60</v>
      </c>
      <c r="C825" t="inlineStr">
        <is>
          <t xml:space="preserve">CONCLUIDO	</t>
        </is>
      </c>
      <c r="D825" t="n">
        <v>12.7416</v>
      </c>
      <c r="E825" t="n">
        <v>7.85</v>
      </c>
      <c r="F825" t="n">
        <v>5.33</v>
      </c>
      <c r="G825" t="n">
        <v>21.33</v>
      </c>
      <c r="H825" t="n">
        <v>0.38</v>
      </c>
      <c r="I825" t="n">
        <v>15</v>
      </c>
      <c r="J825" t="n">
        <v>126.94</v>
      </c>
      <c r="K825" t="n">
        <v>45</v>
      </c>
      <c r="L825" t="n">
        <v>2.75</v>
      </c>
      <c r="M825" t="n">
        <v>13</v>
      </c>
      <c r="N825" t="n">
        <v>19.19</v>
      </c>
      <c r="O825" t="n">
        <v>15889.69</v>
      </c>
      <c r="P825" t="n">
        <v>52.97</v>
      </c>
      <c r="Q825" t="n">
        <v>202.84</v>
      </c>
      <c r="R825" t="n">
        <v>27.01</v>
      </c>
      <c r="S825" t="n">
        <v>13.89</v>
      </c>
      <c r="T825" t="n">
        <v>4829.74</v>
      </c>
      <c r="U825" t="n">
        <v>0.51</v>
      </c>
      <c r="V825" t="n">
        <v>0.73</v>
      </c>
      <c r="W825" t="n">
        <v>0.66</v>
      </c>
      <c r="X825" t="n">
        <v>0.29</v>
      </c>
      <c r="Y825" t="n">
        <v>1</v>
      </c>
      <c r="Z825" t="n">
        <v>10</v>
      </c>
    </row>
    <row r="826">
      <c r="A826" t="n">
        <v>8</v>
      </c>
      <c r="B826" t="n">
        <v>60</v>
      </c>
      <c r="C826" t="inlineStr">
        <is>
          <t xml:space="preserve">CONCLUIDO	</t>
        </is>
      </c>
      <c r="D826" t="n">
        <v>12.8429</v>
      </c>
      <c r="E826" t="n">
        <v>7.79</v>
      </c>
      <c r="F826" t="n">
        <v>5.3</v>
      </c>
      <c r="G826" t="n">
        <v>22.7</v>
      </c>
      <c r="H826" t="n">
        <v>0.42</v>
      </c>
      <c r="I826" t="n">
        <v>14</v>
      </c>
      <c r="J826" t="n">
        <v>127.27</v>
      </c>
      <c r="K826" t="n">
        <v>45</v>
      </c>
      <c r="L826" t="n">
        <v>3</v>
      </c>
      <c r="M826" t="n">
        <v>12</v>
      </c>
      <c r="N826" t="n">
        <v>19.27</v>
      </c>
      <c r="O826" t="n">
        <v>15930.42</v>
      </c>
      <c r="P826" t="n">
        <v>52.3</v>
      </c>
      <c r="Q826" t="n">
        <v>202.81</v>
      </c>
      <c r="R826" t="n">
        <v>25.66</v>
      </c>
      <c r="S826" t="n">
        <v>13.89</v>
      </c>
      <c r="T826" t="n">
        <v>4160.72</v>
      </c>
      <c r="U826" t="n">
        <v>0.54</v>
      </c>
      <c r="V826" t="n">
        <v>0.73</v>
      </c>
      <c r="W826" t="n">
        <v>0.66</v>
      </c>
      <c r="X826" t="n">
        <v>0.26</v>
      </c>
      <c r="Y826" t="n">
        <v>1</v>
      </c>
      <c r="Z826" t="n">
        <v>10</v>
      </c>
    </row>
    <row r="827">
      <c r="A827" t="n">
        <v>9</v>
      </c>
      <c r="B827" t="n">
        <v>60</v>
      </c>
      <c r="C827" t="inlineStr">
        <is>
          <t xml:space="preserve">CONCLUIDO	</t>
        </is>
      </c>
      <c r="D827" t="n">
        <v>12.9343</v>
      </c>
      <c r="E827" t="n">
        <v>7.73</v>
      </c>
      <c r="F827" t="n">
        <v>5.27</v>
      </c>
      <c r="G827" t="n">
        <v>24.31</v>
      </c>
      <c r="H827" t="n">
        <v>0.45</v>
      </c>
      <c r="I827" t="n">
        <v>13</v>
      </c>
      <c r="J827" t="n">
        <v>127.6</v>
      </c>
      <c r="K827" t="n">
        <v>45</v>
      </c>
      <c r="L827" t="n">
        <v>3.25</v>
      </c>
      <c r="M827" t="n">
        <v>11</v>
      </c>
      <c r="N827" t="n">
        <v>19.35</v>
      </c>
      <c r="O827" t="n">
        <v>15971.17</v>
      </c>
      <c r="P827" t="n">
        <v>51.68</v>
      </c>
      <c r="Q827" t="n">
        <v>202.86</v>
      </c>
      <c r="R827" t="n">
        <v>24.79</v>
      </c>
      <c r="S827" t="n">
        <v>13.89</v>
      </c>
      <c r="T827" t="n">
        <v>3729.1</v>
      </c>
      <c r="U827" t="n">
        <v>0.5600000000000001</v>
      </c>
      <c r="V827" t="n">
        <v>0.73</v>
      </c>
      <c r="W827" t="n">
        <v>0.65</v>
      </c>
      <c r="X827" t="n">
        <v>0.23</v>
      </c>
      <c r="Y827" t="n">
        <v>1</v>
      </c>
      <c r="Z827" t="n">
        <v>10</v>
      </c>
    </row>
    <row r="828">
      <c r="A828" t="n">
        <v>10</v>
      </c>
      <c r="B828" t="n">
        <v>60</v>
      </c>
      <c r="C828" t="inlineStr">
        <is>
          <t xml:space="preserve">CONCLUIDO	</t>
        </is>
      </c>
      <c r="D828" t="n">
        <v>12.9912</v>
      </c>
      <c r="E828" t="n">
        <v>7.7</v>
      </c>
      <c r="F828" t="n">
        <v>5.26</v>
      </c>
      <c r="G828" t="n">
        <v>26.29</v>
      </c>
      <c r="H828" t="n">
        <v>0.48</v>
      </c>
      <c r="I828" t="n">
        <v>12</v>
      </c>
      <c r="J828" t="n">
        <v>127.93</v>
      </c>
      <c r="K828" t="n">
        <v>45</v>
      </c>
      <c r="L828" t="n">
        <v>3.5</v>
      </c>
      <c r="M828" t="n">
        <v>10</v>
      </c>
      <c r="N828" t="n">
        <v>19.43</v>
      </c>
      <c r="O828" t="n">
        <v>16011.95</v>
      </c>
      <c r="P828" t="n">
        <v>51.47</v>
      </c>
      <c r="Q828" t="n">
        <v>202.83</v>
      </c>
      <c r="R828" t="n">
        <v>24.42</v>
      </c>
      <c r="S828" t="n">
        <v>13.89</v>
      </c>
      <c r="T828" t="n">
        <v>3548.86</v>
      </c>
      <c r="U828" t="n">
        <v>0.57</v>
      </c>
      <c r="V828" t="n">
        <v>0.74</v>
      </c>
      <c r="W828" t="n">
        <v>0.66</v>
      </c>
      <c r="X828" t="n">
        <v>0.22</v>
      </c>
      <c r="Y828" t="n">
        <v>1</v>
      </c>
      <c r="Z828" t="n">
        <v>10</v>
      </c>
    </row>
    <row r="829">
      <c r="A829" t="n">
        <v>11</v>
      </c>
      <c r="B829" t="n">
        <v>60</v>
      </c>
      <c r="C829" t="inlineStr">
        <is>
          <t xml:space="preserve">CONCLUIDO	</t>
        </is>
      </c>
      <c r="D829" t="n">
        <v>13.0762</v>
      </c>
      <c r="E829" t="n">
        <v>7.65</v>
      </c>
      <c r="F829" t="n">
        <v>5.23</v>
      </c>
      <c r="G829" t="n">
        <v>28.55</v>
      </c>
      <c r="H829" t="n">
        <v>0.52</v>
      </c>
      <c r="I829" t="n">
        <v>11</v>
      </c>
      <c r="J829" t="n">
        <v>128.26</v>
      </c>
      <c r="K829" t="n">
        <v>45</v>
      </c>
      <c r="L829" t="n">
        <v>3.75</v>
      </c>
      <c r="M829" t="n">
        <v>9</v>
      </c>
      <c r="N829" t="n">
        <v>19.51</v>
      </c>
      <c r="O829" t="n">
        <v>16052.76</v>
      </c>
      <c r="P829" t="n">
        <v>50.74</v>
      </c>
      <c r="Q829" t="n">
        <v>202.81</v>
      </c>
      <c r="R829" t="n">
        <v>23.77</v>
      </c>
      <c r="S829" t="n">
        <v>13.89</v>
      </c>
      <c r="T829" t="n">
        <v>3228.47</v>
      </c>
      <c r="U829" t="n">
        <v>0.58</v>
      </c>
      <c r="V829" t="n">
        <v>0.74</v>
      </c>
      <c r="W829" t="n">
        <v>0.65</v>
      </c>
      <c r="X829" t="n">
        <v>0.2</v>
      </c>
      <c r="Y829" t="n">
        <v>1</v>
      </c>
      <c r="Z829" t="n">
        <v>10</v>
      </c>
    </row>
    <row r="830">
      <c r="A830" t="n">
        <v>12</v>
      </c>
      <c r="B830" t="n">
        <v>60</v>
      </c>
      <c r="C830" t="inlineStr">
        <is>
          <t xml:space="preserve">CONCLUIDO	</t>
        </is>
      </c>
      <c r="D830" t="n">
        <v>13.1396</v>
      </c>
      <c r="E830" t="n">
        <v>7.61</v>
      </c>
      <c r="F830" t="n">
        <v>5.22</v>
      </c>
      <c r="G830" t="n">
        <v>31.34</v>
      </c>
      <c r="H830" t="n">
        <v>0.55</v>
      </c>
      <c r="I830" t="n">
        <v>10</v>
      </c>
      <c r="J830" t="n">
        <v>128.59</v>
      </c>
      <c r="K830" t="n">
        <v>45</v>
      </c>
      <c r="L830" t="n">
        <v>4</v>
      </c>
      <c r="M830" t="n">
        <v>8</v>
      </c>
      <c r="N830" t="n">
        <v>19.59</v>
      </c>
      <c r="O830" t="n">
        <v>16093.6</v>
      </c>
      <c r="P830" t="n">
        <v>50.19</v>
      </c>
      <c r="Q830" t="n">
        <v>202.81</v>
      </c>
      <c r="R830" t="n">
        <v>23.21</v>
      </c>
      <c r="S830" t="n">
        <v>13.89</v>
      </c>
      <c r="T830" t="n">
        <v>2955.3</v>
      </c>
      <c r="U830" t="n">
        <v>0.6</v>
      </c>
      <c r="V830" t="n">
        <v>0.74</v>
      </c>
      <c r="W830" t="n">
        <v>0.66</v>
      </c>
      <c r="X830" t="n">
        <v>0.18</v>
      </c>
      <c r="Y830" t="n">
        <v>1</v>
      </c>
      <c r="Z830" t="n">
        <v>10</v>
      </c>
    </row>
    <row r="831">
      <c r="A831" t="n">
        <v>13</v>
      </c>
      <c r="B831" t="n">
        <v>60</v>
      </c>
      <c r="C831" t="inlineStr">
        <is>
          <t xml:space="preserve">CONCLUIDO	</t>
        </is>
      </c>
      <c r="D831" t="n">
        <v>13.167</v>
      </c>
      <c r="E831" t="n">
        <v>7.59</v>
      </c>
      <c r="F831" t="n">
        <v>5.21</v>
      </c>
      <c r="G831" t="n">
        <v>31.24</v>
      </c>
      <c r="H831" t="n">
        <v>0.58</v>
      </c>
      <c r="I831" t="n">
        <v>10</v>
      </c>
      <c r="J831" t="n">
        <v>128.92</v>
      </c>
      <c r="K831" t="n">
        <v>45</v>
      </c>
      <c r="L831" t="n">
        <v>4.25</v>
      </c>
      <c r="M831" t="n">
        <v>8</v>
      </c>
      <c r="N831" t="n">
        <v>19.68</v>
      </c>
      <c r="O831" t="n">
        <v>16134.46</v>
      </c>
      <c r="P831" t="n">
        <v>50</v>
      </c>
      <c r="Q831" t="n">
        <v>202.81</v>
      </c>
      <c r="R831" t="n">
        <v>22.89</v>
      </c>
      <c r="S831" t="n">
        <v>13.89</v>
      </c>
      <c r="T831" t="n">
        <v>2794.06</v>
      </c>
      <c r="U831" t="n">
        <v>0.61</v>
      </c>
      <c r="V831" t="n">
        <v>0.74</v>
      </c>
      <c r="W831" t="n">
        <v>0.65</v>
      </c>
      <c r="X831" t="n">
        <v>0.17</v>
      </c>
      <c r="Y831" t="n">
        <v>1</v>
      </c>
      <c r="Z831" t="n">
        <v>10</v>
      </c>
    </row>
    <row r="832">
      <c r="A832" t="n">
        <v>14</v>
      </c>
      <c r="B832" t="n">
        <v>60</v>
      </c>
      <c r="C832" t="inlineStr">
        <is>
          <t xml:space="preserve">CONCLUIDO	</t>
        </is>
      </c>
      <c r="D832" t="n">
        <v>13.2134</v>
      </c>
      <c r="E832" t="n">
        <v>7.57</v>
      </c>
      <c r="F832" t="n">
        <v>5.21</v>
      </c>
      <c r="G832" t="n">
        <v>34.71</v>
      </c>
      <c r="H832" t="n">
        <v>0.62</v>
      </c>
      <c r="I832" t="n">
        <v>9</v>
      </c>
      <c r="J832" t="n">
        <v>129.25</v>
      </c>
      <c r="K832" t="n">
        <v>45</v>
      </c>
      <c r="L832" t="n">
        <v>4.5</v>
      </c>
      <c r="M832" t="n">
        <v>7</v>
      </c>
      <c r="N832" t="n">
        <v>19.76</v>
      </c>
      <c r="O832" t="n">
        <v>16175.36</v>
      </c>
      <c r="P832" t="n">
        <v>49.41</v>
      </c>
      <c r="Q832" t="n">
        <v>202.81</v>
      </c>
      <c r="R832" t="n">
        <v>22.72</v>
      </c>
      <c r="S832" t="n">
        <v>13.89</v>
      </c>
      <c r="T832" t="n">
        <v>2713.1</v>
      </c>
      <c r="U832" t="n">
        <v>0.61</v>
      </c>
      <c r="V832" t="n">
        <v>0.74</v>
      </c>
      <c r="W832" t="n">
        <v>0.66</v>
      </c>
      <c r="X832" t="n">
        <v>0.17</v>
      </c>
      <c r="Y832" t="n">
        <v>1</v>
      </c>
      <c r="Z832" t="n">
        <v>10</v>
      </c>
    </row>
    <row r="833">
      <c r="A833" t="n">
        <v>15</v>
      </c>
      <c r="B833" t="n">
        <v>60</v>
      </c>
      <c r="C833" t="inlineStr">
        <is>
          <t xml:space="preserve">CONCLUIDO	</t>
        </is>
      </c>
      <c r="D833" t="n">
        <v>13.2261</v>
      </c>
      <c r="E833" t="n">
        <v>7.56</v>
      </c>
      <c r="F833" t="n">
        <v>5.2</v>
      </c>
      <c r="G833" t="n">
        <v>34.66</v>
      </c>
      <c r="H833" t="n">
        <v>0.65</v>
      </c>
      <c r="I833" t="n">
        <v>9</v>
      </c>
      <c r="J833" t="n">
        <v>129.59</v>
      </c>
      <c r="K833" t="n">
        <v>45</v>
      </c>
      <c r="L833" t="n">
        <v>4.75</v>
      </c>
      <c r="M833" t="n">
        <v>7</v>
      </c>
      <c r="N833" t="n">
        <v>19.84</v>
      </c>
      <c r="O833" t="n">
        <v>16216.29</v>
      </c>
      <c r="P833" t="n">
        <v>48.99</v>
      </c>
      <c r="Q833" t="n">
        <v>202.81</v>
      </c>
      <c r="R833" t="n">
        <v>22.55</v>
      </c>
      <c r="S833" t="n">
        <v>13.89</v>
      </c>
      <c r="T833" t="n">
        <v>2631.26</v>
      </c>
      <c r="U833" t="n">
        <v>0.62</v>
      </c>
      <c r="V833" t="n">
        <v>0.74</v>
      </c>
      <c r="W833" t="n">
        <v>0.65</v>
      </c>
      <c r="X833" t="n">
        <v>0.16</v>
      </c>
      <c r="Y833" t="n">
        <v>1</v>
      </c>
      <c r="Z833" t="n">
        <v>10</v>
      </c>
    </row>
    <row r="834">
      <c r="A834" t="n">
        <v>16</v>
      </c>
      <c r="B834" t="n">
        <v>60</v>
      </c>
      <c r="C834" t="inlineStr">
        <is>
          <t xml:space="preserve">CONCLUIDO	</t>
        </is>
      </c>
      <c r="D834" t="n">
        <v>13.2993</v>
      </c>
      <c r="E834" t="n">
        <v>7.52</v>
      </c>
      <c r="F834" t="n">
        <v>5.18</v>
      </c>
      <c r="G834" t="n">
        <v>38.87</v>
      </c>
      <c r="H834" t="n">
        <v>0.68</v>
      </c>
      <c r="I834" t="n">
        <v>8</v>
      </c>
      <c r="J834" t="n">
        <v>129.92</v>
      </c>
      <c r="K834" t="n">
        <v>45</v>
      </c>
      <c r="L834" t="n">
        <v>5</v>
      </c>
      <c r="M834" t="n">
        <v>6</v>
      </c>
      <c r="N834" t="n">
        <v>19.92</v>
      </c>
      <c r="O834" t="n">
        <v>16257.24</v>
      </c>
      <c r="P834" t="n">
        <v>48.48</v>
      </c>
      <c r="Q834" t="n">
        <v>202.83</v>
      </c>
      <c r="R834" t="n">
        <v>22.21</v>
      </c>
      <c r="S834" t="n">
        <v>13.89</v>
      </c>
      <c r="T834" t="n">
        <v>2466.74</v>
      </c>
      <c r="U834" t="n">
        <v>0.63</v>
      </c>
      <c r="V834" t="n">
        <v>0.75</v>
      </c>
      <c r="W834" t="n">
        <v>0.65</v>
      </c>
      <c r="X834" t="n">
        <v>0.14</v>
      </c>
      <c r="Y834" t="n">
        <v>1</v>
      </c>
      <c r="Z834" t="n">
        <v>10</v>
      </c>
    </row>
    <row r="835">
      <c r="A835" t="n">
        <v>17</v>
      </c>
      <c r="B835" t="n">
        <v>60</v>
      </c>
      <c r="C835" t="inlineStr">
        <is>
          <t xml:space="preserve">CONCLUIDO	</t>
        </is>
      </c>
      <c r="D835" t="n">
        <v>13.3171</v>
      </c>
      <c r="E835" t="n">
        <v>7.51</v>
      </c>
      <c r="F835" t="n">
        <v>5.17</v>
      </c>
      <c r="G835" t="n">
        <v>38.79</v>
      </c>
      <c r="H835" t="n">
        <v>0.71</v>
      </c>
      <c r="I835" t="n">
        <v>8</v>
      </c>
      <c r="J835" t="n">
        <v>130.25</v>
      </c>
      <c r="K835" t="n">
        <v>45</v>
      </c>
      <c r="L835" t="n">
        <v>5.25</v>
      </c>
      <c r="M835" t="n">
        <v>6</v>
      </c>
      <c r="N835" t="n">
        <v>20</v>
      </c>
      <c r="O835" t="n">
        <v>16298.23</v>
      </c>
      <c r="P835" t="n">
        <v>48.12</v>
      </c>
      <c r="Q835" t="n">
        <v>202.81</v>
      </c>
      <c r="R835" t="n">
        <v>21.82</v>
      </c>
      <c r="S835" t="n">
        <v>13.89</v>
      </c>
      <c r="T835" t="n">
        <v>2269.06</v>
      </c>
      <c r="U835" t="n">
        <v>0.64</v>
      </c>
      <c r="V835" t="n">
        <v>0.75</v>
      </c>
      <c r="W835" t="n">
        <v>0.65</v>
      </c>
      <c r="X835" t="n">
        <v>0.13</v>
      </c>
      <c r="Y835" t="n">
        <v>1</v>
      </c>
      <c r="Z835" t="n">
        <v>10</v>
      </c>
    </row>
    <row r="836">
      <c r="A836" t="n">
        <v>18</v>
      </c>
      <c r="B836" t="n">
        <v>60</v>
      </c>
      <c r="C836" t="inlineStr">
        <is>
          <t xml:space="preserve">CONCLUIDO	</t>
        </is>
      </c>
      <c r="D836" t="n">
        <v>13.324</v>
      </c>
      <c r="E836" t="n">
        <v>7.51</v>
      </c>
      <c r="F836" t="n">
        <v>5.17</v>
      </c>
      <c r="G836" t="n">
        <v>38.76</v>
      </c>
      <c r="H836" t="n">
        <v>0.74</v>
      </c>
      <c r="I836" t="n">
        <v>8</v>
      </c>
      <c r="J836" t="n">
        <v>130.58</v>
      </c>
      <c r="K836" t="n">
        <v>45</v>
      </c>
      <c r="L836" t="n">
        <v>5.5</v>
      </c>
      <c r="M836" t="n">
        <v>6</v>
      </c>
      <c r="N836" t="n">
        <v>20.09</v>
      </c>
      <c r="O836" t="n">
        <v>16339.24</v>
      </c>
      <c r="P836" t="n">
        <v>47.67</v>
      </c>
      <c r="Q836" t="n">
        <v>202.81</v>
      </c>
      <c r="R836" t="n">
        <v>21.79</v>
      </c>
      <c r="S836" t="n">
        <v>13.89</v>
      </c>
      <c r="T836" t="n">
        <v>2254.58</v>
      </c>
      <c r="U836" t="n">
        <v>0.64</v>
      </c>
      <c r="V836" t="n">
        <v>0.75</v>
      </c>
      <c r="W836" t="n">
        <v>0.65</v>
      </c>
      <c r="X836" t="n">
        <v>0.13</v>
      </c>
      <c r="Y836" t="n">
        <v>1</v>
      </c>
      <c r="Z836" t="n">
        <v>10</v>
      </c>
    </row>
    <row r="837">
      <c r="A837" t="n">
        <v>19</v>
      </c>
      <c r="B837" t="n">
        <v>60</v>
      </c>
      <c r="C837" t="inlineStr">
        <is>
          <t xml:space="preserve">CONCLUIDO	</t>
        </is>
      </c>
      <c r="D837" t="n">
        <v>13.3839</v>
      </c>
      <c r="E837" t="n">
        <v>7.47</v>
      </c>
      <c r="F837" t="n">
        <v>5.16</v>
      </c>
      <c r="G837" t="n">
        <v>44.23</v>
      </c>
      <c r="H837" t="n">
        <v>0.78</v>
      </c>
      <c r="I837" t="n">
        <v>7</v>
      </c>
      <c r="J837" t="n">
        <v>130.92</v>
      </c>
      <c r="K837" t="n">
        <v>45</v>
      </c>
      <c r="L837" t="n">
        <v>5.75</v>
      </c>
      <c r="M837" t="n">
        <v>5</v>
      </c>
      <c r="N837" t="n">
        <v>20.17</v>
      </c>
      <c r="O837" t="n">
        <v>16380.29</v>
      </c>
      <c r="P837" t="n">
        <v>47.15</v>
      </c>
      <c r="Q837" t="n">
        <v>202.82</v>
      </c>
      <c r="R837" t="n">
        <v>21.49</v>
      </c>
      <c r="S837" t="n">
        <v>13.89</v>
      </c>
      <c r="T837" t="n">
        <v>2107.95</v>
      </c>
      <c r="U837" t="n">
        <v>0.65</v>
      </c>
      <c r="V837" t="n">
        <v>0.75</v>
      </c>
      <c r="W837" t="n">
        <v>0.65</v>
      </c>
      <c r="X837" t="n">
        <v>0.12</v>
      </c>
      <c r="Y837" t="n">
        <v>1</v>
      </c>
      <c r="Z837" t="n">
        <v>10</v>
      </c>
    </row>
    <row r="838">
      <c r="A838" t="n">
        <v>20</v>
      </c>
      <c r="B838" t="n">
        <v>60</v>
      </c>
      <c r="C838" t="inlineStr">
        <is>
          <t xml:space="preserve">CONCLUIDO	</t>
        </is>
      </c>
      <c r="D838" t="n">
        <v>13.3849</v>
      </c>
      <c r="E838" t="n">
        <v>7.47</v>
      </c>
      <c r="F838" t="n">
        <v>5.16</v>
      </c>
      <c r="G838" t="n">
        <v>44.23</v>
      </c>
      <c r="H838" t="n">
        <v>0.8100000000000001</v>
      </c>
      <c r="I838" t="n">
        <v>7</v>
      </c>
      <c r="J838" t="n">
        <v>131.25</v>
      </c>
      <c r="K838" t="n">
        <v>45</v>
      </c>
      <c r="L838" t="n">
        <v>6</v>
      </c>
      <c r="M838" t="n">
        <v>5</v>
      </c>
      <c r="N838" t="n">
        <v>20.25</v>
      </c>
      <c r="O838" t="n">
        <v>16421.36</v>
      </c>
      <c r="P838" t="n">
        <v>47.23</v>
      </c>
      <c r="Q838" t="n">
        <v>202.81</v>
      </c>
      <c r="R838" t="n">
        <v>21.37</v>
      </c>
      <c r="S838" t="n">
        <v>13.89</v>
      </c>
      <c r="T838" t="n">
        <v>2050.76</v>
      </c>
      <c r="U838" t="n">
        <v>0.65</v>
      </c>
      <c r="V838" t="n">
        <v>0.75</v>
      </c>
      <c r="W838" t="n">
        <v>0.65</v>
      </c>
      <c r="X838" t="n">
        <v>0.12</v>
      </c>
      <c r="Y838" t="n">
        <v>1</v>
      </c>
      <c r="Z838" t="n">
        <v>10</v>
      </c>
    </row>
    <row r="839">
      <c r="A839" t="n">
        <v>21</v>
      </c>
      <c r="B839" t="n">
        <v>60</v>
      </c>
      <c r="C839" t="inlineStr">
        <is>
          <t xml:space="preserve">CONCLUIDO	</t>
        </is>
      </c>
      <c r="D839" t="n">
        <v>13.3993</v>
      </c>
      <c r="E839" t="n">
        <v>7.46</v>
      </c>
      <c r="F839" t="n">
        <v>5.15</v>
      </c>
      <c r="G839" t="n">
        <v>44.16</v>
      </c>
      <c r="H839" t="n">
        <v>0.84</v>
      </c>
      <c r="I839" t="n">
        <v>7</v>
      </c>
      <c r="J839" t="n">
        <v>131.58</v>
      </c>
      <c r="K839" t="n">
        <v>45</v>
      </c>
      <c r="L839" t="n">
        <v>6.25</v>
      </c>
      <c r="M839" t="n">
        <v>5</v>
      </c>
      <c r="N839" t="n">
        <v>20.34</v>
      </c>
      <c r="O839" t="n">
        <v>16462.46</v>
      </c>
      <c r="P839" t="n">
        <v>46.62</v>
      </c>
      <c r="Q839" t="n">
        <v>202.81</v>
      </c>
      <c r="R839" t="n">
        <v>21.25</v>
      </c>
      <c r="S839" t="n">
        <v>13.89</v>
      </c>
      <c r="T839" t="n">
        <v>1989.15</v>
      </c>
      <c r="U839" t="n">
        <v>0.65</v>
      </c>
      <c r="V839" t="n">
        <v>0.75</v>
      </c>
      <c r="W839" t="n">
        <v>0.65</v>
      </c>
      <c r="X839" t="n">
        <v>0.11</v>
      </c>
      <c r="Y839" t="n">
        <v>1</v>
      </c>
      <c r="Z839" t="n">
        <v>10</v>
      </c>
    </row>
    <row r="840">
      <c r="A840" t="n">
        <v>22</v>
      </c>
      <c r="B840" t="n">
        <v>60</v>
      </c>
      <c r="C840" t="inlineStr">
        <is>
          <t xml:space="preserve">CONCLUIDO	</t>
        </is>
      </c>
      <c r="D840" t="n">
        <v>13.374</v>
      </c>
      <c r="E840" t="n">
        <v>7.48</v>
      </c>
      <c r="F840" t="n">
        <v>5.17</v>
      </c>
      <c r="G840" t="n">
        <v>44.28</v>
      </c>
      <c r="H840" t="n">
        <v>0.87</v>
      </c>
      <c r="I840" t="n">
        <v>7</v>
      </c>
      <c r="J840" t="n">
        <v>131.92</v>
      </c>
      <c r="K840" t="n">
        <v>45</v>
      </c>
      <c r="L840" t="n">
        <v>6.5</v>
      </c>
      <c r="M840" t="n">
        <v>5</v>
      </c>
      <c r="N840" t="n">
        <v>20.42</v>
      </c>
      <c r="O840" t="n">
        <v>16503.6</v>
      </c>
      <c r="P840" t="n">
        <v>46.22</v>
      </c>
      <c r="Q840" t="n">
        <v>202.81</v>
      </c>
      <c r="R840" t="n">
        <v>21.68</v>
      </c>
      <c r="S840" t="n">
        <v>13.89</v>
      </c>
      <c r="T840" t="n">
        <v>2203.28</v>
      </c>
      <c r="U840" t="n">
        <v>0.64</v>
      </c>
      <c r="V840" t="n">
        <v>0.75</v>
      </c>
      <c r="W840" t="n">
        <v>0.65</v>
      </c>
      <c r="X840" t="n">
        <v>0.13</v>
      </c>
      <c r="Y840" t="n">
        <v>1</v>
      </c>
      <c r="Z840" t="n">
        <v>10</v>
      </c>
    </row>
    <row r="841">
      <c r="A841" t="n">
        <v>23</v>
      </c>
      <c r="B841" t="n">
        <v>60</v>
      </c>
      <c r="C841" t="inlineStr">
        <is>
          <t xml:space="preserve">CONCLUIDO	</t>
        </is>
      </c>
      <c r="D841" t="n">
        <v>13.4761</v>
      </c>
      <c r="E841" t="n">
        <v>7.42</v>
      </c>
      <c r="F841" t="n">
        <v>5.13</v>
      </c>
      <c r="G841" t="n">
        <v>51.35</v>
      </c>
      <c r="H841" t="n">
        <v>0.9</v>
      </c>
      <c r="I841" t="n">
        <v>6</v>
      </c>
      <c r="J841" t="n">
        <v>132.25</v>
      </c>
      <c r="K841" t="n">
        <v>45</v>
      </c>
      <c r="L841" t="n">
        <v>6.75</v>
      </c>
      <c r="M841" t="n">
        <v>4</v>
      </c>
      <c r="N841" t="n">
        <v>20.5</v>
      </c>
      <c r="O841" t="n">
        <v>16544.76</v>
      </c>
      <c r="P841" t="n">
        <v>45.63</v>
      </c>
      <c r="Q841" t="n">
        <v>202.82</v>
      </c>
      <c r="R841" t="n">
        <v>20.66</v>
      </c>
      <c r="S841" t="n">
        <v>13.89</v>
      </c>
      <c r="T841" t="n">
        <v>1697.9</v>
      </c>
      <c r="U841" t="n">
        <v>0.67</v>
      </c>
      <c r="V841" t="n">
        <v>0.75</v>
      </c>
      <c r="W841" t="n">
        <v>0.65</v>
      </c>
      <c r="X841" t="n">
        <v>0.1</v>
      </c>
      <c r="Y841" t="n">
        <v>1</v>
      </c>
      <c r="Z841" t="n">
        <v>10</v>
      </c>
    </row>
    <row r="842">
      <c r="A842" t="n">
        <v>24</v>
      </c>
      <c r="B842" t="n">
        <v>60</v>
      </c>
      <c r="C842" t="inlineStr">
        <is>
          <t xml:space="preserve">CONCLUIDO	</t>
        </is>
      </c>
      <c r="D842" t="n">
        <v>13.4852</v>
      </c>
      <c r="E842" t="n">
        <v>7.42</v>
      </c>
      <c r="F842" t="n">
        <v>5.13</v>
      </c>
      <c r="G842" t="n">
        <v>51.3</v>
      </c>
      <c r="H842" t="n">
        <v>0.93</v>
      </c>
      <c r="I842" t="n">
        <v>6</v>
      </c>
      <c r="J842" t="n">
        <v>132.58</v>
      </c>
      <c r="K842" t="n">
        <v>45</v>
      </c>
      <c r="L842" t="n">
        <v>7</v>
      </c>
      <c r="M842" t="n">
        <v>4</v>
      </c>
      <c r="N842" t="n">
        <v>20.59</v>
      </c>
      <c r="O842" t="n">
        <v>16585.95</v>
      </c>
      <c r="P842" t="n">
        <v>45.4</v>
      </c>
      <c r="Q842" t="n">
        <v>202.81</v>
      </c>
      <c r="R842" t="n">
        <v>20.54</v>
      </c>
      <c r="S842" t="n">
        <v>13.89</v>
      </c>
      <c r="T842" t="n">
        <v>1638.76</v>
      </c>
      <c r="U842" t="n">
        <v>0.68</v>
      </c>
      <c r="V842" t="n">
        <v>0.75</v>
      </c>
      <c r="W842" t="n">
        <v>0.64</v>
      </c>
      <c r="X842" t="n">
        <v>0.09</v>
      </c>
      <c r="Y842" t="n">
        <v>1</v>
      </c>
      <c r="Z842" t="n">
        <v>10</v>
      </c>
    </row>
    <row r="843">
      <c r="A843" t="n">
        <v>25</v>
      </c>
      <c r="B843" t="n">
        <v>60</v>
      </c>
      <c r="C843" t="inlineStr">
        <is>
          <t xml:space="preserve">CONCLUIDO	</t>
        </is>
      </c>
      <c r="D843" t="n">
        <v>13.4746</v>
      </c>
      <c r="E843" t="n">
        <v>7.42</v>
      </c>
      <c r="F843" t="n">
        <v>5.14</v>
      </c>
      <c r="G843" t="n">
        <v>51.36</v>
      </c>
      <c r="H843" t="n">
        <v>0.96</v>
      </c>
      <c r="I843" t="n">
        <v>6</v>
      </c>
      <c r="J843" t="n">
        <v>132.92</v>
      </c>
      <c r="K843" t="n">
        <v>45</v>
      </c>
      <c r="L843" t="n">
        <v>7.25</v>
      </c>
      <c r="M843" t="n">
        <v>4</v>
      </c>
      <c r="N843" t="n">
        <v>20.67</v>
      </c>
      <c r="O843" t="n">
        <v>16627.17</v>
      </c>
      <c r="P843" t="n">
        <v>45.1</v>
      </c>
      <c r="Q843" t="n">
        <v>202.81</v>
      </c>
      <c r="R843" t="n">
        <v>20.67</v>
      </c>
      <c r="S843" t="n">
        <v>13.89</v>
      </c>
      <c r="T843" t="n">
        <v>1705.12</v>
      </c>
      <c r="U843" t="n">
        <v>0.67</v>
      </c>
      <c r="V843" t="n">
        <v>0.75</v>
      </c>
      <c r="W843" t="n">
        <v>0.65</v>
      </c>
      <c r="X843" t="n">
        <v>0.1</v>
      </c>
      <c r="Y843" t="n">
        <v>1</v>
      </c>
      <c r="Z843" t="n">
        <v>10</v>
      </c>
    </row>
    <row r="844">
      <c r="A844" t="n">
        <v>26</v>
      </c>
      <c r="B844" t="n">
        <v>60</v>
      </c>
      <c r="C844" t="inlineStr">
        <is>
          <t xml:space="preserve">CONCLUIDO	</t>
        </is>
      </c>
      <c r="D844" t="n">
        <v>13.4675</v>
      </c>
      <c r="E844" t="n">
        <v>7.43</v>
      </c>
      <c r="F844" t="n">
        <v>5.14</v>
      </c>
      <c r="G844" t="n">
        <v>51.4</v>
      </c>
      <c r="H844" t="n">
        <v>0.99</v>
      </c>
      <c r="I844" t="n">
        <v>6</v>
      </c>
      <c r="J844" t="n">
        <v>133.25</v>
      </c>
      <c r="K844" t="n">
        <v>45</v>
      </c>
      <c r="L844" t="n">
        <v>7.5</v>
      </c>
      <c r="M844" t="n">
        <v>4</v>
      </c>
      <c r="N844" t="n">
        <v>20.76</v>
      </c>
      <c r="O844" t="n">
        <v>16668.43</v>
      </c>
      <c r="P844" t="n">
        <v>44.92</v>
      </c>
      <c r="Q844" t="n">
        <v>202.81</v>
      </c>
      <c r="R844" t="n">
        <v>20.82</v>
      </c>
      <c r="S844" t="n">
        <v>13.89</v>
      </c>
      <c r="T844" t="n">
        <v>1779.66</v>
      </c>
      <c r="U844" t="n">
        <v>0.67</v>
      </c>
      <c r="V844" t="n">
        <v>0.75</v>
      </c>
      <c r="W844" t="n">
        <v>0.65</v>
      </c>
      <c r="X844" t="n">
        <v>0.1</v>
      </c>
      <c r="Y844" t="n">
        <v>1</v>
      </c>
      <c r="Z844" t="n">
        <v>10</v>
      </c>
    </row>
    <row r="845">
      <c r="A845" t="n">
        <v>27</v>
      </c>
      <c r="B845" t="n">
        <v>60</v>
      </c>
      <c r="C845" t="inlineStr">
        <is>
          <t xml:space="preserve">CONCLUIDO	</t>
        </is>
      </c>
      <c r="D845" t="n">
        <v>13.4635</v>
      </c>
      <c r="E845" t="n">
        <v>7.43</v>
      </c>
      <c r="F845" t="n">
        <v>5.14</v>
      </c>
      <c r="G845" t="n">
        <v>51.42</v>
      </c>
      <c r="H845" t="n">
        <v>1.03</v>
      </c>
      <c r="I845" t="n">
        <v>6</v>
      </c>
      <c r="J845" t="n">
        <v>133.59</v>
      </c>
      <c r="K845" t="n">
        <v>45</v>
      </c>
      <c r="L845" t="n">
        <v>7.75</v>
      </c>
      <c r="M845" t="n">
        <v>4</v>
      </c>
      <c r="N845" t="n">
        <v>20.84</v>
      </c>
      <c r="O845" t="n">
        <v>16709.71</v>
      </c>
      <c r="P845" t="n">
        <v>44.39</v>
      </c>
      <c r="Q845" t="n">
        <v>202.82</v>
      </c>
      <c r="R845" t="n">
        <v>20.81</v>
      </c>
      <c r="S845" t="n">
        <v>13.89</v>
      </c>
      <c r="T845" t="n">
        <v>1773.23</v>
      </c>
      <c r="U845" t="n">
        <v>0.67</v>
      </c>
      <c r="V845" t="n">
        <v>0.75</v>
      </c>
      <c r="W845" t="n">
        <v>0.65</v>
      </c>
      <c r="X845" t="n">
        <v>0.1</v>
      </c>
      <c r="Y845" t="n">
        <v>1</v>
      </c>
      <c r="Z845" t="n">
        <v>10</v>
      </c>
    </row>
    <row r="846">
      <c r="A846" t="n">
        <v>28</v>
      </c>
      <c r="B846" t="n">
        <v>60</v>
      </c>
      <c r="C846" t="inlineStr">
        <is>
          <t xml:space="preserve">CONCLUIDO	</t>
        </is>
      </c>
      <c r="D846" t="n">
        <v>13.5466</v>
      </c>
      <c r="E846" t="n">
        <v>7.38</v>
      </c>
      <c r="F846" t="n">
        <v>5.12</v>
      </c>
      <c r="G846" t="n">
        <v>61.46</v>
      </c>
      <c r="H846" t="n">
        <v>1.06</v>
      </c>
      <c r="I846" t="n">
        <v>5</v>
      </c>
      <c r="J846" t="n">
        <v>133.92</v>
      </c>
      <c r="K846" t="n">
        <v>45</v>
      </c>
      <c r="L846" t="n">
        <v>8</v>
      </c>
      <c r="M846" t="n">
        <v>3</v>
      </c>
      <c r="N846" t="n">
        <v>20.93</v>
      </c>
      <c r="O846" t="n">
        <v>16751.02</v>
      </c>
      <c r="P846" t="n">
        <v>43.65</v>
      </c>
      <c r="Q846" t="n">
        <v>202.81</v>
      </c>
      <c r="R846" t="n">
        <v>20.3</v>
      </c>
      <c r="S846" t="n">
        <v>13.89</v>
      </c>
      <c r="T846" t="n">
        <v>1527.19</v>
      </c>
      <c r="U846" t="n">
        <v>0.68</v>
      </c>
      <c r="V846" t="n">
        <v>0.76</v>
      </c>
      <c r="W846" t="n">
        <v>0.64</v>
      </c>
      <c r="X846" t="n">
        <v>0.08</v>
      </c>
      <c r="Y846" t="n">
        <v>1</v>
      </c>
      <c r="Z846" t="n">
        <v>10</v>
      </c>
    </row>
    <row r="847">
      <c r="A847" t="n">
        <v>29</v>
      </c>
      <c r="B847" t="n">
        <v>60</v>
      </c>
      <c r="C847" t="inlineStr">
        <is>
          <t xml:space="preserve">CONCLUIDO	</t>
        </is>
      </c>
      <c r="D847" t="n">
        <v>13.5542</v>
      </c>
      <c r="E847" t="n">
        <v>7.38</v>
      </c>
      <c r="F847" t="n">
        <v>5.12</v>
      </c>
      <c r="G847" t="n">
        <v>61.41</v>
      </c>
      <c r="H847" t="n">
        <v>1.09</v>
      </c>
      <c r="I847" t="n">
        <v>5</v>
      </c>
      <c r="J847" t="n">
        <v>134.26</v>
      </c>
      <c r="K847" t="n">
        <v>45</v>
      </c>
      <c r="L847" t="n">
        <v>8.25</v>
      </c>
      <c r="M847" t="n">
        <v>1</v>
      </c>
      <c r="N847" t="n">
        <v>21.01</v>
      </c>
      <c r="O847" t="n">
        <v>16792.37</v>
      </c>
      <c r="P847" t="n">
        <v>43.31</v>
      </c>
      <c r="Q847" t="n">
        <v>202.81</v>
      </c>
      <c r="R847" t="n">
        <v>20.03</v>
      </c>
      <c r="S847" t="n">
        <v>13.89</v>
      </c>
      <c r="T847" t="n">
        <v>1391.93</v>
      </c>
      <c r="U847" t="n">
        <v>0.6899999999999999</v>
      </c>
      <c r="V847" t="n">
        <v>0.76</v>
      </c>
      <c r="W847" t="n">
        <v>0.65</v>
      </c>
      <c r="X847" t="n">
        <v>0.08</v>
      </c>
      <c r="Y847" t="n">
        <v>1</v>
      </c>
      <c r="Z847" t="n">
        <v>10</v>
      </c>
    </row>
    <row r="848">
      <c r="A848" t="n">
        <v>30</v>
      </c>
      <c r="B848" t="n">
        <v>60</v>
      </c>
      <c r="C848" t="inlineStr">
        <is>
          <t xml:space="preserve">CONCLUIDO	</t>
        </is>
      </c>
      <c r="D848" t="n">
        <v>13.5542</v>
      </c>
      <c r="E848" t="n">
        <v>7.38</v>
      </c>
      <c r="F848" t="n">
        <v>5.12</v>
      </c>
      <c r="G848" t="n">
        <v>61.41</v>
      </c>
      <c r="H848" t="n">
        <v>1.12</v>
      </c>
      <c r="I848" t="n">
        <v>5</v>
      </c>
      <c r="J848" t="n">
        <v>134.59</v>
      </c>
      <c r="K848" t="n">
        <v>45</v>
      </c>
      <c r="L848" t="n">
        <v>8.5</v>
      </c>
      <c r="M848" t="n">
        <v>1</v>
      </c>
      <c r="N848" t="n">
        <v>21.1</v>
      </c>
      <c r="O848" t="n">
        <v>16833.86</v>
      </c>
      <c r="P848" t="n">
        <v>43.33</v>
      </c>
      <c r="Q848" t="n">
        <v>202.81</v>
      </c>
      <c r="R848" t="n">
        <v>20.13</v>
      </c>
      <c r="S848" t="n">
        <v>13.89</v>
      </c>
      <c r="T848" t="n">
        <v>1440.49</v>
      </c>
      <c r="U848" t="n">
        <v>0.6899999999999999</v>
      </c>
      <c r="V848" t="n">
        <v>0.76</v>
      </c>
      <c r="W848" t="n">
        <v>0.65</v>
      </c>
      <c r="X848" t="n">
        <v>0.08</v>
      </c>
      <c r="Y848" t="n">
        <v>1</v>
      </c>
      <c r="Z848" t="n">
        <v>10</v>
      </c>
    </row>
    <row r="849">
      <c r="A849" t="n">
        <v>31</v>
      </c>
      <c r="B849" t="n">
        <v>60</v>
      </c>
      <c r="C849" t="inlineStr">
        <is>
          <t xml:space="preserve">CONCLUIDO	</t>
        </is>
      </c>
      <c r="D849" t="n">
        <v>13.5389</v>
      </c>
      <c r="E849" t="n">
        <v>7.39</v>
      </c>
      <c r="F849" t="n">
        <v>5.13</v>
      </c>
      <c r="G849" t="n">
        <v>61.51</v>
      </c>
      <c r="H849" t="n">
        <v>1.15</v>
      </c>
      <c r="I849" t="n">
        <v>5</v>
      </c>
      <c r="J849" t="n">
        <v>134.93</v>
      </c>
      <c r="K849" t="n">
        <v>45</v>
      </c>
      <c r="L849" t="n">
        <v>8.75</v>
      </c>
      <c r="M849" t="n">
        <v>1</v>
      </c>
      <c r="N849" t="n">
        <v>21.18</v>
      </c>
      <c r="O849" t="n">
        <v>16875.27</v>
      </c>
      <c r="P849" t="n">
        <v>43.44</v>
      </c>
      <c r="Q849" t="n">
        <v>202.81</v>
      </c>
      <c r="R849" t="n">
        <v>20.32</v>
      </c>
      <c r="S849" t="n">
        <v>13.89</v>
      </c>
      <c r="T849" t="n">
        <v>1536.39</v>
      </c>
      <c r="U849" t="n">
        <v>0.68</v>
      </c>
      <c r="V849" t="n">
        <v>0.75</v>
      </c>
      <c r="W849" t="n">
        <v>0.65</v>
      </c>
      <c r="X849" t="n">
        <v>0.09</v>
      </c>
      <c r="Y849" t="n">
        <v>1</v>
      </c>
      <c r="Z849" t="n">
        <v>10</v>
      </c>
    </row>
    <row r="850">
      <c r="A850" t="n">
        <v>32</v>
      </c>
      <c r="B850" t="n">
        <v>60</v>
      </c>
      <c r="C850" t="inlineStr">
        <is>
          <t xml:space="preserve">CONCLUIDO	</t>
        </is>
      </c>
      <c r="D850" t="n">
        <v>13.545</v>
      </c>
      <c r="E850" t="n">
        <v>7.38</v>
      </c>
      <c r="F850" t="n">
        <v>5.12</v>
      </c>
      <c r="G850" t="n">
        <v>61.47</v>
      </c>
      <c r="H850" t="n">
        <v>1.18</v>
      </c>
      <c r="I850" t="n">
        <v>5</v>
      </c>
      <c r="J850" t="n">
        <v>135.27</v>
      </c>
      <c r="K850" t="n">
        <v>45</v>
      </c>
      <c r="L850" t="n">
        <v>9</v>
      </c>
      <c r="M850" t="n">
        <v>1</v>
      </c>
      <c r="N850" t="n">
        <v>21.27</v>
      </c>
      <c r="O850" t="n">
        <v>16916.71</v>
      </c>
      <c r="P850" t="n">
        <v>43.34</v>
      </c>
      <c r="Q850" t="n">
        <v>202.81</v>
      </c>
      <c r="R850" t="n">
        <v>20.24</v>
      </c>
      <c r="S850" t="n">
        <v>13.89</v>
      </c>
      <c r="T850" t="n">
        <v>1496.09</v>
      </c>
      <c r="U850" t="n">
        <v>0.6899999999999999</v>
      </c>
      <c r="V850" t="n">
        <v>0.76</v>
      </c>
      <c r="W850" t="n">
        <v>0.65</v>
      </c>
      <c r="X850" t="n">
        <v>0.08</v>
      </c>
      <c r="Y850" t="n">
        <v>1</v>
      </c>
      <c r="Z850" t="n">
        <v>10</v>
      </c>
    </row>
    <row r="851">
      <c r="A851" t="n">
        <v>33</v>
      </c>
      <c r="B851" t="n">
        <v>60</v>
      </c>
      <c r="C851" t="inlineStr">
        <is>
          <t xml:space="preserve">CONCLUIDO	</t>
        </is>
      </c>
      <c r="D851" t="n">
        <v>13.5435</v>
      </c>
      <c r="E851" t="n">
        <v>7.38</v>
      </c>
      <c r="F851" t="n">
        <v>5.12</v>
      </c>
      <c r="G851" t="n">
        <v>61.48</v>
      </c>
      <c r="H851" t="n">
        <v>1.21</v>
      </c>
      <c r="I851" t="n">
        <v>5</v>
      </c>
      <c r="J851" t="n">
        <v>135.6</v>
      </c>
      <c r="K851" t="n">
        <v>45</v>
      </c>
      <c r="L851" t="n">
        <v>9.25</v>
      </c>
      <c r="M851" t="n">
        <v>0</v>
      </c>
      <c r="N851" t="n">
        <v>21.35</v>
      </c>
      <c r="O851" t="n">
        <v>16958.17</v>
      </c>
      <c r="P851" t="n">
        <v>43.29</v>
      </c>
      <c r="Q851" t="n">
        <v>202.81</v>
      </c>
      <c r="R851" t="n">
        <v>20.25</v>
      </c>
      <c r="S851" t="n">
        <v>13.89</v>
      </c>
      <c r="T851" t="n">
        <v>1497.85</v>
      </c>
      <c r="U851" t="n">
        <v>0.6899999999999999</v>
      </c>
      <c r="V851" t="n">
        <v>0.76</v>
      </c>
      <c r="W851" t="n">
        <v>0.65</v>
      </c>
      <c r="X851" t="n">
        <v>0.09</v>
      </c>
      <c r="Y851" t="n">
        <v>1</v>
      </c>
      <c r="Z851" t="n">
        <v>10</v>
      </c>
    </row>
    <row r="852">
      <c r="A852" t="n">
        <v>0</v>
      </c>
      <c r="B852" t="n">
        <v>135</v>
      </c>
      <c r="C852" t="inlineStr">
        <is>
          <t xml:space="preserve">CONCLUIDO	</t>
        </is>
      </c>
      <c r="D852" t="n">
        <v>7.2525</v>
      </c>
      <c r="E852" t="n">
        <v>13.79</v>
      </c>
      <c r="F852" t="n">
        <v>6.74</v>
      </c>
      <c r="G852" t="n">
        <v>4.87</v>
      </c>
      <c r="H852" t="n">
        <v>0.07000000000000001</v>
      </c>
      <c r="I852" t="n">
        <v>83</v>
      </c>
      <c r="J852" t="n">
        <v>263.32</v>
      </c>
      <c r="K852" t="n">
        <v>59.89</v>
      </c>
      <c r="L852" t="n">
        <v>1</v>
      </c>
      <c r="M852" t="n">
        <v>81</v>
      </c>
      <c r="N852" t="n">
        <v>67.43000000000001</v>
      </c>
      <c r="O852" t="n">
        <v>32710.1</v>
      </c>
      <c r="P852" t="n">
        <v>113.72</v>
      </c>
      <c r="Q852" t="n">
        <v>202.94</v>
      </c>
      <c r="R852" t="n">
        <v>70.7</v>
      </c>
      <c r="S852" t="n">
        <v>13.89</v>
      </c>
      <c r="T852" t="n">
        <v>26333.95</v>
      </c>
      <c r="U852" t="n">
        <v>0.2</v>
      </c>
      <c r="V852" t="n">
        <v>0.57</v>
      </c>
      <c r="W852" t="n">
        <v>0.77</v>
      </c>
      <c r="X852" t="n">
        <v>1.7</v>
      </c>
      <c r="Y852" t="n">
        <v>1</v>
      </c>
      <c r="Z852" t="n">
        <v>10</v>
      </c>
    </row>
    <row r="853">
      <c r="A853" t="n">
        <v>1</v>
      </c>
      <c r="B853" t="n">
        <v>135</v>
      </c>
      <c r="C853" t="inlineStr">
        <is>
          <t xml:space="preserve">CONCLUIDO	</t>
        </is>
      </c>
      <c r="D853" t="n">
        <v>8.148899999999999</v>
      </c>
      <c r="E853" t="n">
        <v>12.27</v>
      </c>
      <c r="F853" t="n">
        <v>6.28</v>
      </c>
      <c r="G853" t="n">
        <v>6.08</v>
      </c>
      <c r="H853" t="n">
        <v>0.08</v>
      </c>
      <c r="I853" t="n">
        <v>62</v>
      </c>
      <c r="J853" t="n">
        <v>263.79</v>
      </c>
      <c r="K853" t="n">
        <v>59.89</v>
      </c>
      <c r="L853" t="n">
        <v>1.25</v>
      </c>
      <c r="M853" t="n">
        <v>60</v>
      </c>
      <c r="N853" t="n">
        <v>67.65000000000001</v>
      </c>
      <c r="O853" t="n">
        <v>32767.75</v>
      </c>
      <c r="P853" t="n">
        <v>105.91</v>
      </c>
      <c r="Q853" t="n">
        <v>202.94</v>
      </c>
      <c r="R853" t="n">
        <v>56.59</v>
      </c>
      <c r="S853" t="n">
        <v>13.89</v>
      </c>
      <c r="T853" t="n">
        <v>19386.86</v>
      </c>
      <c r="U853" t="n">
        <v>0.25</v>
      </c>
      <c r="V853" t="n">
        <v>0.62</v>
      </c>
      <c r="W853" t="n">
        <v>0.73</v>
      </c>
      <c r="X853" t="n">
        <v>1.24</v>
      </c>
      <c r="Y853" t="n">
        <v>1</v>
      </c>
      <c r="Z853" t="n">
        <v>10</v>
      </c>
    </row>
    <row r="854">
      <c r="A854" t="n">
        <v>2</v>
      </c>
      <c r="B854" t="n">
        <v>135</v>
      </c>
      <c r="C854" t="inlineStr">
        <is>
          <t xml:space="preserve">CONCLUIDO	</t>
        </is>
      </c>
      <c r="D854" t="n">
        <v>8.769399999999999</v>
      </c>
      <c r="E854" t="n">
        <v>11.4</v>
      </c>
      <c r="F854" t="n">
        <v>6.02</v>
      </c>
      <c r="G854" t="n">
        <v>7.23</v>
      </c>
      <c r="H854" t="n">
        <v>0.1</v>
      </c>
      <c r="I854" t="n">
        <v>50</v>
      </c>
      <c r="J854" t="n">
        <v>264.25</v>
      </c>
      <c r="K854" t="n">
        <v>59.89</v>
      </c>
      <c r="L854" t="n">
        <v>1.5</v>
      </c>
      <c r="M854" t="n">
        <v>48</v>
      </c>
      <c r="N854" t="n">
        <v>67.87</v>
      </c>
      <c r="O854" t="n">
        <v>32825.49</v>
      </c>
      <c r="P854" t="n">
        <v>101.37</v>
      </c>
      <c r="Q854" t="n">
        <v>202.85</v>
      </c>
      <c r="R854" t="n">
        <v>48.4</v>
      </c>
      <c r="S854" t="n">
        <v>13.89</v>
      </c>
      <c r="T854" t="n">
        <v>15349</v>
      </c>
      <c r="U854" t="n">
        <v>0.29</v>
      </c>
      <c r="V854" t="n">
        <v>0.64</v>
      </c>
      <c r="W854" t="n">
        <v>0.71</v>
      </c>
      <c r="X854" t="n">
        <v>0.98</v>
      </c>
      <c r="Y854" t="n">
        <v>1</v>
      </c>
      <c r="Z854" t="n">
        <v>10</v>
      </c>
    </row>
    <row r="855">
      <c r="A855" t="n">
        <v>3</v>
      </c>
      <c r="B855" t="n">
        <v>135</v>
      </c>
      <c r="C855" t="inlineStr">
        <is>
          <t xml:space="preserve">CONCLUIDO	</t>
        </is>
      </c>
      <c r="D855" t="n">
        <v>9.2081</v>
      </c>
      <c r="E855" t="n">
        <v>10.86</v>
      </c>
      <c r="F855" t="n">
        <v>5.88</v>
      </c>
      <c r="G855" t="n">
        <v>8.41</v>
      </c>
      <c r="H855" t="n">
        <v>0.12</v>
      </c>
      <c r="I855" t="n">
        <v>42</v>
      </c>
      <c r="J855" t="n">
        <v>264.72</v>
      </c>
      <c r="K855" t="n">
        <v>59.89</v>
      </c>
      <c r="L855" t="n">
        <v>1.75</v>
      </c>
      <c r="M855" t="n">
        <v>40</v>
      </c>
      <c r="N855" t="n">
        <v>68.09</v>
      </c>
      <c r="O855" t="n">
        <v>32883.31</v>
      </c>
      <c r="P855" t="n">
        <v>98.94</v>
      </c>
      <c r="Q855" t="n">
        <v>202.84</v>
      </c>
      <c r="R855" t="n">
        <v>44.12</v>
      </c>
      <c r="S855" t="n">
        <v>13.89</v>
      </c>
      <c r="T855" t="n">
        <v>13247.8</v>
      </c>
      <c r="U855" t="n">
        <v>0.31</v>
      </c>
      <c r="V855" t="n">
        <v>0.66</v>
      </c>
      <c r="W855" t="n">
        <v>0.7</v>
      </c>
      <c r="X855" t="n">
        <v>0.84</v>
      </c>
      <c r="Y855" t="n">
        <v>1</v>
      </c>
      <c r="Z855" t="n">
        <v>10</v>
      </c>
    </row>
    <row r="856">
      <c r="A856" t="n">
        <v>4</v>
      </c>
      <c r="B856" t="n">
        <v>135</v>
      </c>
      <c r="C856" t="inlineStr">
        <is>
          <t xml:space="preserve">CONCLUIDO	</t>
        </is>
      </c>
      <c r="D856" t="n">
        <v>9.5985</v>
      </c>
      <c r="E856" t="n">
        <v>10.42</v>
      </c>
      <c r="F856" t="n">
        <v>5.75</v>
      </c>
      <c r="G856" t="n">
        <v>9.58</v>
      </c>
      <c r="H856" t="n">
        <v>0.13</v>
      </c>
      <c r="I856" t="n">
        <v>36</v>
      </c>
      <c r="J856" t="n">
        <v>265.19</v>
      </c>
      <c r="K856" t="n">
        <v>59.89</v>
      </c>
      <c r="L856" t="n">
        <v>2</v>
      </c>
      <c r="M856" t="n">
        <v>34</v>
      </c>
      <c r="N856" t="n">
        <v>68.31</v>
      </c>
      <c r="O856" t="n">
        <v>32941.21</v>
      </c>
      <c r="P856" t="n">
        <v>96.48</v>
      </c>
      <c r="Q856" t="n">
        <v>202.83</v>
      </c>
      <c r="R856" t="n">
        <v>39.41</v>
      </c>
      <c r="S856" t="n">
        <v>13.89</v>
      </c>
      <c r="T856" t="n">
        <v>10924.63</v>
      </c>
      <c r="U856" t="n">
        <v>0.35</v>
      </c>
      <c r="V856" t="n">
        <v>0.67</v>
      </c>
      <c r="W856" t="n">
        <v>0.7</v>
      </c>
      <c r="X856" t="n">
        <v>0.71</v>
      </c>
      <c r="Y856" t="n">
        <v>1</v>
      </c>
      <c r="Z856" t="n">
        <v>10</v>
      </c>
    </row>
    <row r="857">
      <c r="A857" t="n">
        <v>5</v>
      </c>
      <c r="B857" t="n">
        <v>135</v>
      </c>
      <c r="C857" t="inlineStr">
        <is>
          <t xml:space="preserve">CONCLUIDO	</t>
        </is>
      </c>
      <c r="D857" t="n">
        <v>9.8606</v>
      </c>
      <c r="E857" t="n">
        <v>10.14</v>
      </c>
      <c r="F857" t="n">
        <v>5.67</v>
      </c>
      <c r="G857" t="n">
        <v>10.63</v>
      </c>
      <c r="H857" t="n">
        <v>0.15</v>
      </c>
      <c r="I857" t="n">
        <v>32</v>
      </c>
      <c r="J857" t="n">
        <v>265.66</v>
      </c>
      <c r="K857" t="n">
        <v>59.89</v>
      </c>
      <c r="L857" t="n">
        <v>2.25</v>
      </c>
      <c r="M857" t="n">
        <v>30</v>
      </c>
      <c r="N857" t="n">
        <v>68.53</v>
      </c>
      <c r="O857" t="n">
        <v>32999.19</v>
      </c>
      <c r="P857" t="n">
        <v>95.09999999999999</v>
      </c>
      <c r="Q857" t="n">
        <v>202.81</v>
      </c>
      <c r="R857" t="n">
        <v>37.47</v>
      </c>
      <c r="S857" t="n">
        <v>13.89</v>
      </c>
      <c r="T857" t="n">
        <v>9972.59</v>
      </c>
      <c r="U857" t="n">
        <v>0.37</v>
      </c>
      <c r="V857" t="n">
        <v>0.68</v>
      </c>
      <c r="W857" t="n">
        <v>0.6899999999999999</v>
      </c>
      <c r="X857" t="n">
        <v>0.63</v>
      </c>
      <c r="Y857" t="n">
        <v>1</v>
      </c>
      <c r="Z857" t="n">
        <v>10</v>
      </c>
    </row>
    <row r="858">
      <c r="A858" t="n">
        <v>6</v>
      </c>
      <c r="B858" t="n">
        <v>135</v>
      </c>
      <c r="C858" t="inlineStr">
        <is>
          <t xml:space="preserve">CONCLUIDO	</t>
        </is>
      </c>
      <c r="D858" t="n">
        <v>10.1468</v>
      </c>
      <c r="E858" t="n">
        <v>9.859999999999999</v>
      </c>
      <c r="F858" t="n">
        <v>5.59</v>
      </c>
      <c r="G858" t="n">
        <v>11.97</v>
      </c>
      <c r="H858" t="n">
        <v>0.17</v>
      </c>
      <c r="I858" t="n">
        <v>28</v>
      </c>
      <c r="J858" t="n">
        <v>266.13</v>
      </c>
      <c r="K858" t="n">
        <v>59.89</v>
      </c>
      <c r="L858" t="n">
        <v>2.5</v>
      </c>
      <c r="M858" t="n">
        <v>26</v>
      </c>
      <c r="N858" t="n">
        <v>68.75</v>
      </c>
      <c r="O858" t="n">
        <v>33057.26</v>
      </c>
      <c r="P858" t="n">
        <v>93.56</v>
      </c>
      <c r="Q858" t="n">
        <v>202.85</v>
      </c>
      <c r="R858" t="n">
        <v>34.79</v>
      </c>
      <c r="S858" t="n">
        <v>13.89</v>
      </c>
      <c r="T858" t="n">
        <v>8655.17</v>
      </c>
      <c r="U858" t="n">
        <v>0.4</v>
      </c>
      <c r="V858" t="n">
        <v>0.6899999999999999</v>
      </c>
      <c r="W858" t="n">
        <v>0.68</v>
      </c>
      <c r="X858" t="n">
        <v>0.55</v>
      </c>
      <c r="Y858" t="n">
        <v>1</v>
      </c>
      <c r="Z858" t="n">
        <v>10</v>
      </c>
    </row>
    <row r="859">
      <c r="A859" t="n">
        <v>7</v>
      </c>
      <c r="B859" t="n">
        <v>135</v>
      </c>
      <c r="C859" t="inlineStr">
        <is>
          <t xml:space="preserve">CONCLUIDO	</t>
        </is>
      </c>
      <c r="D859" t="n">
        <v>10.2837</v>
      </c>
      <c r="E859" t="n">
        <v>9.720000000000001</v>
      </c>
      <c r="F859" t="n">
        <v>5.56</v>
      </c>
      <c r="G859" t="n">
        <v>12.82</v>
      </c>
      <c r="H859" t="n">
        <v>0.18</v>
      </c>
      <c r="I859" t="n">
        <v>26</v>
      </c>
      <c r="J859" t="n">
        <v>266.6</v>
      </c>
      <c r="K859" t="n">
        <v>59.89</v>
      </c>
      <c r="L859" t="n">
        <v>2.75</v>
      </c>
      <c r="M859" t="n">
        <v>24</v>
      </c>
      <c r="N859" t="n">
        <v>68.97</v>
      </c>
      <c r="O859" t="n">
        <v>33115.41</v>
      </c>
      <c r="P859" t="n">
        <v>92.98999999999999</v>
      </c>
      <c r="Q859" t="n">
        <v>202.83</v>
      </c>
      <c r="R859" t="n">
        <v>33.85</v>
      </c>
      <c r="S859" t="n">
        <v>13.89</v>
      </c>
      <c r="T859" t="n">
        <v>8194.85</v>
      </c>
      <c r="U859" t="n">
        <v>0.41</v>
      </c>
      <c r="V859" t="n">
        <v>0.7</v>
      </c>
      <c r="W859" t="n">
        <v>0.68</v>
      </c>
      <c r="X859" t="n">
        <v>0.52</v>
      </c>
      <c r="Y859" t="n">
        <v>1</v>
      </c>
      <c r="Z859" t="n">
        <v>10</v>
      </c>
    </row>
    <row r="860">
      <c r="A860" t="n">
        <v>8</v>
      </c>
      <c r="B860" t="n">
        <v>135</v>
      </c>
      <c r="C860" t="inlineStr">
        <is>
          <t xml:space="preserve">CONCLUIDO	</t>
        </is>
      </c>
      <c r="D860" t="n">
        <v>10.5128</v>
      </c>
      <c r="E860" t="n">
        <v>9.51</v>
      </c>
      <c r="F860" t="n">
        <v>5.5</v>
      </c>
      <c r="G860" t="n">
        <v>14.34</v>
      </c>
      <c r="H860" t="n">
        <v>0.2</v>
      </c>
      <c r="I860" t="n">
        <v>23</v>
      </c>
      <c r="J860" t="n">
        <v>267.08</v>
      </c>
      <c r="K860" t="n">
        <v>59.89</v>
      </c>
      <c r="L860" t="n">
        <v>3</v>
      </c>
      <c r="M860" t="n">
        <v>21</v>
      </c>
      <c r="N860" t="n">
        <v>69.19</v>
      </c>
      <c r="O860" t="n">
        <v>33173.65</v>
      </c>
      <c r="P860" t="n">
        <v>91.86</v>
      </c>
      <c r="Q860" t="n">
        <v>202.93</v>
      </c>
      <c r="R860" t="n">
        <v>31.76</v>
      </c>
      <c r="S860" t="n">
        <v>13.89</v>
      </c>
      <c r="T860" t="n">
        <v>7163.1</v>
      </c>
      <c r="U860" t="n">
        <v>0.44</v>
      </c>
      <c r="V860" t="n">
        <v>0.7</v>
      </c>
      <c r="W860" t="n">
        <v>0.68</v>
      </c>
      <c r="X860" t="n">
        <v>0.46</v>
      </c>
      <c r="Y860" t="n">
        <v>1</v>
      </c>
      <c r="Z860" t="n">
        <v>10</v>
      </c>
    </row>
    <row r="861">
      <c r="A861" t="n">
        <v>9</v>
      </c>
      <c r="B861" t="n">
        <v>135</v>
      </c>
      <c r="C861" t="inlineStr">
        <is>
          <t xml:space="preserve">CONCLUIDO	</t>
        </is>
      </c>
      <c r="D861" t="n">
        <v>10.5839</v>
      </c>
      <c r="E861" t="n">
        <v>9.449999999999999</v>
      </c>
      <c r="F861" t="n">
        <v>5.48</v>
      </c>
      <c r="G861" t="n">
        <v>14.95</v>
      </c>
      <c r="H861" t="n">
        <v>0.22</v>
      </c>
      <c r="I861" t="n">
        <v>22</v>
      </c>
      <c r="J861" t="n">
        <v>267.55</v>
      </c>
      <c r="K861" t="n">
        <v>59.89</v>
      </c>
      <c r="L861" t="n">
        <v>3.25</v>
      </c>
      <c r="M861" t="n">
        <v>20</v>
      </c>
      <c r="N861" t="n">
        <v>69.41</v>
      </c>
      <c r="O861" t="n">
        <v>33231.97</v>
      </c>
      <c r="P861" t="n">
        <v>91.67</v>
      </c>
      <c r="Q861" t="n">
        <v>202.81</v>
      </c>
      <c r="R861" t="n">
        <v>31.49</v>
      </c>
      <c r="S861" t="n">
        <v>13.89</v>
      </c>
      <c r="T861" t="n">
        <v>7034.52</v>
      </c>
      <c r="U861" t="n">
        <v>0.44</v>
      </c>
      <c r="V861" t="n">
        <v>0.71</v>
      </c>
      <c r="W861" t="n">
        <v>0.68</v>
      </c>
      <c r="X861" t="n">
        <v>0.45</v>
      </c>
      <c r="Y861" t="n">
        <v>1</v>
      </c>
      <c r="Z861" t="n">
        <v>10</v>
      </c>
    </row>
    <row r="862">
      <c r="A862" t="n">
        <v>10</v>
      </c>
      <c r="B862" t="n">
        <v>135</v>
      </c>
      <c r="C862" t="inlineStr">
        <is>
          <t xml:space="preserve">CONCLUIDO	</t>
        </is>
      </c>
      <c r="D862" t="n">
        <v>10.7801</v>
      </c>
      <c r="E862" t="n">
        <v>9.279999999999999</v>
      </c>
      <c r="F862" t="n">
        <v>5.41</v>
      </c>
      <c r="G862" t="n">
        <v>16.24</v>
      </c>
      <c r="H862" t="n">
        <v>0.23</v>
      </c>
      <c r="I862" t="n">
        <v>20</v>
      </c>
      <c r="J862" t="n">
        <v>268.02</v>
      </c>
      <c r="K862" t="n">
        <v>59.89</v>
      </c>
      <c r="L862" t="n">
        <v>3.5</v>
      </c>
      <c r="M862" t="n">
        <v>18</v>
      </c>
      <c r="N862" t="n">
        <v>69.64</v>
      </c>
      <c r="O862" t="n">
        <v>33290.38</v>
      </c>
      <c r="P862" t="n">
        <v>90.31999999999999</v>
      </c>
      <c r="Q862" t="n">
        <v>202.84</v>
      </c>
      <c r="R862" t="n">
        <v>29.16</v>
      </c>
      <c r="S862" t="n">
        <v>13.89</v>
      </c>
      <c r="T862" t="n">
        <v>5879.18</v>
      </c>
      <c r="U862" t="n">
        <v>0.48</v>
      </c>
      <c r="V862" t="n">
        <v>0.71</v>
      </c>
      <c r="W862" t="n">
        <v>0.67</v>
      </c>
      <c r="X862" t="n">
        <v>0.37</v>
      </c>
      <c r="Y862" t="n">
        <v>1</v>
      </c>
      <c r="Z862" t="n">
        <v>10</v>
      </c>
    </row>
    <row r="863">
      <c r="A863" t="n">
        <v>11</v>
      </c>
      <c r="B863" t="n">
        <v>135</v>
      </c>
      <c r="C863" t="inlineStr">
        <is>
          <t xml:space="preserve">CONCLUIDO	</t>
        </is>
      </c>
      <c r="D863" t="n">
        <v>10.8502</v>
      </c>
      <c r="E863" t="n">
        <v>9.220000000000001</v>
      </c>
      <c r="F863" t="n">
        <v>5.4</v>
      </c>
      <c r="G863" t="n">
        <v>17.06</v>
      </c>
      <c r="H863" t="n">
        <v>0.25</v>
      </c>
      <c r="I863" t="n">
        <v>19</v>
      </c>
      <c r="J863" t="n">
        <v>268.5</v>
      </c>
      <c r="K863" t="n">
        <v>59.89</v>
      </c>
      <c r="L863" t="n">
        <v>3.75</v>
      </c>
      <c r="M863" t="n">
        <v>17</v>
      </c>
      <c r="N863" t="n">
        <v>69.86</v>
      </c>
      <c r="O863" t="n">
        <v>33348.87</v>
      </c>
      <c r="P863" t="n">
        <v>90.09</v>
      </c>
      <c r="Q863" t="n">
        <v>202.86</v>
      </c>
      <c r="R863" t="n">
        <v>28.84</v>
      </c>
      <c r="S863" t="n">
        <v>13.89</v>
      </c>
      <c r="T863" t="n">
        <v>5726.3</v>
      </c>
      <c r="U863" t="n">
        <v>0.48</v>
      </c>
      <c r="V863" t="n">
        <v>0.72</v>
      </c>
      <c r="W863" t="n">
        <v>0.67</v>
      </c>
      <c r="X863" t="n">
        <v>0.36</v>
      </c>
      <c r="Y863" t="n">
        <v>1</v>
      </c>
      <c r="Z863" t="n">
        <v>10</v>
      </c>
    </row>
    <row r="864">
      <c r="A864" t="n">
        <v>12</v>
      </c>
      <c r="B864" t="n">
        <v>135</v>
      </c>
      <c r="C864" t="inlineStr">
        <is>
          <t xml:space="preserve">CONCLUIDO	</t>
        </is>
      </c>
      <c r="D864" t="n">
        <v>11.0297</v>
      </c>
      <c r="E864" t="n">
        <v>9.07</v>
      </c>
      <c r="F864" t="n">
        <v>5.35</v>
      </c>
      <c r="G864" t="n">
        <v>18.9</v>
      </c>
      <c r="H864" t="n">
        <v>0.26</v>
      </c>
      <c r="I864" t="n">
        <v>17</v>
      </c>
      <c r="J864" t="n">
        <v>268.97</v>
      </c>
      <c r="K864" t="n">
        <v>59.89</v>
      </c>
      <c r="L864" t="n">
        <v>4</v>
      </c>
      <c r="M864" t="n">
        <v>15</v>
      </c>
      <c r="N864" t="n">
        <v>70.09</v>
      </c>
      <c r="O864" t="n">
        <v>33407.45</v>
      </c>
      <c r="P864" t="n">
        <v>88.98</v>
      </c>
      <c r="Q864" t="n">
        <v>202.87</v>
      </c>
      <c r="R864" t="n">
        <v>27.41</v>
      </c>
      <c r="S864" t="n">
        <v>13.89</v>
      </c>
      <c r="T864" t="n">
        <v>5019.08</v>
      </c>
      <c r="U864" t="n">
        <v>0.51</v>
      </c>
      <c r="V864" t="n">
        <v>0.72</v>
      </c>
      <c r="W864" t="n">
        <v>0.67</v>
      </c>
      <c r="X864" t="n">
        <v>0.31</v>
      </c>
      <c r="Y864" t="n">
        <v>1</v>
      </c>
      <c r="Z864" t="n">
        <v>10</v>
      </c>
    </row>
    <row r="865">
      <c r="A865" t="n">
        <v>13</v>
      </c>
      <c r="B865" t="n">
        <v>135</v>
      </c>
      <c r="C865" t="inlineStr">
        <is>
          <t xml:space="preserve">CONCLUIDO	</t>
        </is>
      </c>
      <c r="D865" t="n">
        <v>11.1097</v>
      </c>
      <c r="E865" t="n">
        <v>9</v>
      </c>
      <c r="F865" t="n">
        <v>5.34</v>
      </c>
      <c r="G865" t="n">
        <v>20.02</v>
      </c>
      <c r="H865" t="n">
        <v>0.28</v>
      </c>
      <c r="I865" t="n">
        <v>16</v>
      </c>
      <c r="J865" t="n">
        <v>269.45</v>
      </c>
      <c r="K865" t="n">
        <v>59.89</v>
      </c>
      <c r="L865" t="n">
        <v>4.25</v>
      </c>
      <c r="M865" t="n">
        <v>14</v>
      </c>
      <c r="N865" t="n">
        <v>70.31</v>
      </c>
      <c r="O865" t="n">
        <v>33466.11</v>
      </c>
      <c r="P865" t="n">
        <v>88.69</v>
      </c>
      <c r="Q865" t="n">
        <v>202.81</v>
      </c>
      <c r="R865" t="n">
        <v>27.03</v>
      </c>
      <c r="S865" t="n">
        <v>13.89</v>
      </c>
      <c r="T865" t="n">
        <v>4833.23</v>
      </c>
      <c r="U865" t="n">
        <v>0.51</v>
      </c>
      <c r="V865" t="n">
        <v>0.72</v>
      </c>
      <c r="W865" t="n">
        <v>0.66</v>
      </c>
      <c r="X865" t="n">
        <v>0.3</v>
      </c>
      <c r="Y865" t="n">
        <v>1</v>
      </c>
      <c r="Z865" t="n">
        <v>10</v>
      </c>
    </row>
    <row r="866">
      <c r="A866" t="n">
        <v>14</v>
      </c>
      <c r="B866" t="n">
        <v>135</v>
      </c>
      <c r="C866" t="inlineStr">
        <is>
          <t xml:space="preserve">CONCLUIDO	</t>
        </is>
      </c>
      <c r="D866" t="n">
        <v>11.0978</v>
      </c>
      <c r="E866" t="n">
        <v>9.01</v>
      </c>
      <c r="F866" t="n">
        <v>5.35</v>
      </c>
      <c r="G866" t="n">
        <v>20.06</v>
      </c>
      <c r="H866" t="n">
        <v>0.3</v>
      </c>
      <c r="I866" t="n">
        <v>16</v>
      </c>
      <c r="J866" t="n">
        <v>269.92</v>
      </c>
      <c r="K866" t="n">
        <v>59.89</v>
      </c>
      <c r="L866" t="n">
        <v>4.5</v>
      </c>
      <c r="M866" t="n">
        <v>14</v>
      </c>
      <c r="N866" t="n">
        <v>70.54000000000001</v>
      </c>
      <c r="O866" t="n">
        <v>33524.86</v>
      </c>
      <c r="P866" t="n">
        <v>88.8</v>
      </c>
      <c r="Q866" t="n">
        <v>202.81</v>
      </c>
      <c r="R866" t="n">
        <v>27.43</v>
      </c>
      <c r="S866" t="n">
        <v>13.89</v>
      </c>
      <c r="T866" t="n">
        <v>5036.93</v>
      </c>
      <c r="U866" t="n">
        <v>0.51</v>
      </c>
      <c r="V866" t="n">
        <v>0.72</v>
      </c>
      <c r="W866" t="n">
        <v>0.66</v>
      </c>
      <c r="X866" t="n">
        <v>0.31</v>
      </c>
      <c r="Y866" t="n">
        <v>1</v>
      </c>
      <c r="Z866" t="n">
        <v>10</v>
      </c>
    </row>
    <row r="867">
      <c r="A867" t="n">
        <v>15</v>
      </c>
      <c r="B867" t="n">
        <v>135</v>
      </c>
      <c r="C867" t="inlineStr">
        <is>
          <t xml:space="preserve">CONCLUIDO	</t>
        </is>
      </c>
      <c r="D867" t="n">
        <v>11.185</v>
      </c>
      <c r="E867" t="n">
        <v>8.94</v>
      </c>
      <c r="F867" t="n">
        <v>5.33</v>
      </c>
      <c r="G867" t="n">
        <v>21.32</v>
      </c>
      <c r="H867" t="n">
        <v>0.31</v>
      </c>
      <c r="I867" t="n">
        <v>15</v>
      </c>
      <c r="J867" t="n">
        <v>270.4</v>
      </c>
      <c r="K867" t="n">
        <v>59.89</v>
      </c>
      <c r="L867" t="n">
        <v>4.75</v>
      </c>
      <c r="M867" t="n">
        <v>13</v>
      </c>
      <c r="N867" t="n">
        <v>70.76000000000001</v>
      </c>
      <c r="O867" t="n">
        <v>33583.7</v>
      </c>
      <c r="P867" t="n">
        <v>88.38</v>
      </c>
      <c r="Q867" t="n">
        <v>202.81</v>
      </c>
      <c r="R867" t="n">
        <v>26.78</v>
      </c>
      <c r="S867" t="n">
        <v>13.89</v>
      </c>
      <c r="T867" t="n">
        <v>4715.21</v>
      </c>
      <c r="U867" t="n">
        <v>0.52</v>
      </c>
      <c r="V867" t="n">
        <v>0.73</v>
      </c>
      <c r="W867" t="n">
        <v>0.66</v>
      </c>
      <c r="X867" t="n">
        <v>0.29</v>
      </c>
      <c r="Y867" t="n">
        <v>1</v>
      </c>
      <c r="Z867" t="n">
        <v>10</v>
      </c>
    </row>
    <row r="868">
      <c r="A868" t="n">
        <v>16</v>
      </c>
      <c r="B868" t="n">
        <v>135</v>
      </c>
      <c r="C868" t="inlineStr">
        <is>
          <t xml:space="preserve">CONCLUIDO	</t>
        </is>
      </c>
      <c r="D868" t="n">
        <v>11.2828</v>
      </c>
      <c r="E868" t="n">
        <v>8.859999999999999</v>
      </c>
      <c r="F868" t="n">
        <v>5.3</v>
      </c>
      <c r="G868" t="n">
        <v>22.72</v>
      </c>
      <c r="H868" t="n">
        <v>0.33</v>
      </c>
      <c r="I868" t="n">
        <v>14</v>
      </c>
      <c r="J868" t="n">
        <v>270.88</v>
      </c>
      <c r="K868" t="n">
        <v>59.89</v>
      </c>
      <c r="L868" t="n">
        <v>5</v>
      </c>
      <c r="M868" t="n">
        <v>12</v>
      </c>
      <c r="N868" t="n">
        <v>70.98999999999999</v>
      </c>
      <c r="O868" t="n">
        <v>33642.62</v>
      </c>
      <c r="P868" t="n">
        <v>87.87</v>
      </c>
      <c r="Q868" t="n">
        <v>202.82</v>
      </c>
      <c r="R868" t="n">
        <v>25.82</v>
      </c>
      <c r="S868" t="n">
        <v>13.89</v>
      </c>
      <c r="T868" t="n">
        <v>4240.23</v>
      </c>
      <c r="U868" t="n">
        <v>0.54</v>
      </c>
      <c r="V868" t="n">
        <v>0.73</v>
      </c>
      <c r="W868" t="n">
        <v>0.66</v>
      </c>
      <c r="X868" t="n">
        <v>0.26</v>
      </c>
      <c r="Y868" t="n">
        <v>1</v>
      </c>
      <c r="Z868" t="n">
        <v>10</v>
      </c>
    </row>
    <row r="869">
      <c r="A869" t="n">
        <v>17</v>
      </c>
      <c r="B869" t="n">
        <v>135</v>
      </c>
      <c r="C869" t="inlineStr">
        <is>
          <t xml:space="preserve">CONCLUIDO	</t>
        </is>
      </c>
      <c r="D869" t="n">
        <v>11.3733</v>
      </c>
      <c r="E869" t="n">
        <v>8.789999999999999</v>
      </c>
      <c r="F869" t="n">
        <v>5.28</v>
      </c>
      <c r="G869" t="n">
        <v>24.38</v>
      </c>
      <c r="H869" t="n">
        <v>0.34</v>
      </c>
      <c r="I869" t="n">
        <v>13</v>
      </c>
      <c r="J869" t="n">
        <v>271.36</v>
      </c>
      <c r="K869" t="n">
        <v>59.89</v>
      </c>
      <c r="L869" t="n">
        <v>5.25</v>
      </c>
      <c r="M869" t="n">
        <v>11</v>
      </c>
      <c r="N869" t="n">
        <v>71.22</v>
      </c>
      <c r="O869" t="n">
        <v>33701.64</v>
      </c>
      <c r="P869" t="n">
        <v>87.45</v>
      </c>
      <c r="Q869" t="n">
        <v>202.85</v>
      </c>
      <c r="R869" t="n">
        <v>25.25</v>
      </c>
      <c r="S869" t="n">
        <v>13.89</v>
      </c>
      <c r="T869" t="n">
        <v>3961.37</v>
      </c>
      <c r="U869" t="n">
        <v>0.55</v>
      </c>
      <c r="V869" t="n">
        <v>0.73</v>
      </c>
      <c r="W869" t="n">
        <v>0.66</v>
      </c>
      <c r="X869" t="n">
        <v>0.24</v>
      </c>
      <c r="Y869" t="n">
        <v>1</v>
      </c>
      <c r="Z869" t="n">
        <v>10</v>
      </c>
    </row>
    <row r="870">
      <c r="A870" t="n">
        <v>18</v>
      </c>
      <c r="B870" t="n">
        <v>135</v>
      </c>
      <c r="C870" t="inlineStr">
        <is>
          <t xml:space="preserve">CONCLUIDO	</t>
        </is>
      </c>
      <c r="D870" t="n">
        <v>11.3827</v>
      </c>
      <c r="E870" t="n">
        <v>8.789999999999999</v>
      </c>
      <c r="F870" t="n">
        <v>5.28</v>
      </c>
      <c r="G870" t="n">
        <v>24.35</v>
      </c>
      <c r="H870" t="n">
        <v>0.36</v>
      </c>
      <c r="I870" t="n">
        <v>13</v>
      </c>
      <c r="J870" t="n">
        <v>271.84</v>
      </c>
      <c r="K870" t="n">
        <v>59.89</v>
      </c>
      <c r="L870" t="n">
        <v>5.5</v>
      </c>
      <c r="M870" t="n">
        <v>11</v>
      </c>
      <c r="N870" t="n">
        <v>71.45</v>
      </c>
      <c r="O870" t="n">
        <v>33760.74</v>
      </c>
      <c r="P870" t="n">
        <v>87.2</v>
      </c>
      <c r="Q870" t="n">
        <v>202.82</v>
      </c>
      <c r="R870" t="n">
        <v>24.8</v>
      </c>
      <c r="S870" t="n">
        <v>13.89</v>
      </c>
      <c r="T870" t="n">
        <v>3734.82</v>
      </c>
      <c r="U870" t="n">
        <v>0.5600000000000001</v>
      </c>
      <c r="V870" t="n">
        <v>0.73</v>
      </c>
      <c r="W870" t="n">
        <v>0.66</v>
      </c>
      <c r="X870" t="n">
        <v>0.24</v>
      </c>
      <c r="Y870" t="n">
        <v>1</v>
      </c>
      <c r="Z870" t="n">
        <v>10</v>
      </c>
    </row>
    <row r="871">
      <c r="A871" t="n">
        <v>19</v>
      </c>
      <c r="B871" t="n">
        <v>135</v>
      </c>
      <c r="C871" t="inlineStr">
        <is>
          <t xml:space="preserve">CONCLUIDO	</t>
        </is>
      </c>
      <c r="D871" t="n">
        <v>11.4745</v>
      </c>
      <c r="E871" t="n">
        <v>8.720000000000001</v>
      </c>
      <c r="F871" t="n">
        <v>5.26</v>
      </c>
      <c r="G871" t="n">
        <v>26.28</v>
      </c>
      <c r="H871" t="n">
        <v>0.38</v>
      </c>
      <c r="I871" t="n">
        <v>12</v>
      </c>
      <c r="J871" t="n">
        <v>272.32</v>
      </c>
      <c r="K871" t="n">
        <v>59.89</v>
      </c>
      <c r="L871" t="n">
        <v>5.75</v>
      </c>
      <c r="M871" t="n">
        <v>10</v>
      </c>
      <c r="N871" t="n">
        <v>71.68000000000001</v>
      </c>
      <c r="O871" t="n">
        <v>33820.05</v>
      </c>
      <c r="P871" t="n">
        <v>86.93000000000001</v>
      </c>
      <c r="Q871" t="n">
        <v>202.81</v>
      </c>
      <c r="R871" t="n">
        <v>24.46</v>
      </c>
      <c r="S871" t="n">
        <v>13.89</v>
      </c>
      <c r="T871" t="n">
        <v>3568.77</v>
      </c>
      <c r="U871" t="n">
        <v>0.57</v>
      </c>
      <c r="V871" t="n">
        <v>0.74</v>
      </c>
      <c r="W871" t="n">
        <v>0.65</v>
      </c>
      <c r="X871" t="n">
        <v>0.22</v>
      </c>
      <c r="Y871" t="n">
        <v>1</v>
      </c>
      <c r="Z871" t="n">
        <v>10</v>
      </c>
    </row>
    <row r="872">
      <c r="A872" t="n">
        <v>20</v>
      </c>
      <c r="B872" t="n">
        <v>135</v>
      </c>
      <c r="C872" t="inlineStr">
        <is>
          <t xml:space="preserve">CONCLUIDO	</t>
        </is>
      </c>
      <c r="D872" t="n">
        <v>11.4606</v>
      </c>
      <c r="E872" t="n">
        <v>8.73</v>
      </c>
      <c r="F872" t="n">
        <v>5.27</v>
      </c>
      <c r="G872" t="n">
        <v>26.33</v>
      </c>
      <c r="H872" t="n">
        <v>0.39</v>
      </c>
      <c r="I872" t="n">
        <v>12</v>
      </c>
      <c r="J872" t="n">
        <v>272.8</v>
      </c>
      <c r="K872" t="n">
        <v>59.89</v>
      </c>
      <c r="L872" t="n">
        <v>6</v>
      </c>
      <c r="M872" t="n">
        <v>10</v>
      </c>
      <c r="N872" t="n">
        <v>71.91</v>
      </c>
      <c r="O872" t="n">
        <v>33879.33</v>
      </c>
      <c r="P872" t="n">
        <v>86.95999999999999</v>
      </c>
      <c r="Q872" t="n">
        <v>202.81</v>
      </c>
      <c r="R872" t="n">
        <v>24.57</v>
      </c>
      <c r="S872" t="n">
        <v>13.89</v>
      </c>
      <c r="T872" t="n">
        <v>3622.39</v>
      </c>
      <c r="U872" t="n">
        <v>0.57</v>
      </c>
      <c r="V872" t="n">
        <v>0.73</v>
      </c>
      <c r="W872" t="n">
        <v>0.66</v>
      </c>
      <c r="X872" t="n">
        <v>0.23</v>
      </c>
      <c r="Y872" t="n">
        <v>1</v>
      </c>
      <c r="Z872" t="n">
        <v>10</v>
      </c>
    </row>
    <row r="873">
      <c r="A873" t="n">
        <v>21</v>
      </c>
      <c r="B873" t="n">
        <v>135</v>
      </c>
      <c r="C873" t="inlineStr">
        <is>
          <t xml:space="preserve">CONCLUIDO	</t>
        </is>
      </c>
      <c r="D873" t="n">
        <v>11.5566</v>
      </c>
      <c r="E873" t="n">
        <v>8.65</v>
      </c>
      <c r="F873" t="n">
        <v>5.24</v>
      </c>
      <c r="G873" t="n">
        <v>28.6</v>
      </c>
      <c r="H873" t="n">
        <v>0.41</v>
      </c>
      <c r="I873" t="n">
        <v>11</v>
      </c>
      <c r="J873" t="n">
        <v>273.28</v>
      </c>
      <c r="K873" t="n">
        <v>59.89</v>
      </c>
      <c r="L873" t="n">
        <v>6.25</v>
      </c>
      <c r="M873" t="n">
        <v>9</v>
      </c>
      <c r="N873" t="n">
        <v>72.14</v>
      </c>
      <c r="O873" t="n">
        <v>33938.7</v>
      </c>
      <c r="P873" t="n">
        <v>86.38</v>
      </c>
      <c r="Q873" t="n">
        <v>202.84</v>
      </c>
      <c r="R873" t="n">
        <v>23.99</v>
      </c>
      <c r="S873" t="n">
        <v>13.89</v>
      </c>
      <c r="T873" t="n">
        <v>3340.29</v>
      </c>
      <c r="U873" t="n">
        <v>0.58</v>
      </c>
      <c r="V873" t="n">
        <v>0.74</v>
      </c>
      <c r="W873" t="n">
        <v>0.66</v>
      </c>
      <c r="X873" t="n">
        <v>0.21</v>
      </c>
      <c r="Y873" t="n">
        <v>1</v>
      </c>
      <c r="Z873" t="n">
        <v>10</v>
      </c>
    </row>
    <row r="874">
      <c r="A874" t="n">
        <v>22</v>
      </c>
      <c r="B874" t="n">
        <v>135</v>
      </c>
      <c r="C874" t="inlineStr">
        <is>
          <t xml:space="preserve">CONCLUIDO	</t>
        </is>
      </c>
      <c r="D874" t="n">
        <v>11.5718</v>
      </c>
      <c r="E874" t="n">
        <v>8.640000000000001</v>
      </c>
      <c r="F874" t="n">
        <v>5.23</v>
      </c>
      <c r="G874" t="n">
        <v>28.54</v>
      </c>
      <c r="H874" t="n">
        <v>0.42</v>
      </c>
      <c r="I874" t="n">
        <v>11</v>
      </c>
      <c r="J874" t="n">
        <v>273.76</v>
      </c>
      <c r="K874" t="n">
        <v>59.89</v>
      </c>
      <c r="L874" t="n">
        <v>6.5</v>
      </c>
      <c r="M874" t="n">
        <v>9</v>
      </c>
      <c r="N874" t="n">
        <v>72.37</v>
      </c>
      <c r="O874" t="n">
        <v>33998.16</v>
      </c>
      <c r="P874" t="n">
        <v>86.05</v>
      </c>
      <c r="Q874" t="n">
        <v>202.81</v>
      </c>
      <c r="R874" t="n">
        <v>23.68</v>
      </c>
      <c r="S874" t="n">
        <v>13.89</v>
      </c>
      <c r="T874" t="n">
        <v>3182.62</v>
      </c>
      <c r="U874" t="n">
        <v>0.59</v>
      </c>
      <c r="V874" t="n">
        <v>0.74</v>
      </c>
      <c r="W874" t="n">
        <v>0.65</v>
      </c>
      <c r="X874" t="n">
        <v>0.19</v>
      </c>
      <c r="Y874" t="n">
        <v>1</v>
      </c>
      <c r="Z874" t="n">
        <v>10</v>
      </c>
    </row>
    <row r="875">
      <c r="A875" t="n">
        <v>23</v>
      </c>
      <c r="B875" t="n">
        <v>135</v>
      </c>
      <c r="C875" t="inlineStr">
        <is>
          <t xml:space="preserve">CONCLUIDO	</t>
        </is>
      </c>
      <c r="D875" t="n">
        <v>11.5685</v>
      </c>
      <c r="E875" t="n">
        <v>8.640000000000001</v>
      </c>
      <c r="F875" t="n">
        <v>5.24</v>
      </c>
      <c r="G875" t="n">
        <v>28.55</v>
      </c>
      <c r="H875" t="n">
        <v>0.44</v>
      </c>
      <c r="I875" t="n">
        <v>11</v>
      </c>
      <c r="J875" t="n">
        <v>274.24</v>
      </c>
      <c r="K875" t="n">
        <v>59.89</v>
      </c>
      <c r="L875" t="n">
        <v>6.75</v>
      </c>
      <c r="M875" t="n">
        <v>9</v>
      </c>
      <c r="N875" t="n">
        <v>72.61</v>
      </c>
      <c r="O875" t="n">
        <v>34057.71</v>
      </c>
      <c r="P875" t="n">
        <v>86.05</v>
      </c>
      <c r="Q875" t="n">
        <v>202.83</v>
      </c>
      <c r="R875" t="n">
        <v>23.72</v>
      </c>
      <c r="S875" t="n">
        <v>13.89</v>
      </c>
      <c r="T875" t="n">
        <v>3204.34</v>
      </c>
      <c r="U875" t="n">
        <v>0.59</v>
      </c>
      <c r="V875" t="n">
        <v>0.74</v>
      </c>
      <c r="W875" t="n">
        <v>0.65</v>
      </c>
      <c r="X875" t="n">
        <v>0.2</v>
      </c>
      <c r="Y875" t="n">
        <v>1</v>
      </c>
      <c r="Z875" t="n">
        <v>10</v>
      </c>
    </row>
    <row r="876">
      <c r="A876" t="n">
        <v>24</v>
      </c>
      <c r="B876" t="n">
        <v>135</v>
      </c>
      <c r="C876" t="inlineStr">
        <is>
          <t xml:space="preserve">CONCLUIDO	</t>
        </is>
      </c>
      <c r="D876" t="n">
        <v>11.6573</v>
      </c>
      <c r="E876" t="n">
        <v>8.58</v>
      </c>
      <c r="F876" t="n">
        <v>5.22</v>
      </c>
      <c r="G876" t="n">
        <v>31.32</v>
      </c>
      <c r="H876" t="n">
        <v>0.45</v>
      </c>
      <c r="I876" t="n">
        <v>10</v>
      </c>
      <c r="J876" t="n">
        <v>274.73</v>
      </c>
      <c r="K876" t="n">
        <v>59.89</v>
      </c>
      <c r="L876" t="n">
        <v>7</v>
      </c>
      <c r="M876" t="n">
        <v>8</v>
      </c>
      <c r="N876" t="n">
        <v>72.84</v>
      </c>
      <c r="O876" t="n">
        <v>34117.35</v>
      </c>
      <c r="P876" t="n">
        <v>85.68000000000001</v>
      </c>
      <c r="Q876" t="n">
        <v>202.82</v>
      </c>
      <c r="R876" t="n">
        <v>23.24</v>
      </c>
      <c r="S876" t="n">
        <v>13.89</v>
      </c>
      <c r="T876" t="n">
        <v>2970.05</v>
      </c>
      <c r="U876" t="n">
        <v>0.6</v>
      </c>
      <c r="V876" t="n">
        <v>0.74</v>
      </c>
      <c r="W876" t="n">
        <v>0.65</v>
      </c>
      <c r="X876" t="n">
        <v>0.18</v>
      </c>
      <c r="Y876" t="n">
        <v>1</v>
      </c>
      <c r="Z876" t="n">
        <v>10</v>
      </c>
    </row>
    <row r="877">
      <c r="A877" t="n">
        <v>25</v>
      </c>
      <c r="B877" t="n">
        <v>135</v>
      </c>
      <c r="C877" t="inlineStr">
        <is>
          <t xml:space="preserve">CONCLUIDO	</t>
        </is>
      </c>
      <c r="D877" t="n">
        <v>11.6652</v>
      </c>
      <c r="E877" t="n">
        <v>8.57</v>
      </c>
      <c r="F877" t="n">
        <v>5.21</v>
      </c>
      <c r="G877" t="n">
        <v>31.28</v>
      </c>
      <c r="H877" t="n">
        <v>0.47</v>
      </c>
      <c r="I877" t="n">
        <v>10</v>
      </c>
      <c r="J877" t="n">
        <v>275.21</v>
      </c>
      <c r="K877" t="n">
        <v>59.89</v>
      </c>
      <c r="L877" t="n">
        <v>7.25</v>
      </c>
      <c r="M877" t="n">
        <v>8</v>
      </c>
      <c r="N877" t="n">
        <v>73.08</v>
      </c>
      <c r="O877" t="n">
        <v>34177.09</v>
      </c>
      <c r="P877" t="n">
        <v>85.63</v>
      </c>
      <c r="Q877" t="n">
        <v>202.84</v>
      </c>
      <c r="R877" t="n">
        <v>23.13</v>
      </c>
      <c r="S877" t="n">
        <v>13.89</v>
      </c>
      <c r="T877" t="n">
        <v>2916.22</v>
      </c>
      <c r="U877" t="n">
        <v>0.6</v>
      </c>
      <c r="V877" t="n">
        <v>0.74</v>
      </c>
      <c r="W877" t="n">
        <v>0.65</v>
      </c>
      <c r="X877" t="n">
        <v>0.18</v>
      </c>
      <c r="Y877" t="n">
        <v>1</v>
      </c>
      <c r="Z877" t="n">
        <v>10</v>
      </c>
    </row>
    <row r="878">
      <c r="A878" t="n">
        <v>26</v>
      </c>
      <c r="B878" t="n">
        <v>135</v>
      </c>
      <c r="C878" t="inlineStr">
        <is>
          <t xml:space="preserve">CONCLUIDO	</t>
        </is>
      </c>
      <c r="D878" t="n">
        <v>11.666</v>
      </c>
      <c r="E878" t="n">
        <v>8.57</v>
      </c>
      <c r="F878" t="n">
        <v>5.21</v>
      </c>
      <c r="G878" t="n">
        <v>31.28</v>
      </c>
      <c r="H878" t="n">
        <v>0.48</v>
      </c>
      <c r="I878" t="n">
        <v>10</v>
      </c>
      <c r="J878" t="n">
        <v>275.7</v>
      </c>
      <c r="K878" t="n">
        <v>59.89</v>
      </c>
      <c r="L878" t="n">
        <v>7.5</v>
      </c>
      <c r="M878" t="n">
        <v>8</v>
      </c>
      <c r="N878" t="n">
        <v>73.31</v>
      </c>
      <c r="O878" t="n">
        <v>34236.91</v>
      </c>
      <c r="P878" t="n">
        <v>85.45999999999999</v>
      </c>
      <c r="Q878" t="n">
        <v>202.81</v>
      </c>
      <c r="R878" t="n">
        <v>23.02</v>
      </c>
      <c r="S878" t="n">
        <v>13.89</v>
      </c>
      <c r="T878" t="n">
        <v>2859.78</v>
      </c>
      <c r="U878" t="n">
        <v>0.6</v>
      </c>
      <c r="V878" t="n">
        <v>0.74</v>
      </c>
      <c r="W878" t="n">
        <v>0.65</v>
      </c>
      <c r="X878" t="n">
        <v>0.18</v>
      </c>
      <c r="Y878" t="n">
        <v>1</v>
      </c>
      <c r="Z878" t="n">
        <v>10</v>
      </c>
    </row>
    <row r="879">
      <c r="A879" t="n">
        <v>27</v>
      </c>
      <c r="B879" t="n">
        <v>135</v>
      </c>
      <c r="C879" t="inlineStr">
        <is>
          <t xml:space="preserve">CONCLUIDO	</t>
        </is>
      </c>
      <c r="D879" t="n">
        <v>11.7547</v>
      </c>
      <c r="E879" t="n">
        <v>8.51</v>
      </c>
      <c r="F879" t="n">
        <v>5.2</v>
      </c>
      <c r="G879" t="n">
        <v>34.66</v>
      </c>
      <c r="H879" t="n">
        <v>0.5</v>
      </c>
      <c r="I879" t="n">
        <v>9</v>
      </c>
      <c r="J879" t="n">
        <v>276.18</v>
      </c>
      <c r="K879" t="n">
        <v>59.89</v>
      </c>
      <c r="L879" t="n">
        <v>7.75</v>
      </c>
      <c r="M879" t="n">
        <v>7</v>
      </c>
      <c r="N879" t="n">
        <v>73.55</v>
      </c>
      <c r="O879" t="n">
        <v>34296.82</v>
      </c>
      <c r="P879" t="n">
        <v>85.03</v>
      </c>
      <c r="Q879" t="n">
        <v>202.9</v>
      </c>
      <c r="R879" t="n">
        <v>22.62</v>
      </c>
      <c r="S879" t="n">
        <v>13.89</v>
      </c>
      <c r="T879" t="n">
        <v>2664.63</v>
      </c>
      <c r="U879" t="n">
        <v>0.61</v>
      </c>
      <c r="V879" t="n">
        <v>0.74</v>
      </c>
      <c r="W879" t="n">
        <v>0.65</v>
      </c>
      <c r="X879" t="n">
        <v>0.16</v>
      </c>
      <c r="Y879" t="n">
        <v>1</v>
      </c>
      <c r="Z879" t="n">
        <v>10</v>
      </c>
    </row>
    <row r="880">
      <c r="A880" t="n">
        <v>28</v>
      </c>
      <c r="B880" t="n">
        <v>135</v>
      </c>
      <c r="C880" t="inlineStr">
        <is>
          <t xml:space="preserve">CONCLUIDO	</t>
        </is>
      </c>
      <c r="D880" t="n">
        <v>11.762</v>
      </c>
      <c r="E880" t="n">
        <v>8.5</v>
      </c>
      <c r="F880" t="n">
        <v>5.19</v>
      </c>
      <c r="G880" t="n">
        <v>34.63</v>
      </c>
      <c r="H880" t="n">
        <v>0.51</v>
      </c>
      <c r="I880" t="n">
        <v>9</v>
      </c>
      <c r="J880" t="n">
        <v>276.67</v>
      </c>
      <c r="K880" t="n">
        <v>59.89</v>
      </c>
      <c r="L880" t="n">
        <v>8</v>
      </c>
      <c r="M880" t="n">
        <v>7</v>
      </c>
      <c r="N880" t="n">
        <v>73.78</v>
      </c>
      <c r="O880" t="n">
        <v>34356.83</v>
      </c>
      <c r="P880" t="n">
        <v>84.84999999999999</v>
      </c>
      <c r="Q880" t="n">
        <v>202.81</v>
      </c>
      <c r="R880" t="n">
        <v>22.47</v>
      </c>
      <c r="S880" t="n">
        <v>13.89</v>
      </c>
      <c r="T880" t="n">
        <v>2589.23</v>
      </c>
      <c r="U880" t="n">
        <v>0.62</v>
      </c>
      <c r="V880" t="n">
        <v>0.74</v>
      </c>
      <c r="W880" t="n">
        <v>0.65</v>
      </c>
      <c r="X880" t="n">
        <v>0.16</v>
      </c>
      <c r="Y880" t="n">
        <v>1</v>
      </c>
      <c r="Z880" t="n">
        <v>10</v>
      </c>
    </row>
    <row r="881">
      <c r="A881" t="n">
        <v>29</v>
      </c>
      <c r="B881" t="n">
        <v>135</v>
      </c>
      <c r="C881" t="inlineStr">
        <is>
          <t xml:space="preserve">CONCLUIDO	</t>
        </is>
      </c>
      <c r="D881" t="n">
        <v>11.7574</v>
      </c>
      <c r="E881" t="n">
        <v>8.51</v>
      </c>
      <c r="F881" t="n">
        <v>5.2</v>
      </c>
      <c r="G881" t="n">
        <v>34.65</v>
      </c>
      <c r="H881" t="n">
        <v>0.53</v>
      </c>
      <c r="I881" t="n">
        <v>9</v>
      </c>
      <c r="J881" t="n">
        <v>277.16</v>
      </c>
      <c r="K881" t="n">
        <v>59.89</v>
      </c>
      <c r="L881" t="n">
        <v>8.25</v>
      </c>
      <c r="M881" t="n">
        <v>7</v>
      </c>
      <c r="N881" t="n">
        <v>74.02</v>
      </c>
      <c r="O881" t="n">
        <v>34416.93</v>
      </c>
      <c r="P881" t="n">
        <v>84.77</v>
      </c>
      <c r="Q881" t="n">
        <v>202.81</v>
      </c>
      <c r="R881" t="n">
        <v>22.59</v>
      </c>
      <c r="S881" t="n">
        <v>13.89</v>
      </c>
      <c r="T881" t="n">
        <v>2649.57</v>
      </c>
      <c r="U881" t="n">
        <v>0.61</v>
      </c>
      <c r="V881" t="n">
        <v>0.74</v>
      </c>
      <c r="W881" t="n">
        <v>0.65</v>
      </c>
      <c r="X881" t="n">
        <v>0.16</v>
      </c>
      <c r="Y881" t="n">
        <v>1</v>
      </c>
      <c r="Z881" t="n">
        <v>10</v>
      </c>
    </row>
    <row r="882">
      <c r="A882" t="n">
        <v>30</v>
      </c>
      <c r="B882" t="n">
        <v>135</v>
      </c>
      <c r="C882" t="inlineStr">
        <is>
          <t xml:space="preserve">CONCLUIDO	</t>
        </is>
      </c>
      <c r="D882" t="n">
        <v>11.7486</v>
      </c>
      <c r="E882" t="n">
        <v>8.51</v>
      </c>
      <c r="F882" t="n">
        <v>5.2</v>
      </c>
      <c r="G882" t="n">
        <v>34.69</v>
      </c>
      <c r="H882" t="n">
        <v>0.55</v>
      </c>
      <c r="I882" t="n">
        <v>9</v>
      </c>
      <c r="J882" t="n">
        <v>277.65</v>
      </c>
      <c r="K882" t="n">
        <v>59.89</v>
      </c>
      <c r="L882" t="n">
        <v>8.5</v>
      </c>
      <c r="M882" t="n">
        <v>7</v>
      </c>
      <c r="N882" t="n">
        <v>74.26000000000001</v>
      </c>
      <c r="O882" t="n">
        <v>34477.13</v>
      </c>
      <c r="P882" t="n">
        <v>84.81</v>
      </c>
      <c r="Q882" t="n">
        <v>202.81</v>
      </c>
      <c r="R882" t="n">
        <v>22.78</v>
      </c>
      <c r="S882" t="n">
        <v>13.89</v>
      </c>
      <c r="T882" t="n">
        <v>2742.69</v>
      </c>
      <c r="U882" t="n">
        <v>0.61</v>
      </c>
      <c r="V882" t="n">
        <v>0.74</v>
      </c>
      <c r="W882" t="n">
        <v>0.65</v>
      </c>
      <c r="X882" t="n">
        <v>0.17</v>
      </c>
      <c r="Y882" t="n">
        <v>1</v>
      </c>
      <c r="Z882" t="n">
        <v>10</v>
      </c>
    </row>
    <row r="883">
      <c r="A883" t="n">
        <v>31</v>
      </c>
      <c r="B883" t="n">
        <v>135</v>
      </c>
      <c r="C883" t="inlineStr">
        <is>
          <t xml:space="preserve">CONCLUIDO	</t>
        </is>
      </c>
      <c r="D883" t="n">
        <v>11.8441</v>
      </c>
      <c r="E883" t="n">
        <v>8.44</v>
      </c>
      <c r="F883" t="n">
        <v>5.19</v>
      </c>
      <c r="G883" t="n">
        <v>38.89</v>
      </c>
      <c r="H883" t="n">
        <v>0.5600000000000001</v>
      </c>
      <c r="I883" t="n">
        <v>8</v>
      </c>
      <c r="J883" t="n">
        <v>278.13</v>
      </c>
      <c r="K883" t="n">
        <v>59.89</v>
      </c>
      <c r="L883" t="n">
        <v>8.75</v>
      </c>
      <c r="M883" t="n">
        <v>6</v>
      </c>
      <c r="N883" t="n">
        <v>74.5</v>
      </c>
      <c r="O883" t="n">
        <v>34537.41</v>
      </c>
      <c r="P883" t="n">
        <v>84.44</v>
      </c>
      <c r="Q883" t="n">
        <v>202.82</v>
      </c>
      <c r="R883" t="n">
        <v>22.24</v>
      </c>
      <c r="S883" t="n">
        <v>13.89</v>
      </c>
      <c r="T883" t="n">
        <v>2479.09</v>
      </c>
      <c r="U883" t="n">
        <v>0.62</v>
      </c>
      <c r="V883" t="n">
        <v>0.75</v>
      </c>
      <c r="W883" t="n">
        <v>0.65</v>
      </c>
      <c r="X883" t="n">
        <v>0.15</v>
      </c>
      <c r="Y883" t="n">
        <v>1</v>
      </c>
      <c r="Z883" t="n">
        <v>10</v>
      </c>
    </row>
    <row r="884">
      <c r="A884" t="n">
        <v>32</v>
      </c>
      <c r="B884" t="n">
        <v>135</v>
      </c>
      <c r="C884" t="inlineStr">
        <is>
          <t xml:space="preserve">CONCLUIDO	</t>
        </is>
      </c>
      <c r="D884" t="n">
        <v>11.8429</v>
      </c>
      <c r="E884" t="n">
        <v>8.44</v>
      </c>
      <c r="F884" t="n">
        <v>5.19</v>
      </c>
      <c r="G884" t="n">
        <v>38.9</v>
      </c>
      <c r="H884" t="n">
        <v>0.58</v>
      </c>
      <c r="I884" t="n">
        <v>8</v>
      </c>
      <c r="J884" t="n">
        <v>278.62</v>
      </c>
      <c r="K884" t="n">
        <v>59.89</v>
      </c>
      <c r="L884" t="n">
        <v>9</v>
      </c>
      <c r="M884" t="n">
        <v>6</v>
      </c>
      <c r="N884" t="n">
        <v>74.73999999999999</v>
      </c>
      <c r="O884" t="n">
        <v>34597.8</v>
      </c>
      <c r="P884" t="n">
        <v>84.5</v>
      </c>
      <c r="Q884" t="n">
        <v>202.84</v>
      </c>
      <c r="R884" t="n">
        <v>22.18</v>
      </c>
      <c r="S884" t="n">
        <v>13.89</v>
      </c>
      <c r="T884" t="n">
        <v>2450.91</v>
      </c>
      <c r="U884" t="n">
        <v>0.63</v>
      </c>
      <c r="V884" t="n">
        <v>0.75</v>
      </c>
      <c r="W884" t="n">
        <v>0.65</v>
      </c>
      <c r="X884" t="n">
        <v>0.15</v>
      </c>
      <c r="Y884" t="n">
        <v>1</v>
      </c>
      <c r="Z884" t="n">
        <v>10</v>
      </c>
    </row>
    <row r="885">
      <c r="A885" t="n">
        <v>33</v>
      </c>
      <c r="B885" t="n">
        <v>135</v>
      </c>
      <c r="C885" t="inlineStr">
        <is>
          <t xml:space="preserve">CONCLUIDO	</t>
        </is>
      </c>
      <c r="D885" t="n">
        <v>11.8577</v>
      </c>
      <c r="E885" t="n">
        <v>8.43</v>
      </c>
      <c r="F885" t="n">
        <v>5.18</v>
      </c>
      <c r="G885" t="n">
        <v>38.82</v>
      </c>
      <c r="H885" t="n">
        <v>0.59</v>
      </c>
      <c r="I885" t="n">
        <v>8</v>
      </c>
      <c r="J885" t="n">
        <v>279.11</v>
      </c>
      <c r="K885" t="n">
        <v>59.89</v>
      </c>
      <c r="L885" t="n">
        <v>9.25</v>
      </c>
      <c r="M885" t="n">
        <v>6</v>
      </c>
      <c r="N885" t="n">
        <v>74.98</v>
      </c>
      <c r="O885" t="n">
        <v>34658.27</v>
      </c>
      <c r="P885" t="n">
        <v>84.15000000000001</v>
      </c>
      <c r="Q885" t="n">
        <v>202.82</v>
      </c>
      <c r="R885" t="n">
        <v>21.89</v>
      </c>
      <c r="S885" t="n">
        <v>13.89</v>
      </c>
      <c r="T885" t="n">
        <v>2302.69</v>
      </c>
      <c r="U885" t="n">
        <v>0.63</v>
      </c>
      <c r="V885" t="n">
        <v>0.75</v>
      </c>
      <c r="W885" t="n">
        <v>0.65</v>
      </c>
      <c r="X885" t="n">
        <v>0.14</v>
      </c>
      <c r="Y885" t="n">
        <v>1</v>
      </c>
      <c r="Z885" t="n">
        <v>10</v>
      </c>
    </row>
    <row r="886">
      <c r="A886" t="n">
        <v>34</v>
      </c>
      <c r="B886" t="n">
        <v>135</v>
      </c>
      <c r="C886" t="inlineStr">
        <is>
          <t xml:space="preserve">CONCLUIDO	</t>
        </is>
      </c>
      <c r="D886" t="n">
        <v>11.8624</v>
      </c>
      <c r="E886" t="n">
        <v>8.43</v>
      </c>
      <c r="F886" t="n">
        <v>5.17</v>
      </c>
      <c r="G886" t="n">
        <v>38.79</v>
      </c>
      <c r="H886" t="n">
        <v>0.6</v>
      </c>
      <c r="I886" t="n">
        <v>8</v>
      </c>
      <c r="J886" t="n">
        <v>279.61</v>
      </c>
      <c r="K886" t="n">
        <v>59.89</v>
      </c>
      <c r="L886" t="n">
        <v>9.5</v>
      </c>
      <c r="M886" t="n">
        <v>6</v>
      </c>
      <c r="N886" t="n">
        <v>75.22</v>
      </c>
      <c r="O886" t="n">
        <v>34718.84</v>
      </c>
      <c r="P886" t="n">
        <v>83.87</v>
      </c>
      <c r="Q886" t="n">
        <v>202.81</v>
      </c>
      <c r="R886" t="n">
        <v>21.85</v>
      </c>
      <c r="S886" t="n">
        <v>13.89</v>
      </c>
      <c r="T886" t="n">
        <v>2284.43</v>
      </c>
      <c r="U886" t="n">
        <v>0.64</v>
      </c>
      <c r="V886" t="n">
        <v>0.75</v>
      </c>
      <c r="W886" t="n">
        <v>0.65</v>
      </c>
      <c r="X886" t="n">
        <v>0.13</v>
      </c>
      <c r="Y886" t="n">
        <v>1</v>
      </c>
      <c r="Z886" t="n">
        <v>10</v>
      </c>
    </row>
    <row r="887">
      <c r="A887" t="n">
        <v>35</v>
      </c>
      <c r="B887" t="n">
        <v>135</v>
      </c>
      <c r="C887" t="inlineStr">
        <is>
          <t xml:space="preserve">CONCLUIDO	</t>
        </is>
      </c>
      <c r="D887" t="n">
        <v>11.8644</v>
      </c>
      <c r="E887" t="n">
        <v>8.43</v>
      </c>
      <c r="F887" t="n">
        <v>5.17</v>
      </c>
      <c r="G887" t="n">
        <v>38.78</v>
      </c>
      <c r="H887" t="n">
        <v>0.62</v>
      </c>
      <c r="I887" t="n">
        <v>8</v>
      </c>
      <c r="J887" t="n">
        <v>280.1</v>
      </c>
      <c r="K887" t="n">
        <v>59.89</v>
      </c>
      <c r="L887" t="n">
        <v>9.75</v>
      </c>
      <c r="M887" t="n">
        <v>6</v>
      </c>
      <c r="N887" t="n">
        <v>75.45999999999999</v>
      </c>
      <c r="O887" t="n">
        <v>34779.51</v>
      </c>
      <c r="P887" t="n">
        <v>83.81</v>
      </c>
      <c r="Q887" t="n">
        <v>202.82</v>
      </c>
      <c r="R887" t="n">
        <v>21.84</v>
      </c>
      <c r="S887" t="n">
        <v>13.89</v>
      </c>
      <c r="T887" t="n">
        <v>2279.62</v>
      </c>
      <c r="U887" t="n">
        <v>0.64</v>
      </c>
      <c r="V887" t="n">
        <v>0.75</v>
      </c>
      <c r="W887" t="n">
        <v>0.65</v>
      </c>
      <c r="X887" t="n">
        <v>0.13</v>
      </c>
      <c r="Y887" t="n">
        <v>1</v>
      </c>
      <c r="Z887" t="n">
        <v>10</v>
      </c>
    </row>
    <row r="888">
      <c r="A888" t="n">
        <v>36</v>
      </c>
      <c r="B888" t="n">
        <v>135</v>
      </c>
      <c r="C888" t="inlineStr">
        <is>
          <t xml:space="preserve">CONCLUIDO	</t>
        </is>
      </c>
      <c r="D888" t="n">
        <v>11.9574</v>
      </c>
      <c r="E888" t="n">
        <v>8.359999999999999</v>
      </c>
      <c r="F888" t="n">
        <v>5.16</v>
      </c>
      <c r="G888" t="n">
        <v>44.2</v>
      </c>
      <c r="H888" t="n">
        <v>0.63</v>
      </c>
      <c r="I888" t="n">
        <v>7</v>
      </c>
      <c r="J888" t="n">
        <v>280.59</v>
      </c>
      <c r="K888" t="n">
        <v>59.89</v>
      </c>
      <c r="L888" t="n">
        <v>10</v>
      </c>
      <c r="M888" t="n">
        <v>5</v>
      </c>
      <c r="N888" t="n">
        <v>75.7</v>
      </c>
      <c r="O888" t="n">
        <v>34840.27</v>
      </c>
      <c r="P888" t="n">
        <v>83.34999999999999</v>
      </c>
      <c r="Q888" t="n">
        <v>202.81</v>
      </c>
      <c r="R888" t="n">
        <v>21.27</v>
      </c>
      <c r="S888" t="n">
        <v>13.89</v>
      </c>
      <c r="T888" t="n">
        <v>2000.56</v>
      </c>
      <c r="U888" t="n">
        <v>0.65</v>
      </c>
      <c r="V888" t="n">
        <v>0.75</v>
      </c>
      <c r="W888" t="n">
        <v>0.65</v>
      </c>
      <c r="X888" t="n">
        <v>0.12</v>
      </c>
      <c r="Y888" t="n">
        <v>1</v>
      </c>
      <c r="Z888" t="n">
        <v>10</v>
      </c>
    </row>
    <row r="889">
      <c r="A889" t="n">
        <v>37</v>
      </c>
      <c r="B889" t="n">
        <v>135</v>
      </c>
      <c r="C889" t="inlineStr">
        <is>
          <t xml:space="preserve">CONCLUIDO	</t>
        </is>
      </c>
      <c r="D889" t="n">
        <v>11.9518</v>
      </c>
      <c r="E889" t="n">
        <v>8.369999999999999</v>
      </c>
      <c r="F889" t="n">
        <v>5.16</v>
      </c>
      <c r="G889" t="n">
        <v>44.23</v>
      </c>
      <c r="H889" t="n">
        <v>0.65</v>
      </c>
      <c r="I889" t="n">
        <v>7</v>
      </c>
      <c r="J889" t="n">
        <v>281.08</v>
      </c>
      <c r="K889" t="n">
        <v>59.89</v>
      </c>
      <c r="L889" t="n">
        <v>10.25</v>
      </c>
      <c r="M889" t="n">
        <v>5</v>
      </c>
      <c r="N889" t="n">
        <v>75.95</v>
      </c>
      <c r="O889" t="n">
        <v>34901.13</v>
      </c>
      <c r="P889" t="n">
        <v>83.41</v>
      </c>
      <c r="Q889" t="n">
        <v>202.81</v>
      </c>
      <c r="R889" t="n">
        <v>21.43</v>
      </c>
      <c r="S889" t="n">
        <v>13.89</v>
      </c>
      <c r="T889" t="n">
        <v>2078.06</v>
      </c>
      <c r="U889" t="n">
        <v>0.65</v>
      </c>
      <c r="V889" t="n">
        <v>0.75</v>
      </c>
      <c r="W889" t="n">
        <v>0.65</v>
      </c>
      <c r="X889" t="n">
        <v>0.12</v>
      </c>
      <c r="Y889" t="n">
        <v>1</v>
      </c>
      <c r="Z889" t="n">
        <v>10</v>
      </c>
    </row>
    <row r="890">
      <c r="A890" t="n">
        <v>38</v>
      </c>
      <c r="B890" t="n">
        <v>135</v>
      </c>
      <c r="C890" t="inlineStr">
        <is>
          <t xml:space="preserve">CONCLUIDO	</t>
        </is>
      </c>
      <c r="D890" t="n">
        <v>11.9657</v>
      </c>
      <c r="E890" t="n">
        <v>8.359999999999999</v>
      </c>
      <c r="F890" t="n">
        <v>5.15</v>
      </c>
      <c r="G890" t="n">
        <v>44.15</v>
      </c>
      <c r="H890" t="n">
        <v>0.66</v>
      </c>
      <c r="I890" t="n">
        <v>7</v>
      </c>
      <c r="J890" t="n">
        <v>281.58</v>
      </c>
      <c r="K890" t="n">
        <v>59.89</v>
      </c>
      <c r="L890" t="n">
        <v>10.5</v>
      </c>
      <c r="M890" t="n">
        <v>5</v>
      </c>
      <c r="N890" t="n">
        <v>76.19</v>
      </c>
      <c r="O890" t="n">
        <v>34962.08</v>
      </c>
      <c r="P890" t="n">
        <v>83.36</v>
      </c>
      <c r="Q890" t="n">
        <v>202.81</v>
      </c>
      <c r="R890" t="n">
        <v>21.03</v>
      </c>
      <c r="S890" t="n">
        <v>13.89</v>
      </c>
      <c r="T890" t="n">
        <v>1879.32</v>
      </c>
      <c r="U890" t="n">
        <v>0.66</v>
      </c>
      <c r="V890" t="n">
        <v>0.75</v>
      </c>
      <c r="W890" t="n">
        <v>0.65</v>
      </c>
      <c r="X890" t="n">
        <v>0.11</v>
      </c>
      <c r="Y890" t="n">
        <v>1</v>
      </c>
      <c r="Z890" t="n">
        <v>10</v>
      </c>
    </row>
    <row r="891">
      <c r="A891" t="n">
        <v>39</v>
      </c>
      <c r="B891" t="n">
        <v>135</v>
      </c>
      <c r="C891" t="inlineStr">
        <is>
          <t xml:space="preserve">CONCLUIDO	</t>
        </is>
      </c>
      <c r="D891" t="n">
        <v>11.9502</v>
      </c>
      <c r="E891" t="n">
        <v>8.369999999999999</v>
      </c>
      <c r="F891" t="n">
        <v>5.16</v>
      </c>
      <c r="G891" t="n">
        <v>44.24</v>
      </c>
      <c r="H891" t="n">
        <v>0.68</v>
      </c>
      <c r="I891" t="n">
        <v>7</v>
      </c>
      <c r="J891" t="n">
        <v>282.07</v>
      </c>
      <c r="K891" t="n">
        <v>59.89</v>
      </c>
      <c r="L891" t="n">
        <v>10.75</v>
      </c>
      <c r="M891" t="n">
        <v>5</v>
      </c>
      <c r="N891" t="n">
        <v>76.44</v>
      </c>
      <c r="O891" t="n">
        <v>35023.13</v>
      </c>
      <c r="P891" t="n">
        <v>83.56999999999999</v>
      </c>
      <c r="Q891" t="n">
        <v>202.85</v>
      </c>
      <c r="R891" t="n">
        <v>21.4</v>
      </c>
      <c r="S891" t="n">
        <v>13.89</v>
      </c>
      <c r="T891" t="n">
        <v>2064.12</v>
      </c>
      <c r="U891" t="n">
        <v>0.65</v>
      </c>
      <c r="V891" t="n">
        <v>0.75</v>
      </c>
      <c r="W891" t="n">
        <v>0.65</v>
      </c>
      <c r="X891" t="n">
        <v>0.12</v>
      </c>
      <c r="Y891" t="n">
        <v>1</v>
      </c>
      <c r="Z891" t="n">
        <v>10</v>
      </c>
    </row>
    <row r="892">
      <c r="A892" t="n">
        <v>40</v>
      </c>
      <c r="B892" t="n">
        <v>135</v>
      </c>
      <c r="C892" t="inlineStr">
        <is>
          <t xml:space="preserve">CONCLUIDO	</t>
        </is>
      </c>
      <c r="D892" t="n">
        <v>11.9514</v>
      </c>
      <c r="E892" t="n">
        <v>8.369999999999999</v>
      </c>
      <c r="F892" t="n">
        <v>5.16</v>
      </c>
      <c r="G892" t="n">
        <v>44.23</v>
      </c>
      <c r="H892" t="n">
        <v>0.6899999999999999</v>
      </c>
      <c r="I892" t="n">
        <v>7</v>
      </c>
      <c r="J892" t="n">
        <v>282.57</v>
      </c>
      <c r="K892" t="n">
        <v>59.89</v>
      </c>
      <c r="L892" t="n">
        <v>11</v>
      </c>
      <c r="M892" t="n">
        <v>5</v>
      </c>
      <c r="N892" t="n">
        <v>76.68000000000001</v>
      </c>
      <c r="O892" t="n">
        <v>35084.28</v>
      </c>
      <c r="P892" t="n">
        <v>83.58</v>
      </c>
      <c r="Q892" t="n">
        <v>202.81</v>
      </c>
      <c r="R892" t="n">
        <v>21.43</v>
      </c>
      <c r="S892" t="n">
        <v>13.89</v>
      </c>
      <c r="T892" t="n">
        <v>2081.47</v>
      </c>
      <c r="U892" t="n">
        <v>0.65</v>
      </c>
      <c r="V892" t="n">
        <v>0.75</v>
      </c>
      <c r="W892" t="n">
        <v>0.65</v>
      </c>
      <c r="X892" t="n">
        <v>0.12</v>
      </c>
      <c r="Y892" t="n">
        <v>1</v>
      </c>
      <c r="Z892" t="n">
        <v>10</v>
      </c>
    </row>
    <row r="893">
      <c r="A893" t="n">
        <v>41</v>
      </c>
      <c r="B893" t="n">
        <v>135</v>
      </c>
      <c r="C893" t="inlineStr">
        <is>
          <t xml:space="preserve">CONCLUIDO	</t>
        </is>
      </c>
      <c r="D893" t="n">
        <v>11.9562</v>
      </c>
      <c r="E893" t="n">
        <v>8.359999999999999</v>
      </c>
      <c r="F893" t="n">
        <v>5.16</v>
      </c>
      <c r="G893" t="n">
        <v>44.2</v>
      </c>
      <c r="H893" t="n">
        <v>0.71</v>
      </c>
      <c r="I893" t="n">
        <v>7</v>
      </c>
      <c r="J893" t="n">
        <v>283.06</v>
      </c>
      <c r="K893" t="n">
        <v>59.89</v>
      </c>
      <c r="L893" t="n">
        <v>11.25</v>
      </c>
      <c r="M893" t="n">
        <v>5</v>
      </c>
      <c r="N893" t="n">
        <v>76.93000000000001</v>
      </c>
      <c r="O893" t="n">
        <v>35145.53</v>
      </c>
      <c r="P893" t="n">
        <v>83.18000000000001</v>
      </c>
      <c r="Q893" t="n">
        <v>202.81</v>
      </c>
      <c r="R893" t="n">
        <v>21.29</v>
      </c>
      <c r="S893" t="n">
        <v>13.89</v>
      </c>
      <c r="T893" t="n">
        <v>2009.79</v>
      </c>
      <c r="U893" t="n">
        <v>0.65</v>
      </c>
      <c r="V893" t="n">
        <v>0.75</v>
      </c>
      <c r="W893" t="n">
        <v>0.65</v>
      </c>
      <c r="X893" t="n">
        <v>0.12</v>
      </c>
      <c r="Y893" t="n">
        <v>1</v>
      </c>
      <c r="Z893" t="n">
        <v>10</v>
      </c>
    </row>
    <row r="894">
      <c r="A894" t="n">
        <v>42</v>
      </c>
      <c r="B894" t="n">
        <v>135</v>
      </c>
      <c r="C894" t="inlineStr">
        <is>
          <t xml:space="preserve">CONCLUIDO	</t>
        </is>
      </c>
      <c r="D894" t="n">
        <v>11.9423</v>
      </c>
      <c r="E894" t="n">
        <v>8.369999999999999</v>
      </c>
      <c r="F894" t="n">
        <v>5.17</v>
      </c>
      <c r="G894" t="n">
        <v>44.29</v>
      </c>
      <c r="H894" t="n">
        <v>0.72</v>
      </c>
      <c r="I894" t="n">
        <v>7</v>
      </c>
      <c r="J894" t="n">
        <v>283.56</v>
      </c>
      <c r="K894" t="n">
        <v>59.89</v>
      </c>
      <c r="L894" t="n">
        <v>11.5</v>
      </c>
      <c r="M894" t="n">
        <v>5</v>
      </c>
      <c r="N894" t="n">
        <v>77.18000000000001</v>
      </c>
      <c r="O894" t="n">
        <v>35206.88</v>
      </c>
      <c r="P894" t="n">
        <v>83.18000000000001</v>
      </c>
      <c r="Q894" t="n">
        <v>202.81</v>
      </c>
      <c r="R894" t="n">
        <v>21.63</v>
      </c>
      <c r="S894" t="n">
        <v>13.89</v>
      </c>
      <c r="T894" t="n">
        <v>2179.37</v>
      </c>
      <c r="U894" t="n">
        <v>0.64</v>
      </c>
      <c r="V894" t="n">
        <v>0.75</v>
      </c>
      <c r="W894" t="n">
        <v>0.65</v>
      </c>
      <c r="X894" t="n">
        <v>0.13</v>
      </c>
      <c r="Y894" t="n">
        <v>1</v>
      </c>
      <c r="Z894" t="n">
        <v>10</v>
      </c>
    </row>
    <row r="895">
      <c r="A895" t="n">
        <v>43</v>
      </c>
      <c r="B895" t="n">
        <v>135</v>
      </c>
      <c r="C895" t="inlineStr">
        <is>
          <t xml:space="preserve">CONCLUIDO	</t>
        </is>
      </c>
      <c r="D895" t="n">
        <v>11.9431</v>
      </c>
      <c r="E895" t="n">
        <v>8.369999999999999</v>
      </c>
      <c r="F895" t="n">
        <v>5.17</v>
      </c>
      <c r="G895" t="n">
        <v>44.28</v>
      </c>
      <c r="H895" t="n">
        <v>0.74</v>
      </c>
      <c r="I895" t="n">
        <v>7</v>
      </c>
      <c r="J895" t="n">
        <v>284.06</v>
      </c>
      <c r="K895" t="n">
        <v>59.89</v>
      </c>
      <c r="L895" t="n">
        <v>11.75</v>
      </c>
      <c r="M895" t="n">
        <v>5</v>
      </c>
      <c r="N895" t="n">
        <v>77.42</v>
      </c>
      <c r="O895" t="n">
        <v>35268.32</v>
      </c>
      <c r="P895" t="n">
        <v>82.98</v>
      </c>
      <c r="Q895" t="n">
        <v>202.81</v>
      </c>
      <c r="R895" t="n">
        <v>21.7</v>
      </c>
      <c r="S895" t="n">
        <v>13.89</v>
      </c>
      <c r="T895" t="n">
        <v>2216.38</v>
      </c>
      <c r="U895" t="n">
        <v>0.64</v>
      </c>
      <c r="V895" t="n">
        <v>0.75</v>
      </c>
      <c r="W895" t="n">
        <v>0.65</v>
      </c>
      <c r="X895" t="n">
        <v>0.13</v>
      </c>
      <c r="Y895" t="n">
        <v>1</v>
      </c>
      <c r="Z895" t="n">
        <v>10</v>
      </c>
    </row>
    <row r="896">
      <c r="A896" t="n">
        <v>44</v>
      </c>
      <c r="B896" t="n">
        <v>135</v>
      </c>
      <c r="C896" t="inlineStr">
        <is>
          <t xml:space="preserve">CONCLUIDO	</t>
        </is>
      </c>
      <c r="D896" t="n">
        <v>12.0599</v>
      </c>
      <c r="E896" t="n">
        <v>8.289999999999999</v>
      </c>
      <c r="F896" t="n">
        <v>5.14</v>
      </c>
      <c r="G896" t="n">
        <v>51.36</v>
      </c>
      <c r="H896" t="n">
        <v>0.75</v>
      </c>
      <c r="I896" t="n">
        <v>6</v>
      </c>
      <c r="J896" t="n">
        <v>284.56</v>
      </c>
      <c r="K896" t="n">
        <v>59.89</v>
      </c>
      <c r="L896" t="n">
        <v>12</v>
      </c>
      <c r="M896" t="n">
        <v>4</v>
      </c>
      <c r="N896" t="n">
        <v>77.67</v>
      </c>
      <c r="O896" t="n">
        <v>35329.87</v>
      </c>
      <c r="P896" t="n">
        <v>82.42</v>
      </c>
      <c r="Q896" t="n">
        <v>202.81</v>
      </c>
      <c r="R896" t="n">
        <v>20.65</v>
      </c>
      <c r="S896" t="n">
        <v>13.89</v>
      </c>
      <c r="T896" t="n">
        <v>1694.03</v>
      </c>
      <c r="U896" t="n">
        <v>0.67</v>
      </c>
      <c r="V896" t="n">
        <v>0.75</v>
      </c>
      <c r="W896" t="n">
        <v>0.65</v>
      </c>
      <c r="X896" t="n">
        <v>0.1</v>
      </c>
      <c r="Y896" t="n">
        <v>1</v>
      </c>
      <c r="Z896" t="n">
        <v>10</v>
      </c>
    </row>
    <row r="897">
      <c r="A897" t="n">
        <v>45</v>
      </c>
      <c r="B897" t="n">
        <v>135</v>
      </c>
      <c r="C897" t="inlineStr">
        <is>
          <t xml:space="preserve">CONCLUIDO	</t>
        </is>
      </c>
      <c r="D897" t="n">
        <v>12.0587</v>
      </c>
      <c r="E897" t="n">
        <v>8.289999999999999</v>
      </c>
      <c r="F897" t="n">
        <v>5.14</v>
      </c>
      <c r="G897" t="n">
        <v>51.36</v>
      </c>
      <c r="H897" t="n">
        <v>0.77</v>
      </c>
      <c r="I897" t="n">
        <v>6</v>
      </c>
      <c r="J897" t="n">
        <v>285.06</v>
      </c>
      <c r="K897" t="n">
        <v>59.89</v>
      </c>
      <c r="L897" t="n">
        <v>12.25</v>
      </c>
      <c r="M897" t="n">
        <v>4</v>
      </c>
      <c r="N897" t="n">
        <v>77.92</v>
      </c>
      <c r="O897" t="n">
        <v>35391.51</v>
      </c>
      <c r="P897" t="n">
        <v>82.40000000000001</v>
      </c>
      <c r="Q897" t="n">
        <v>202.81</v>
      </c>
      <c r="R897" t="n">
        <v>20.69</v>
      </c>
      <c r="S897" t="n">
        <v>13.89</v>
      </c>
      <c r="T897" t="n">
        <v>1713.1</v>
      </c>
      <c r="U897" t="n">
        <v>0.67</v>
      </c>
      <c r="V897" t="n">
        <v>0.75</v>
      </c>
      <c r="W897" t="n">
        <v>0.65</v>
      </c>
      <c r="X897" t="n">
        <v>0.1</v>
      </c>
      <c r="Y897" t="n">
        <v>1</v>
      </c>
      <c r="Z897" t="n">
        <v>10</v>
      </c>
    </row>
    <row r="898">
      <c r="A898" t="n">
        <v>46</v>
      </c>
      <c r="B898" t="n">
        <v>135</v>
      </c>
      <c r="C898" t="inlineStr">
        <is>
          <t xml:space="preserve">CONCLUIDO	</t>
        </is>
      </c>
      <c r="D898" t="n">
        <v>12.0518</v>
      </c>
      <c r="E898" t="n">
        <v>8.300000000000001</v>
      </c>
      <c r="F898" t="n">
        <v>5.14</v>
      </c>
      <c r="G898" t="n">
        <v>51.41</v>
      </c>
      <c r="H898" t="n">
        <v>0.78</v>
      </c>
      <c r="I898" t="n">
        <v>6</v>
      </c>
      <c r="J898" t="n">
        <v>285.56</v>
      </c>
      <c r="K898" t="n">
        <v>59.89</v>
      </c>
      <c r="L898" t="n">
        <v>12.5</v>
      </c>
      <c r="M898" t="n">
        <v>4</v>
      </c>
      <c r="N898" t="n">
        <v>78.17</v>
      </c>
      <c r="O898" t="n">
        <v>35453.26</v>
      </c>
      <c r="P898" t="n">
        <v>82.42</v>
      </c>
      <c r="Q898" t="n">
        <v>202.81</v>
      </c>
      <c r="R898" t="n">
        <v>20.79</v>
      </c>
      <c r="S898" t="n">
        <v>13.89</v>
      </c>
      <c r="T898" t="n">
        <v>1765.52</v>
      </c>
      <c r="U898" t="n">
        <v>0.67</v>
      </c>
      <c r="V898" t="n">
        <v>0.75</v>
      </c>
      <c r="W898" t="n">
        <v>0.65</v>
      </c>
      <c r="X898" t="n">
        <v>0.1</v>
      </c>
      <c r="Y898" t="n">
        <v>1</v>
      </c>
      <c r="Z898" t="n">
        <v>10</v>
      </c>
    </row>
    <row r="899">
      <c r="A899" t="n">
        <v>47</v>
      </c>
      <c r="B899" t="n">
        <v>135</v>
      </c>
      <c r="C899" t="inlineStr">
        <is>
          <t xml:space="preserve">CONCLUIDO	</t>
        </is>
      </c>
      <c r="D899" t="n">
        <v>12.0627</v>
      </c>
      <c r="E899" t="n">
        <v>8.289999999999999</v>
      </c>
      <c r="F899" t="n">
        <v>5.13</v>
      </c>
      <c r="G899" t="n">
        <v>51.34</v>
      </c>
      <c r="H899" t="n">
        <v>0.79</v>
      </c>
      <c r="I899" t="n">
        <v>6</v>
      </c>
      <c r="J899" t="n">
        <v>286.06</v>
      </c>
      <c r="K899" t="n">
        <v>59.89</v>
      </c>
      <c r="L899" t="n">
        <v>12.75</v>
      </c>
      <c r="M899" t="n">
        <v>4</v>
      </c>
      <c r="N899" t="n">
        <v>78.42</v>
      </c>
      <c r="O899" t="n">
        <v>35515.1</v>
      </c>
      <c r="P899" t="n">
        <v>82.41</v>
      </c>
      <c r="Q899" t="n">
        <v>202.84</v>
      </c>
      <c r="R899" t="n">
        <v>20.68</v>
      </c>
      <c r="S899" t="n">
        <v>13.89</v>
      </c>
      <c r="T899" t="n">
        <v>1708</v>
      </c>
      <c r="U899" t="n">
        <v>0.67</v>
      </c>
      <c r="V899" t="n">
        <v>0.75</v>
      </c>
      <c r="W899" t="n">
        <v>0.64</v>
      </c>
      <c r="X899" t="n">
        <v>0.1</v>
      </c>
      <c r="Y899" t="n">
        <v>1</v>
      </c>
      <c r="Z899" t="n">
        <v>10</v>
      </c>
    </row>
    <row r="900">
      <c r="A900" t="n">
        <v>48</v>
      </c>
      <c r="B900" t="n">
        <v>135</v>
      </c>
      <c r="C900" t="inlineStr">
        <is>
          <t xml:space="preserve">CONCLUIDO	</t>
        </is>
      </c>
      <c r="D900" t="n">
        <v>12.068</v>
      </c>
      <c r="E900" t="n">
        <v>8.289999999999999</v>
      </c>
      <c r="F900" t="n">
        <v>5.13</v>
      </c>
      <c r="G900" t="n">
        <v>51.3</v>
      </c>
      <c r="H900" t="n">
        <v>0.8100000000000001</v>
      </c>
      <c r="I900" t="n">
        <v>6</v>
      </c>
      <c r="J900" t="n">
        <v>286.56</v>
      </c>
      <c r="K900" t="n">
        <v>59.89</v>
      </c>
      <c r="L900" t="n">
        <v>13</v>
      </c>
      <c r="M900" t="n">
        <v>4</v>
      </c>
      <c r="N900" t="n">
        <v>78.68000000000001</v>
      </c>
      <c r="O900" t="n">
        <v>35577.18</v>
      </c>
      <c r="P900" t="n">
        <v>82.18000000000001</v>
      </c>
      <c r="Q900" t="n">
        <v>202.81</v>
      </c>
      <c r="R900" t="n">
        <v>20.53</v>
      </c>
      <c r="S900" t="n">
        <v>13.89</v>
      </c>
      <c r="T900" t="n">
        <v>1635.81</v>
      </c>
      <c r="U900" t="n">
        <v>0.68</v>
      </c>
      <c r="V900" t="n">
        <v>0.75</v>
      </c>
      <c r="W900" t="n">
        <v>0.65</v>
      </c>
      <c r="X900" t="n">
        <v>0.09</v>
      </c>
      <c r="Y900" t="n">
        <v>1</v>
      </c>
      <c r="Z900" t="n">
        <v>10</v>
      </c>
    </row>
    <row r="901">
      <c r="A901" t="n">
        <v>49</v>
      </c>
      <c r="B901" t="n">
        <v>135</v>
      </c>
      <c r="C901" t="inlineStr">
        <is>
          <t xml:space="preserve">CONCLUIDO	</t>
        </is>
      </c>
      <c r="D901" t="n">
        <v>12.0546</v>
      </c>
      <c r="E901" t="n">
        <v>8.300000000000001</v>
      </c>
      <c r="F901" t="n">
        <v>5.14</v>
      </c>
      <c r="G901" t="n">
        <v>51.39</v>
      </c>
      <c r="H901" t="n">
        <v>0.82</v>
      </c>
      <c r="I901" t="n">
        <v>6</v>
      </c>
      <c r="J901" t="n">
        <v>287.07</v>
      </c>
      <c r="K901" t="n">
        <v>59.89</v>
      </c>
      <c r="L901" t="n">
        <v>13.25</v>
      </c>
      <c r="M901" t="n">
        <v>4</v>
      </c>
      <c r="N901" t="n">
        <v>78.93000000000001</v>
      </c>
      <c r="O901" t="n">
        <v>35639.23</v>
      </c>
      <c r="P901" t="n">
        <v>82.23999999999999</v>
      </c>
      <c r="Q901" t="n">
        <v>202.83</v>
      </c>
      <c r="R901" t="n">
        <v>20.72</v>
      </c>
      <c r="S901" t="n">
        <v>13.89</v>
      </c>
      <c r="T901" t="n">
        <v>1732.03</v>
      </c>
      <c r="U901" t="n">
        <v>0.67</v>
      </c>
      <c r="V901" t="n">
        <v>0.75</v>
      </c>
      <c r="W901" t="n">
        <v>0.65</v>
      </c>
      <c r="X901" t="n">
        <v>0.1</v>
      </c>
      <c r="Y901" t="n">
        <v>1</v>
      </c>
      <c r="Z901" t="n">
        <v>10</v>
      </c>
    </row>
    <row r="902">
      <c r="A902" t="n">
        <v>50</v>
      </c>
      <c r="B902" t="n">
        <v>135</v>
      </c>
      <c r="C902" t="inlineStr">
        <is>
          <t xml:space="preserve">CONCLUIDO	</t>
        </is>
      </c>
      <c r="D902" t="n">
        <v>12.0563</v>
      </c>
      <c r="E902" t="n">
        <v>8.289999999999999</v>
      </c>
      <c r="F902" t="n">
        <v>5.14</v>
      </c>
      <c r="G902" t="n">
        <v>51.38</v>
      </c>
      <c r="H902" t="n">
        <v>0.84</v>
      </c>
      <c r="I902" t="n">
        <v>6</v>
      </c>
      <c r="J902" t="n">
        <v>287.57</v>
      </c>
      <c r="K902" t="n">
        <v>59.89</v>
      </c>
      <c r="L902" t="n">
        <v>13.5</v>
      </c>
      <c r="M902" t="n">
        <v>4</v>
      </c>
      <c r="N902" t="n">
        <v>79.18000000000001</v>
      </c>
      <c r="O902" t="n">
        <v>35701.38</v>
      </c>
      <c r="P902" t="n">
        <v>82.17</v>
      </c>
      <c r="Q902" t="n">
        <v>202.81</v>
      </c>
      <c r="R902" t="n">
        <v>20.72</v>
      </c>
      <c r="S902" t="n">
        <v>13.89</v>
      </c>
      <c r="T902" t="n">
        <v>1731.28</v>
      </c>
      <c r="U902" t="n">
        <v>0.67</v>
      </c>
      <c r="V902" t="n">
        <v>0.75</v>
      </c>
      <c r="W902" t="n">
        <v>0.65</v>
      </c>
      <c r="X902" t="n">
        <v>0.1</v>
      </c>
      <c r="Y902" t="n">
        <v>1</v>
      </c>
      <c r="Z902" t="n">
        <v>10</v>
      </c>
    </row>
    <row r="903">
      <c r="A903" t="n">
        <v>51</v>
      </c>
      <c r="B903" t="n">
        <v>135</v>
      </c>
      <c r="C903" t="inlineStr">
        <is>
          <t xml:space="preserve">CONCLUIDO	</t>
        </is>
      </c>
      <c r="D903" t="n">
        <v>12.0575</v>
      </c>
      <c r="E903" t="n">
        <v>8.289999999999999</v>
      </c>
      <c r="F903" t="n">
        <v>5.14</v>
      </c>
      <c r="G903" t="n">
        <v>51.37</v>
      </c>
      <c r="H903" t="n">
        <v>0.85</v>
      </c>
      <c r="I903" t="n">
        <v>6</v>
      </c>
      <c r="J903" t="n">
        <v>288.08</v>
      </c>
      <c r="K903" t="n">
        <v>59.89</v>
      </c>
      <c r="L903" t="n">
        <v>13.75</v>
      </c>
      <c r="M903" t="n">
        <v>4</v>
      </c>
      <c r="N903" t="n">
        <v>79.44</v>
      </c>
      <c r="O903" t="n">
        <v>35763.64</v>
      </c>
      <c r="P903" t="n">
        <v>82.08</v>
      </c>
      <c r="Q903" t="n">
        <v>202.81</v>
      </c>
      <c r="R903" t="n">
        <v>20.69</v>
      </c>
      <c r="S903" t="n">
        <v>13.89</v>
      </c>
      <c r="T903" t="n">
        <v>1715.28</v>
      </c>
      <c r="U903" t="n">
        <v>0.67</v>
      </c>
      <c r="V903" t="n">
        <v>0.75</v>
      </c>
      <c r="W903" t="n">
        <v>0.65</v>
      </c>
      <c r="X903" t="n">
        <v>0.1</v>
      </c>
      <c r="Y903" t="n">
        <v>1</v>
      </c>
      <c r="Z903" t="n">
        <v>10</v>
      </c>
    </row>
    <row r="904">
      <c r="A904" t="n">
        <v>52</v>
      </c>
      <c r="B904" t="n">
        <v>135</v>
      </c>
      <c r="C904" t="inlineStr">
        <is>
          <t xml:space="preserve">CONCLUIDO	</t>
        </is>
      </c>
      <c r="D904" t="n">
        <v>12.0551</v>
      </c>
      <c r="E904" t="n">
        <v>8.300000000000001</v>
      </c>
      <c r="F904" t="n">
        <v>5.14</v>
      </c>
      <c r="G904" t="n">
        <v>51.39</v>
      </c>
      <c r="H904" t="n">
        <v>0.86</v>
      </c>
      <c r="I904" t="n">
        <v>6</v>
      </c>
      <c r="J904" t="n">
        <v>288.58</v>
      </c>
      <c r="K904" t="n">
        <v>59.89</v>
      </c>
      <c r="L904" t="n">
        <v>14</v>
      </c>
      <c r="M904" t="n">
        <v>4</v>
      </c>
      <c r="N904" t="n">
        <v>79.69</v>
      </c>
      <c r="O904" t="n">
        <v>35826</v>
      </c>
      <c r="P904" t="n">
        <v>82.01000000000001</v>
      </c>
      <c r="Q904" t="n">
        <v>202.82</v>
      </c>
      <c r="R904" t="n">
        <v>20.75</v>
      </c>
      <c r="S904" t="n">
        <v>13.89</v>
      </c>
      <c r="T904" t="n">
        <v>1743.38</v>
      </c>
      <c r="U904" t="n">
        <v>0.67</v>
      </c>
      <c r="V904" t="n">
        <v>0.75</v>
      </c>
      <c r="W904" t="n">
        <v>0.65</v>
      </c>
      <c r="X904" t="n">
        <v>0.1</v>
      </c>
      <c r="Y904" t="n">
        <v>1</v>
      </c>
      <c r="Z904" t="n">
        <v>10</v>
      </c>
    </row>
    <row r="905">
      <c r="A905" t="n">
        <v>53</v>
      </c>
      <c r="B905" t="n">
        <v>135</v>
      </c>
      <c r="C905" t="inlineStr">
        <is>
          <t xml:space="preserve">CONCLUIDO	</t>
        </is>
      </c>
      <c r="D905" t="n">
        <v>12.0591</v>
      </c>
      <c r="E905" t="n">
        <v>8.289999999999999</v>
      </c>
      <c r="F905" t="n">
        <v>5.14</v>
      </c>
      <c r="G905" t="n">
        <v>51.36</v>
      </c>
      <c r="H905" t="n">
        <v>0.88</v>
      </c>
      <c r="I905" t="n">
        <v>6</v>
      </c>
      <c r="J905" t="n">
        <v>289.09</v>
      </c>
      <c r="K905" t="n">
        <v>59.89</v>
      </c>
      <c r="L905" t="n">
        <v>14.25</v>
      </c>
      <c r="M905" t="n">
        <v>4</v>
      </c>
      <c r="N905" t="n">
        <v>79.95</v>
      </c>
      <c r="O905" t="n">
        <v>35888.47</v>
      </c>
      <c r="P905" t="n">
        <v>81.73</v>
      </c>
      <c r="Q905" t="n">
        <v>202.83</v>
      </c>
      <c r="R905" t="n">
        <v>20.74</v>
      </c>
      <c r="S905" t="n">
        <v>13.89</v>
      </c>
      <c r="T905" t="n">
        <v>1738.8</v>
      </c>
      <c r="U905" t="n">
        <v>0.67</v>
      </c>
      <c r="V905" t="n">
        <v>0.75</v>
      </c>
      <c r="W905" t="n">
        <v>0.64</v>
      </c>
      <c r="X905" t="n">
        <v>0.1</v>
      </c>
      <c r="Y905" t="n">
        <v>1</v>
      </c>
      <c r="Z905" t="n">
        <v>10</v>
      </c>
    </row>
    <row r="906">
      <c r="A906" t="n">
        <v>54</v>
      </c>
      <c r="B906" t="n">
        <v>135</v>
      </c>
      <c r="C906" t="inlineStr">
        <is>
          <t xml:space="preserve">CONCLUIDO	</t>
        </is>
      </c>
      <c r="D906" t="n">
        <v>12.045</v>
      </c>
      <c r="E906" t="n">
        <v>8.300000000000001</v>
      </c>
      <c r="F906" t="n">
        <v>5.15</v>
      </c>
      <c r="G906" t="n">
        <v>51.46</v>
      </c>
      <c r="H906" t="n">
        <v>0.89</v>
      </c>
      <c r="I906" t="n">
        <v>6</v>
      </c>
      <c r="J906" t="n">
        <v>289.6</v>
      </c>
      <c r="K906" t="n">
        <v>59.89</v>
      </c>
      <c r="L906" t="n">
        <v>14.5</v>
      </c>
      <c r="M906" t="n">
        <v>4</v>
      </c>
      <c r="N906" t="n">
        <v>80.20999999999999</v>
      </c>
      <c r="O906" t="n">
        <v>35951.04</v>
      </c>
      <c r="P906" t="n">
        <v>81.79000000000001</v>
      </c>
      <c r="Q906" t="n">
        <v>202.81</v>
      </c>
      <c r="R906" t="n">
        <v>20.96</v>
      </c>
      <c r="S906" t="n">
        <v>13.89</v>
      </c>
      <c r="T906" t="n">
        <v>1849.79</v>
      </c>
      <c r="U906" t="n">
        <v>0.66</v>
      </c>
      <c r="V906" t="n">
        <v>0.75</v>
      </c>
      <c r="W906" t="n">
        <v>0.65</v>
      </c>
      <c r="X906" t="n">
        <v>0.11</v>
      </c>
      <c r="Y906" t="n">
        <v>1</v>
      </c>
      <c r="Z906" t="n">
        <v>10</v>
      </c>
    </row>
    <row r="907">
      <c r="A907" t="n">
        <v>55</v>
      </c>
      <c r="B907" t="n">
        <v>135</v>
      </c>
      <c r="C907" t="inlineStr">
        <is>
          <t xml:space="preserve">CONCLUIDO	</t>
        </is>
      </c>
      <c r="D907" t="n">
        <v>12.1519</v>
      </c>
      <c r="E907" t="n">
        <v>8.23</v>
      </c>
      <c r="F907" t="n">
        <v>5.12</v>
      </c>
      <c r="G907" t="n">
        <v>61.48</v>
      </c>
      <c r="H907" t="n">
        <v>0.91</v>
      </c>
      <c r="I907" t="n">
        <v>5</v>
      </c>
      <c r="J907" t="n">
        <v>290.1</v>
      </c>
      <c r="K907" t="n">
        <v>59.89</v>
      </c>
      <c r="L907" t="n">
        <v>14.75</v>
      </c>
      <c r="M907" t="n">
        <v>3</v>
      </c>
      <c r="N907" t="n">
        <v>80.47</v>
      </c>
      <c r="O907" t="n">
        <v>36013.72</v>
      </c>
      <c r="P907" t="n">
        <v>81.31999999999999</v>
      </c>
      <c r="Q907" t="n">
        <v>202.82</v>
      </c>
      <c r="R907" t="n">
        <v>20.28</v>
      </c>
      <c r="S907" t="n">
        <v>13.89</v>
      </c>
      <c r="T907" t="n">
        <v>1514.03</v>
      </c>
      <c r="U907" t="n">
        <v>0.6899999999999999</v>
      </c>
      <c r="V907" t="n">
        <v>0.76</v>
      </c>
      <c r="W907" t="n">
        <v>0.65</v>
      </c>
      <c r="X907" t="n">
        <v>0.09</v>
      </c>
      <c r="Y907" t="n">
        <v>1</v>
      </c>
      <c r="Z907" t="n">
        <v>10</v>
      </c>
    </row>
    <row r="908">
      <c r="A908" t="n">
        <v>56</v>
      </c>
      <c r="B908" t="n">
        <v>135</v>
      </c>
      <c r="C908" t="inlineStr">
        <is>
          <t xml:space="preserve">CONCLUIDO	</t>
        </is>
      </c>
      <c r="D908" t="n">
        <v>12.1535</v>
      </c>
      <c r="E908" t="n">
        <v>8.23</v>
      </c>
      <c r="F908" t="n">
        <v>5.12</v>
      </c>
      <c r="G908" t="n">
        <v>61.47</v>
      </c>
      <c r="H908" t="n">
        <v>0.92</v>
      </c>
      <c r="I908" t="n">
        <v>5</v>
      </c>
      <c r="J908" t="n">
        <v>290.61</v>
      </c>
      <c r="K908" t="n">
        <v>59.89</v>
      </c>
      <c r="L908" t="n">
        <v>15</v>
      </c>
      <c r="M908" t="n">
        <v>3</v>
      </c>
      <c r="N908" t="n">
        <v>80.73</v>
      </c>
      <c r="O908" t="n">
        <v>36076.5</v>
      </c>
      <c r="P908" t="n">
        <v>81.23999999999999</v>
      </c>
      <c r="Q908" t="n">
        <v>202.82</v>
      </c>
      <c r="R908" t="n">
        <v>20.28</v>
      </c>
      <c r="S908" t="n">
        <v>13.89</v>
      </c>
      <c r="T908" t="n">
        <v>1516.98</v>
      </c>
      <c r="U908" t="n">
        <v>0.68</v>
      </c>
      <c r="V908" t="n">
        <v>0.76</v>
      </c>
      <c r="W908" t="n">
        <v>0.64</v>
      </c>
      <c r="X908" t="n">
        <v>0.08</v>
      </c>
      <c r="Y908" t="n">
        <v>1</v>
      </c>
      <c r="Z908" t="n">
        <v>10</v>
      </c>
    </row>
    <row r="909">
      <c r="A909" t="n">
        <v>57</v>
      </c>
      <c r="B909" t="n">
        <v>135</v>
      </c>
      <c r="C909" t="inlineStr">
        <is>
          <t xml:space="preserve">CONCLUIDO	</t>
        </is>
      </c>
      <c r="D909" t="n">
        <v>12.1535</v>
      </c>
      <c r="E909" t="n">
        <v>8.23</v>
      </c>
      <c r="F909" t="n">
        <v>5.12</v>
      </c>
      <c r="G909" t="n">
        <v>61.47</v>
      </c>
      <c r="H909" t="n">
        <v>0.93</v>
      </c>
      <c r="I909" t="n">
        <v>5</v>
      </c>
      <c r="J909" t="n">
        <v>291.12</v>
      </c>
      <c r="K909" t="n">
        <v>59.89</v>
      </c>
      <c r="L909" t="n">
        <v>15.25</v>
      </c>
      <c r="M909" t="n">
        <v>3</v>
      </c>
      <c r="N909" t="n">
        <v>80.98999999999999</v>
      </c>
      <c r="O909" t="n">
        <v>36139.39</v>
      </c>
      <c r="P909" t="n">
        <v>81.23</v>
      </c>
      <c r="Q909" t="n">
        <v>202.81</v>
      </c>
      <c r="R909" t="n">
        <v>20.27</v>
      </c>
      <c r="S909" t="n">
        <v>13.89</v>
      </c>
      <c r="T909" t="n">
        <v>1507.98</v>
      </c>
      <c r="U909" t="n">
        <v>0.6899999999999999</v>
      </c>
      <c r="V909" t="n">
        <v>0.76</v>
      </c>
      <c r="W909" t="n">
        <v>0.65</v>
      </c>
      <c r="X909" t="n">
        <v>0.08</v>
      </c>
      <c r="Y909" t="n">
        <v>1</v>
      </c>
      <c r="Z909" t="n">
        <v>10</v>
      </c>
    </row>
    <row r="910">
      <c r="A910" t="n">
        <v>58</v>
      </c>
      <c r="B910" t="n">
        <v>135</v>
      </c>
      <c r="C910" t="inlineStr">
        <is>
          <t xml:space="preserve">CONCLUIDO	</t>
        </is>
      </c>
      <c r="D910" t="n">
        <v>12.1613</v>
      </c>
      <c r="E910" t="n">
        <v>8.220000000000001</v>
      </c>
      <c r="F910" t="n">
        <v>5.12</v>
      </c>
      <c r="G910" t="n">
        <v>61.4</v>
      </c>
      <c r="H910" t="n">
        <v>0.95</v>
      </c>
      <c r="I910" t="n">
        <v>5</v>
      </c>
      <c r="J910" t="n">
        <v>291.63</v>
      </c>
      <c r="K910" t="n">
        <v>59.89</v>
      </c>
      <c r="L910" t="n">
        <v>15.5</v>
      </c>
      <c r="M910" t="n">
        <v>3</v>
      </c>
      <c r="N910" t="n">
        <v>81.25</v>
      </c>
      <c r="O910" t="n">
        <v>36202.38</v>
      </c>
      <c r="P910" t="n">
        <v>81.04000000000001</v>
      </c>
      <c r="Q910" t="n">
        <v>202.81</v>
      </c>
      <c r="R910" t="n">
        <v>20.11</v>
      </c>
      <c r="S910" t="n">
        <v>13.89</v>
      </c>
      <c r="T910" t="n">
        <v>1431.06</v>
      </c>
      <c r="U910" t="n">
        <v>0.6899999999999999</v>
      </c>
      <c r="V910" t="n">
        <v>0.76</v>
      </c>
      <c r="W910" t="n">
        <v>0.64</v>
      </c>
      <c r="X910" t="n">
        <v>0.08</v>
      </c>
      <c r="Y910" t="n">
        <v>1</v>
      </c>
      <c r="Z910" t="n">
        <v>10</v>
      </c>
    </row>
    <row r="911">
      <c r="A911" t="n">
        <v>59</v>
      </c>
      <c r="B911" t="n">
        <v>135</v>
      </c>
      <c r="C911" t="inlineStr">
        <is>
          <t xml:space="preserve">CONCLUIDO	</t>
        </is>
      </c>
      <c r="D911" t="n">
        <v>12.1601</v>
      </c>
      <c r="E911" t="n">
        <v>8.220000000000001</v>
      </c>
      <c r="F911" t="n">
        <v>5.12</v>
      </c>
      <c r="G911" t="n">
        <v>61.41</v>
      </c>
      <c r="H911" t="n">
        <v>0.96</v>
      </c>
      <c r="I911" t="n">
        <v>5</v>
      </c>
      <c r="J911" t="n">
        <v>292.15</v>
      </c>
      <c r="K911" t="n">
        <v>59.89</v>
      </c>
      <c r="L911" t="n">
        <v>15.75</v>
      </c>
      <c r="M911" t="n">
        <v>3</v>
      </c>
      <c r="N911" t="n">
        <v>81.51000000000001</v>
      </c>
      <c r="O911" t="n">
        <v>36265.48</v>
      </c>
      <c r="P911" t="n">
        <v>81.09999999999999</v>
      </c>
      <c r="Q911" t="n">
        <v>202.81</v>
      </c>
      <c r="R911" t="n">
        <v>20.16</v>
      </c>
      <c r="S911" t="n">
        <v>13.89</v>
      </c>
      <c r="T911" t="n">
        <v>1455.68</v>
      </c>
      <c r="U911" t="n">
        <v>0.6899999999999999</v>
      </c>
      <c r="V911" t="n">
        <v>0.76</v>
      </c>
      <c r="W911" t="n">
        <v>0.64</v>
      </c>
      <c r="X911" t="n">
        <v>0.08</v>
      </c>
      <c r="Y911" t="n">
        <v>1</v>
      </c>
      <c r="Z911" t="n">
        <v>10</v>
      </c>
    </row>
    <row r="912">
      <c r="A912" t="n">
        <v>60</v>
      </c>
      <c r="B912" t="n">
        <v>135</v>
      </c>
      <c r="C912" t="inlineStr">
        <is>
          <t xml:space="preserve">CONCLUIDO	</t>
        </is>
      </c>
      <c r="D912" t="n">
        <v>12.1572</v>
      </c>
      <c r="E912" t="n">
        <v>8.23</v>
      </c>
      <c r="F912" t="n">
        <v>5.12</v>
      </c>
      <c r="G912" t="n">
        <v>61.44</v>
      </c>
      <c r="H912" t="n">
        <v>0.97</v>
      </c>
      <c r="I912" t="n">
        <v>5</v>
      </c>
      <c r="J912" t="n">
        <v>292.66</v>
      </c>
      <c r="K912" t="n">
        <v>59.89</v>
      </c>
      <c r="L912" t="n">
        <v>16</v>
      </c>
      <c r="M912" t="n">
        <v>3</v>
      </c>
      <c r="N912" t="n">
        <v>81.77</v>
      </c>
      <c r="O912" t="n">
        <v>36328.69</v>
      </c>
      <c r="P912" t="n">
        <v>81.33</v>
      </c>
      <c r="Q912" t="n">
        <v>202.81</v>
      </c>
      <c r="R912" t="n">
        <v>20.16</v>
      </c>
      <c r="S912" t="n">
        <v>13.89</v>
      </c>
      <c r="T912" t="n">
        <v>1452.47</v>
      </c>
      <c r="U912" t="n">
        <v>0.6899999999999999</v>
      </c>
      <c r="V912" t="n">
        <v>0.76</v>
      </c>
      <c r="W912" t="n">
        <v>0.65</v>
      </c>
      <c r="X912" t="n">
        <v>0.08</v>
      </c>
      <c r="Y912" t="n">
        <v>1</v>
      </c>
      <c r="Z912" t="n">
        <v>10</v>
      </c>
    </row>
    <row r="913">
      <c r="A913" t="n">
        <v>61</v>
      </c>
      <c r="B913" t="n">
        <v>135</v>
      </c>
      <c r="C913" t="inlineStr">
        <is>
          <t xml:space="preserve">CONCLUIDO	</t>
        </is>
      </c>
      <c r="D913" t="n">
        <v>12.1437</v>
      </c>
      <c r="E913" t="n">
        <v>8.23</v>
      </c>
      <c r="F913" t="n">
        <v>5.13</v>
      </c>
      <c r="G913" t="n">
        <v>61.55</v>
      </c>
      <c r="H913" t="n">
        <v>0.99</v>
      </c>
      <c r="I913" t="n">
        <v>5</v>
      </c>
      <c r="J913" t="n">
        <v>293.17</v>
      </c>
      <c r="K913" t="n">
        <v>59.89</v>
      </c>
      <c r="L913" t="n">
        <v>16.25</v>
      </c>
      <c r="M913" t="n">
        <v>3</v>
      </c>
      <c r="N913" t="n">
        <v>82.03</v>
      </c>
      <c r="O913" t="n">
        <v>36392.01</v>
      </c>
      <c r="P913" t="n">
        <v>81.43000000000001</v>
      </c>
      <c r="Q913" t="n">
        <v>202.81</v>
      </c>
      <c r="R913" t="n">
        <v>20.39</v>
      </c>
      <c r="S913" t="n">
        <v>13.89</v>
      </c>
      <c r="T913" t="n">
        <v>1571.52</v>
      </c>
      <c r="U913" t="n">
        <v>0.68</v>
      </c>
      <c r="V913" t="n">
        <v>0.75</v>
      </c>
      <c r="W913" t="n">
        <v>0.65</v>
      </c>
      <c r="X913" t="n">
        <v>0.09</v>
      </c>
      <c r="Y913" t="n">
        <v>1</v>
      </c>
      <c r="Z913" t="n">
        <v>10</v>
      </c>
    </row>
    <row r="914">
      <c r="A914" t="n">
        <v>62</v>
      </c>
      <c r="B914" t="n">
        <v>135</v>
      </c>
      <c r="C914" t="inlineStr">
        <is>
          <t xml:space="preserve">CONCLUIDO	</t>
        </is>
      </c>
      <c r="D914" t="n">
        <v>12.1564</v>
      </c>
      <c r="E914" t="n">
        <v>8.23</v>
      </c>
      <c r="F914" t="n">
        <v>5.12</v>
      </c>
      <c r="G914" t="n">
        <v>61.44</v>
      </c>
      <c r="H914" t="n">
        <v>1</v>
      </c>
      <c r="I914" t="n">
        <v>5</v>
      </c>
      <c r="J914" t="n">
        <v>293.69</v>
      </c>
      <c r="K914" t="n">
        <v>59.89</v>
      </c>
      <c r="L914" t="n">
        <v>16.5</v>
      </c>
      <c r="M914" t="n">
        <v>3</v>
      </c>
      <c r="N914" t="n">
        <v>82.3</v>
      </c>
      <c r="O914" t="n">
        <v>36455.44</v>
      </c>
      <c r="P914" t="n">
        <v>81.14</v>
      </c>
      <c r="Q914" t="n">
        <v>202.81</v>
      </c>
      <c r="R914" t="n">
        <v>20.29</v>
      </c>
      <c r="S914" t="n">
        <v>13.89</v>
      </c>
      <c r="T914" t="n">
        <v>1520.99</v>
      </c>
      <c r="U914" t="n">
        <v>0.68</v>
      </c>
      <c r="V914" t="n">
        <v>0.76</v>
      </c>
      <c r="W914" t="n">
        <v>0.64</v>
      </c>
      <c r="X914" t="n">
        <v>0.08</v>
      </c>
      <c r="Y914" t="n">
        <v>1</v>
      </c>
      <c r="Z914" t="n">
        <v>10</v>
      </c>
    </row>
    <row r="915">
      <c r="A915" t="n">
        <v>63</v>
      </c>
      <c r="B915" t="n">
        <v>135</v>
      </c>
      <c r="C915" t="inlineStr">
        <is>
          <t xml:space="preserve">CONCLUIDO	</t>
        </is>
      </c>
      <c r="D915" t="n">
        <v>12.147</v>
      </c>
      <c r="E915" t="n">
        <v>8.23</v>
      </c>
      <c r="F915" t="n">
        <v>5.13</v>
      </c>
      <c r="G915" t="n">
        <v>61.52</v>
      </c>
      <c r="H915" t="n">
        <v>1.01</v>
      </c>
      <c r="I915" t="n">
        <v>5</v>
      </c>
      <c r="J915" t="n">
        <v>294.2</v>
      </c>
      <c r="K915" t="n">
        <v>59.89</v>
      </c>
      <c r="L915" t="n">
        <v>16.75</v>
      </c>
      <c r="M915" t="n">
        <v>3</v>
      </c>
      <c r="N915" t="n">
        <v>82.56</v>
      </c>
      <c r="O915" t="n">
        <v>36518.97</v>
      </c>
      <c r="P915" t="n">
        <v>81.06</v>
      </c>
      <c r="Q915" t="n">
        <v>202.81</v>
      </c>
      <c r="R915" t="n">
        <v>20.36</v>
      </c>
      <c r="S915" t="n">
        <v>13.89</v>
      </c>
      <c r="T915" t="n">
        <v>1556.49</v>
      </c>
      <c r="U915" t="n">
        <v>0.68</v>
      </c>
      <c r="V915" t="n">
        <v>0.75</v>
      </c>
      <c r="W915" t="n">
        <v>0.65</v>
      </c>
      <c r="X915" t="n">
        <v>0.09</v>
      </c>
      <c r="Y915" t="n">
        <v>1</v>
      </c>
      <c r="Z915" t="n">
        <v>10</v>
      </c>
    </row>
    <row r="916">
      <c r="A916" t="n">
        <v>64</v>
      </c>
      <c r="B916" t="n">
        <v>135</v>
      </c>
      <c r="C916" t="inlineStr">
        <is>
          <t xml:space="preserve">CONCLUIDO	</t>
        </is>
      </c>
      <c r="D916" t="n">
        <v>12.154</v>
      </c>
      <c r="E916" t="n">
        <v>8.23</v>
      </c>
      <c r="F916" t="n">
        <v>5.12</v>
      </c>
      <c r="G916" t="n">
        <v>61.46</v>
      </c>
      <c r="H916" t="n">
        <v>1.03</v>
      </c>
      <c r="I916" t="n">
        <v>5</v>
      </c>
      <c r="J916" t="n">
        <v>294.72</v>
      </c>
      <c r="K916" t="n">
        <v>59.89</v>
      </c>
      <c r="L916" t="n">
        <v>17</v>
      </c>
      <c r="M916" t="n">
        <v>3</v>
      </c>
      <c r="N916" t="n">
        <v>82.83</v>
      </c>
      <c r="O916" t="n">
        <v>36582.62</v>
      </c>
      <c r="P916" t="n">
        <v>80.83</v>
      </c>
      <c r="Q916" t="n">
        <v>202.81</v>
      </c>
      <c r="R916" t="n">
        <v>20.28</v>
      </c>
      <c r="S916" t="n">
        <v>13.89</v>
      </c>
      <c r="T916" t="n">
        <v>1515.57</v>
      </c>
      <c r="U916" t="n">
        <v>0.68</v>
      </c>
      <c r="V916" t="n">
        <v>0.76</v>
      </c>
      <c r="W916" t="n">
        <v>0.64</v>
      </c>
      <c r="X916" t="n">
        <v>0.08</v>
      </c>
      <c r="Y916" t="n">
        <v>1</v>
      </c>
      <c r="Z916" t="n">
        <v>10</v>
      </c>
    </row>
    <row r="917">
      <c r="A917" t="n">
        <v>65</v>
      </c>
      <c r="B917" t="n">
        <v>135</v>
      </c>
      <c r="C917" t="inlineStr">
        <is>
          <t xml:space="preserve">CONCLUIDO	</t>
        </is>
      </c>
      <c r="D917" t="n">
        <v>12.1589</v>
      </c>
      <c r="E917" t="n">
        <v>8.220000000000001</v>
      </c>
      <c r="F917" t="n">
        <v>5.12</v>
      </c>
      <c r="G917" t="n">
        <v>61.42</v>
      </c>
      <c r="H917" t="n">
        <v>1.04</v>
      </c>
      <c r="I917" t="n">
        <v>5</v>
      </c>
      <c r="J917" t="n">
        <v>295.23</v>
      </c>
      <c r="K917" t="n">
        <v>59.89</v>
      </c>
      <c r="L917" t="n">
        <v>17.25</v>
      </c>
      <c r="M917" t="n">
        <v>3</v>
      </c>
      <c r="N917" t="n">
        <v>83.09999999999999</v>
      </c>
      <c r="O917" t="n">
        <v>36646.38</v>
      </c>
      <c r="P917" t="n">
        <v>80.63</v>
      </c>
      <c r="Q917" t="n">
        <v>202.81</v>
      </c>
      <c r="R917" t="n">
        <v>20.19</v>
      </c>
      <c r="S917" t="n">
        <v>13.89</v>
      </c>
      <c r="T917" t="n">
        <v>1469.97</v>
      </c>
      <c r="U917" t="n">
        <v>0.6899999999999999</v>
      </c>
      <c r="V917" t="n">
        <v>0.76</v>
      </c>
      <c r="W917" t="n">
        <v>0.64</v>
      </c>
      <c r="X917" t="n">
        <v>0.08</v>
      </c>
      <c r="Y917" t="n">
        <v>1</v>
      </c>
      <c r="Z917" t="n">
        <v>10</v>
      </c>
    </row>
    <row r="918">
      <c r="A918" t="n">
        <v>66</v>
      </c>
      <c r="B918" t="n">
        <v>135</v>
      </c>
      <c r="C918" t="inlineStr">
        <is>
          <t xml:space="preserve">CONCLUIDO	</t>
        </is>
      </c>
      <c r="D918" t="n">
        <v>12.1659</v>
      </c>
      <c r="E918" t="n">
        <v>8.220000000000001</v>
      </c>
      <c r="F918" t="n">
        <v>5.11</v>
      </c>
      <c r="G918" t="n">
        <v>61.37</v>
      </c>
      <c r="H918" t="n">
        <v>1.05</v>
      </c>
      <c r="I918" t="n">
        <v>5</v>
      </c>
      <c r="J918" t="n">
        <v>295.75</v>
      </c>
      <c r="K918" t="n">
        <v>59.89</v>
      </c>
      <c r="L918" t="n">
        <v>17.5</v>
      </c>
      <c r="M918" t="n">
        <v>3</v>
      </c>
      <c r="N918" t="n">
        <v>83.36</v>
      </c>
      <c r="O918" t="n">
        <v>36710.24</v>
      </c>
      <c r="P918" t="n">
        <v>80.23</v>
      </c>
      <c r="Q918" t="n">
        <v>202.81</v>
      </c>
      <c r="R918" t="n">
        <v>19.99</v>
      </c>
      <c r="S918" t="n">
        <v>13.89</v>
      </c>
      <c r="T918" t="n">
        <v>1368.98</v>
      </c>
      <c r="U918" t="n">
        <v>0.6899999999999999</v>
      </c>
      <c r="V918" t="n">
        <v>0.76</v>
      </c>
      <c r="W918" t="n">
        <v>0.65</v>
      </c>
      <c r="X918" t="n">
        <v>0.08</v>
      </c>
      <c r="Y918" t="n">
        <v>1</v>
      </c>
      <c r="Z918" t="n">
        <v>10</v>
      </c>
    </row>
    <row r="919">
      <c r="A919" t="n">
        <v>67</v>
      </c>
      <c r="B919" t="n">
        <v>135</v>
      </c>
      <c r="C919" t="inlineStr">
        <is>
          <t xml:space="preserve">CONCLUIDO	</t>
        </is>
      </c>
      <c r="D919" t="n">
        <v>12.1667</v>
      </c>
      <c r="E919" t="n">
        <v>8.220000000000001</v>
      </c>
      <c r="F919" t="n">
        <v>5.11</v>
      </c>
      <c r="G919" t="n">
        <v>61.36</v>
      </c>
      <c r="H919" t="n">
        <v>1.07</v>
      </c>
      <c r="I919" t="n">
        <v>5</v>
      </c>
      <c r="J919" t="n">
        <v>296.27</v>
      </c>
      <c r="K919" t="n">
        <v>59.89</v>
      </c>
      <c r="L919" t="n">
        <v>17.75</v>
      </c>
      <c r="M919" t="n">
        <v>3</v>
      </c>
      <c r="N919" t="n">
        <v>83.63</v>
      </c>
      <c r="O919" t="n">
        <v>36774.22</v>
      </c>
      <c r="P919" t="n">
        <v>79.84</v>
      </c>
      <c r="Q919" t="n">
        <v>202.81</v>
      </c>
      <c r="R919" t="n">
        <v>19.96</v>
      </c>
      <c r="S919" t="n">
        <v>13.89</v>
      </c>
      <c r="T919" t="n">
        <v>1353.07</v>
      </c>
      <c r="U919" t="n">
        <v>0.7</v>
      </c>
      <c r="V919" t="n">
        <v>0.76</v>
      </c>
      <c r="W919" t="n">
        <v>0.65</v>
      </c>
      <c r="X919" t="n">
        <v>0.08</v>
      </c>
      <c r="Y919" t="n">
        <v>1</v>
      </c>
      <c r="Z919" t="n">
        <v>10</v>
      </c>
    </row>
    <row r="920">
      <c r="A920" t="n">
        <v>68</v>
      </c>
      <c r="B920" t="n">
        <v>135</v>
      </c>
      <c r="C920" t="inlineStr">
        <is>
          <t xml:space="preserve">CONCLUIDO	</t>
        </is>
      </c>
      <c r="D920" t="n">
        <v>12.1679</v>
      </c>
      <c r="E920" t="n">
        <v>8.220000000000001</v>
      </c>
      <c r="F920" t="n">
        <v>5.11</v>
      </c>
      <c r="G920" t="n">
        <v>61.35</v>
      </c>
      <c r="H920" t="n">
        <v>1.08</v>
      </c>
      <c r="I920" t="n">
        <v>5</v>
      </c>
      <c r="J920" t="n">
        <v>296.79</v>
      </c>
      <c r="K920" t="n">
        <v>59.89</v>
      </c>
      <c r="L920" t="n">
        <v>18</v>
      </c>
      <c r="M920" t="n">
        <v>3</v>
      </c>
      <c r="N920" t="n">
        <v>83.90000000000001</v>
      </c>
      <c r="O920" t="n">
        <v>36838.32</v>
      </c>
      <c r="P920" t="n">
        <v>79.66</v>
      </c>
      <c r="Q920" t="n">
        <v>202.81</v>
      </c>
      <c r="R920" t="n">
        <v>19.95</v>
      </c>
      <c r="S920" t="n">
        <v>13.89</v>
      </c>
      <c r="T920" t="n">
        <v>1348.22</v>
      </c>
      <c r="U920" t="n">
        <v>0.7</v>
      </c>
      <c r="V920" t="n">
        <v>0.76</v>
      </c>
      <c r="W920" t="n">
        <v>0.64</v>
      </c>
      <c r="X920" t="n">
        <v>0.07000000000000001</v>
      </c>
      <c r="Y920" t="n">
        <v>1</v>
      </c>
      <c r="Z920" t="n">
        <v>10</v>
      </c>
    </row>
    <row r="921">
      <c r="A921" t="n">
        <v>69</v>
      </c>
      <c r="B921" t="n">
        <v>135</v>
      </c>
      <c r="C921" t="inlineStr">
        <is>
          <t xml:space="preserve">CONCLUIDO	</t>
        </is>
      </c>
      <c r="D921" t="n">
        <v>12.1552</v>
      </c>
      <c r="E921" t="n">
        <v>8.23</v>
      </c>
      <c r="F921" t="n">
        <v>5.12</v>
      </c>
      <c r="G921" t="n">
        <v>61.45</v>
      </c>
      <c r="H921" t="n">
        <v>1.09</v>
      </c>
      <c r="I921" t="n">
        <v>5</v>
      </c>
      <c r="J921" t="n">
        <v>297.31</v>
      </c>
      <c r="K921" t="n">
        <v>59.89</v>
      </c>
      <c r="L921" t="n">
        <v>18.25</v>
      </c>
      <c r="M921" t="n">
        <v>3</v>
      </c>
      <c r="N921" t="n">
        <v>84.17</v>
      </c>
      <c r="O921" t="n">
        <v>36902.52</v>
      </c>
      <c r="P921" t="n">
        <v>79.73999999999999</v>
      </c>
      <c r="Q921" t="n">
        <v>202.81</v>
      </c>
      <c r="R921" t="n">
        <v>20.17</v>
      </c>
      <c r="S921" t="n">
        <v>13.89</v>
      </c>
      <c r="T921" t="n">
        <v>1461.77</v>
      </c>
      <c r="U921" t="n">
        <v>0.6899999999999999</v>
      </c>
      <c r="V921" t="n">
        <v>0.76</v>
      </c>
      <c r="W921" t="n">
        <v>0.65</v>
      </c>
      <c r="X921" t="n">
        <v>0.08</v>
      </c>
      <c r="Y921" t="n">
        <v>1</v>
      </c>
      <c r="Z921" t="n">
        <v>10</v>
      </c>
    </row>
    <row r="922">
      <c r="A922" t="n">
        <v>70</v>
      </c>
      <c r="B922" t="n">
        <v>135</v>
      </c>
      <c r="C922" t="inlineStr">
        <is>
          <t xml:space="preserve">CONCLUIDO	</t>
        </is>
      </c>
      <c r="D922" t="n">
        <v>12.1556</v>
      </c>
      <c r="E922" t="n">
        <v>8.23</v>
      </c>
      <c r="F922" t="n">
        <v>5.12</v>
      </c>
      <c r="G922" t="n">
        <v>61.45</v>
      </c>
      <c r="H922" t="n">
        <v>1.11</v>
      </c>
      <c r="I922" t="n">
        <v>5</v>
      </c>
      <c r="J922" t="n">
        <v>297.83</v>
      </c>
      <c r="K922" t="n">
        <v>59.89</v>
      </c>
      <c r="L922" t="n">
        <v>18.5</v>
      </c>
      <c r="M922" t="n">
        <v>3</v>
      </c>
      <c r="N922" t="n">
        <v>84.45</v>
      </c>
      <c r="O922" t="n">
        <v>36966.84</v>
      </c>
      <c r="P922" t="n">
        <v>79.69</v>
      </c>
      <c r="Q922" t="n">
        <v>202.81</v>
      </c>
      <c r="R922" t="n">
        <v>20.28</v>
      </c>
      <c r="S922" t="n">
        <v>13.89</v>
      </c>
      <c r="T922" t="n">
        <v>1515.62</v>
      </c>
      <c r="U922" t="n">
        <v>0.68</v>
      </c>
      <c r="V922" t="n">
        <v>0.76</v>
      </c>
      <c r="W922" t="n">
        <v>0.64</v>
      </c>
      <c r="X922" t="n">
        <v>0.08</v>
      </c>
      <c r="Y922" t="n">
        <v>1</v>
      </c>
      <c r="Z922" t="n">
        <v>10</v>
      </c>
    </row>
    <row r="923">
      <c r="A923" t="n">
        <v>71</v>
      </c>
      <c r="B923" t="n">
        <v>135</v>
      </c>
      <c r="C923" t="inlineStr">
        <is>
          <t xml:space="preserve">CONCLUIDO	</t>
        </is>
      </c>
      <c r="D923" t="n">
        <v>12.1564</v>
      </c>
      <c r="E923" t="n">
        <v>8.23</v>
      </c>
      <c r="F923" t="n">
        <v>5.12</v>
      </c>
      <c r="G923" t="n">
        <v>61.44</v>
      </c>
      <c r="H923" t="n">
        <v>1.12</v>
      </c>
      <c r="I923" t="n">
        <v>5</v>
      </c>
      <c r="J923" t="n">
        <v>298.35</v>
      </c>
      <c r="K923" t="n">
        <v>59.89</v>
      </c>
      <c r="L923" t="n">
        <v>18.75</v>
      </c>
      <c r="M923" t="n">
        <v>3</v>
      </c>
      <c r="N923" t="n">
        <v>84.72</v>
      </c>
      <c r="O923" t="n">
        <v>37031.27</v>
      </c>
      <c r="P923" t="n">
        <v>79.31</v>
      </c>
      <c r="Q923" t="n">
        <v>202.81</v>
      </c>
      <c r="R923" t="n">
        <v>20.16</v>
      </c>
      <c r="S923" t="n">
        <v>13.89</v>
      </c>
      <c r="T923" t="n">
        <v>1453.78</v>
      </c>
      <c r="U923" t="n">
        <v>0.6899999999999999</v>
      </c>
      <c r="V923" t="n">
        <v>0.76</v>
      </c>
      <c r="W923" t="n">
        <v>0.65</v>
      </c>
      <c r="X923" t="n">
        <v>0.08</v>
      </c>
      <c r="Y923" t="n">
        <v>1</v>
      </c>
      <c r="Z923" t="n">
        <v>10</v>
      </c>
    </row>
    <row r="924">
      <c r="A924" t="n">
        <v>72</v>
      </c>
      <c r="B924" t="n">
        <v>135</v>
      </c>
      <c r="C924" t="inlineStr">
        <is>
          <t xml:space="preserve">CONCLUIDO	</t>
        </is>
      </c>
      <c r="D924" t="n">
        <v>12.2662</v>
      </c>
      <c r="E924" t="n">
        <v>8.15</v>
      </c>
      <c r="F924" t="n">
        <v>5.1</v>
      </c>
      <c r="G924" t="n">
        <v>76.45999999999999</v>
      </c>
      <c r="H924" t="n">
        <v>1.13</v>
      </c>
      <c r="I924" t="n">
        <v>4</v>
      </c>
      <c r="J924" t="n">
        <v>298.88</v>
      </c>
      <c r="K924" t="n">
        <v>59.89</v>
      </c>
      <c r="L924" t="n">
        <v>19</v>
      </c>
      <c r="M924" t="n">
        <v>2</v>
      </c>
      <c r="N924" t="n">
        <v>84.98999999999999</v>
      </c>
      <c r="O924" t="n">
        <v>37095.82</v>
      </c>
      <c r="P924" t="n">
        <v>78.87</v>
      </c>
      <c r="Q924" t="n">
        <v>202.81</v>
      </c>
      <c r="R924" t="n">
        <v>19.34</v>
      </c>
      <c r="S924" t="n">
        <v>13.89</v>
      </c>
      <c r="T924" t="n">
        <v>1048.2</v>
      </c>
      <c r="U924" t="n">
        <v>0.72</v>
      </c>
      <c r="V924" t="n">
        <v>0.76</v>
      </c>
      <c r="W924" t="n">
        <v>0.65</v>
      </c>
      <c r="X924" t="n">
        <v>0.06</v>
      </c>
      <c r="Y924" t="n">
        <v>1</v>
      </c>
      <c r="Z924" t="n">
        <v>10</v>
      </c>
    </row>
    <row r="925">
      <c r="A925" t="n">
        <v>73</v>
      </c>
      <c r="B925" t="n">
        <v>135</v>
      </c>
      <c r="C925" t="inlineStr">
        <is>
          <t xml:space="preserve">CONCLUIDO	</t>
        </is>
      </c>
      <c r="D925" t="n">
        <v>12.2649</v>
      </c>
      <c r="E925" t="n">
        <v>8.15</v>
      </c>
      <c r="F925" t="n">
        <v>5.1</v>
      </c>
      <c r="G925" t="n">
        <v>76.47</v>
      </c>
      <c r="H925" t="n">
        <v>1.15</v>
      </c>
      <c r="I925" t="n">
        <v>4</v>
      </c>
      <c r="J925" t="n">
        <v>299.4</v>
      </c>
      <c r="K925" t="n">
        <v>59.89</v>
      </c>
      <c r="L925" t="n">
        <v>19.25</v>
      </c>
      <c r="M925" t="n">
        <v>2</v>
      </c>
      <c r="N925" t="n">
        <v>85.27</v>
      </c>
      <c r="O925" t="n">
        <v>37160.49</v>
      </c>
      <c r="P925" t="n">
        <v>78.92</v>
      </c>
      <c r="Q925" t="n">
        <v>202.82</v>
      </c>
      <c r="R925" t="n">
        <v>19.43</v>
      </c>
      <c r="S925" t="n">
        <v>13.89</v>
      </c>
      <c r="T925" t="n">
        <v>1097.17</v>
      </c>
      <c r="U925" t="n">
        <v>0.71</v>
      </c>
      <c r="V925" t="n">
        <v>0.76</v>
      </c>
      <c r="W925" t="n">
        <v>0.65</v>
      </c>
      <c r="X925" t="n">
        <v>0.06</v>
      </c>
      <c r="Y925" t="n">
        <v>1</v>
      </c>
      <c r="Z925" t="n">
        <v>10</v>
      </c>
    </row>
    <row r="926">
      <c r="A926" t="n">
        <v>74</v>
      </c>
      <c r="B926" t="n">
        <v>135</v>
      </c>
      <c r="C926" t="inlineStr">
        <is>
          <t xml:space="preserve">CONCLUIDO	</t>
        </is>
      </c>
      <c r="D926" t="n">
        <v>12.2637</v>
      </c>
      <c r="E926" t="n">
        <v>8.15</v>
      </c>
      <c r="F926" t="n">
        <v>5.1</v>
      </c>
      <c r="G926" t="n">
        <v>76.48</v>
      </c>
      <c r="H926" t="n">
        <v>1.16</v>
      </c>
      <c r="I926" t="n">
        <v>4</v>
      </c>
      <c r="J926" t="n">
        <v>299.93</v>
      </c>
      <c r="K926" t="n">
        <v>59.89</v>
      </c>
      <c r="L926" t="n">
        <v>19.5</v>
      </c>
      <c r="M926" t="n">
        <v>2</v>
      </c>
      <c r="N926" t="n">
        <v>85.54000000000001</v>
      </c>
      <c r="O926" t="n">
        <v>37225.39</v>
      </c>
      <c r="P926" t="n">
        <v>79.08</v>
      </c>
      <c r="Q926" t="n">
        <v>202.81</v>
      </c>
      <c r="R926" t="n">
        <v>19.59</v>
      </c>
      <c r="S926" t="n">
        <v>13.89</v>
      </c>
      <c r="T926" t="n">
        <v>1174.09</v>
      </c>
      <c r="U926" t="n">
        <v>0.71</v>
      </c>
      <c r="V926" t="n">
        <v>0.76</v>
      </c>
      <c r="W926" t="n">
        <v>0.64</v>
      </c>
      <c r="X926" t="n">
        <v>0.06</v>
      </c>
      <c r="Y926" t="n">
        <v>1</v>
      </c>
      <c r="Z926" t="n">
        <v>10</v>
      </c>
    </row>
    <row r="927">
      <c r="A927" t="n">
        <v>75</v>
      </c>
      <c r="B927" t="n">
        <v>135</v>
      </c>
      <c r="C927" t="inlineStr">
        <is>
          <t xml:space="preserve">CONCLUIDO	</t>
        </is>
      </c>
      <c r="D927" t="n">
        <v>12.2674</v>
      </c>
      <c r="E927" t="n">
        <v>8.15</v>
      </c>
      <c r="F927" t="n">
        <v>5.1</v>
      </c>
      <c r="G927" t="n">
        <v>76.45</v>
      </c>
      <c r="H927" t="n">
        <v>1.17</v>
      </c>
      <c r="I927" t="n">
        <v>4</v>
      </c>
      <c r="J927" t="n">
        <v>300.45</v>
      </c>
      <c r="K927" t="n">
        <v>59.89</v>
      </c>
      <c r="L927" t="n">
        <v>19.75</v>
      </c>
      <c r="M927" t="n">
        <v>2</v>
      </c>
      <c r="N927" t="n">
        <v>85.81999999999999</v>
      </c>
      <c r="O927" t="n">
        <v>37290.29</v>
      </c>
      <c r="P927" t="n">
        <v>79.3</v>
      </c>
      <c r="Q927" t="n">
        <v>202.81</v>
      </c>
      <c r="R927" t="n">
        <v>19.43</v>
      </c>
      <c r="S927" t="n">
        <v>13.89</v>
      </c>
      <c r="T927" t="n">
        <v>1095.99</v>
      </c>
      <c r="U927" t="n">
        <v>0.71</v>
      </c>
      <c r="V927" t="n">
        <v>0.76</v>
      </c>
      <c r="W927" t="n">
        <v>0.64</v>
      </c>
      <c r="X927" t="n">
        <v>0.06</v>
      </c>
      <c r="Y927" t="n">
        <v>1</v>
      </c>
      <c r="Z927" t="n">
        <v>10</v>
      </c>
    </row>
    <row r="928">
      <c r="A928" t="n">
        <v>76</v>
      </c>
      <c r="B928" t="n">
        <v>135</v>
      </c>
      <c r="C928" t="inlineStr">
        <is>
          <t xml:space="preserve">CONCLUIDO	</t>
        </is>
      </c>
      <c r="D928" t="n">
        <v>12.2616</v>
      </c>
      <c r="E928" t="n">
        <v>8.16</v>
      </c>
      <c r="F928" t="n">
        <v>5.1</v>
      </c>
      <c r="G928" t="n">
        <v>76.5</v>
      </c>
      <c r="H928" t="n">
        <v>1.18</v>
      </c>
      <c r="I928" t="n">
        <v>4</v>
      </c>
      <c r="J928" t="n">
        <v>300.98</v>
      </c>
      <c r="K928" t="n">
        <v>59.89</v>
      </c>
      <c r="L928" t="n">
        <v>20</v>
      </c>
      <c r="M928" t="n">
        <v>2</v>
      </c>
      <c r="N928" t="n">
        <v>86.09</v>
      </c>
      <c r="O928" t="n">
        <v>37355.31</v>
      </c>
      <c r="P928" t="n">
        <v>79.40000000000001</v>
      </c>
      <c r="Q928" t="n">
        <v>202.83</v>
      </c>
      <c r="R928" t="n">
        <v>19.55</v>
      </c>
      <c r="S928" t="n">
        <v>13.89</v>
      </c>
      <c r="T928" t="n">
        <v>1155.39</v>
      </c>
      <c r="U928" t="n">
        <v>0.71</v>
      </c>
      <c r="V928" t="n">
        <v>0.76</v>
      </c>
      <c r="W928" t="n">
        <v>0.64</v>
      </c>
      <c r="X928" t="n">
        <v>0.06</v>
      </c>
      <c r="Y928" t="n">
        <v>1</v>
      </c>
      <c r="Z928" t="n">
        <v>10</v>
      </c>
    </row>
    <row r="929">
      <c r="A929" t="n">
        <v>77</v>
      </c>
      <c r="B929" t="n">
        <v>135</v>
      </c>
      <c r="C929" t="inlineStr">
        <is>
          <t xml:space="preserve">CONCLUIDO	</t>
        </is>
      </c>
      <c r="D929" t="n">
        <v>12.2587</v>
      </c>
      <c r="E929" t="n">
        <v>8.16</v>
      </c>
      <c r="F929" t="n">
        <v>5.1</v>
      </c>
      <c r="G929" t="n">
        <v>76.53</v>
      </c>
      <c r="H929" t="n">
        <v>1.2</v>
      </c>
      <c r="I929" t="n">
        <v>4</v>
      </c>
      <c r="J929" t="n">
        <v>301.51</v>
      </c>
      <c r="K929" t="n">
        <v>59.89</v>
      </c>
      <c r="L929" t="n">
        <v>20.25</v>
      </c>
      <c r="M929" t="n">
        <v>2</v>
      </c>
      <c r="N929" t="n">
        <v>86.37</v>
      </c>
      <c r="O929" t="n">
        <v>37420.44</v>
      </c>
      <c r="P929" t="n">
        <v>79.56</v>
      </c>
      <c r="Q929" t="n">
        <v>202.82</v>
      </c>
      <c r="R929" t="n">
        <v>19.64</v>
      </c>
      <c r="S929" t="n">
        <v>13.89</v>
      </c>
      <c r="T929" t="n">
        <v>1200.27</v>
      </c>
      <c r="U929" t="n">
        <v>0.71</v>
      </c>
      <c r="V929" t="n">
        <v>0.76</v>
      </c>
      <c r="W929" t="n">
        <v>0.64</v>
      </c>
      <c r="X929" t="n">
        <v>0.06</v>
      </c>
      <c r="Y929" t="n">
        <v>1</v>
      </c>
      <c r="Z929" t="n">
        <v>10</v>
      </c>
    </row>
    <row r="930">
      <c r="A930" t="n">
        <v>78</v>
      </c>
      <c r="B930" t="n">
        <v>135</v>
      </c>
      <c r="C930" t="inlineStr">
        <is>
          <t xml:space="preserve">CONCLUIDO	</t>
        </is>
      </c>
      <c r="D930" t="n">
        <v>12.2607</v>
      </c>
      <c r="E930" t="n">
        <v>8.16</v>
      </c>
      <c r="F930" t="n">
        <v>5.1</v>
      </c>
      <c r="G930" t="n">
        <v>76.51000000000001</v>
      </c>
      <c r="H930" t="n">
        <v>1.21</v>
      </c>
      <c r="I930" t="n">
        <v>4</v>
      </c>
      <c r="J930" t="n">
        <v>302.04</v>
      </c>
      <c r="K930" t="n">
        <v>59.89</v>
      </c>
      <c r="L930" t="n">
        <v>20.5</v>
      </c>
      <c r="M930" t="n">
        <v>2</v>
      </c>
      <c r="N930" t="n">
        <v>86.65000000000001</v>
      </c>
      <c r="O930" t="n">
        <v>37485.7</v>
      </c>
      <c r="P930" t="n">
        <v>79.52</v>
      </c>
      <c r="Q930" t="n">
        <v>202.81</v>
      </c>
      <c r="R930" t="n">
        <v>19.58</v>
      </c>
      <c r="S930" t="n">
        <v>13.89</v>
      </c>
      <c r="T930" t="n">
        <v>1168.41</v>
      </c>
      <c r="U930" t="n">
        <v>0.71</v>
      </c>
      <c r="V930" t="n">
        <v>0.76</v>
      </c>
      <c r="W930" t="n">
        <v>0.64</v>
      </c>
      <c r="X930" t="n">
        <v>0.06</v>
      </c>
      <c r="Y930" t="n">
        <v>1</v>
      </c>
      <c r="Z930" t="n">
        <v>10</v>
      </c>
    </row>
    <row r="931">
      <c r="A931" t="n">
        <v>79</v>
      </c>
      <c r="B931" t="n">
        <v>135</v>
      </c>
      <c r="C931" t="inlineStr">
        <is>
          <t xml:space="preserve">CONCLUIDO	</t>
        </is>
      </c>
      <c r="D931" t="n">
        <v>12.2587</v>
      </c>
      <c r="E931" t="n">
        <v>8.16</v>
      </c>
      <c r="F931" t="n">
        <v>5.1</v>
      </c>
      <c r="G931" t="n">
        <v>76.53</v>
      </c>
      <c r="H931" t="n">
        <v>1.22</v>
      </c>
      <c r="I931" t="n">
        <v>4</v>
      </c>
      <c r="J931" t="n">
        <v>302.57</v>
      </c>
      <c r="K931" t="n">
        <v>59.89</v>
      </c>
      <c r="L931" t="n">
        <v>20.75</v>
      </c>
      <c r="M931" t="n">
        <v>2</v>
      </c>
      <c r="N931" t="n">
        <v>86.93000000000001</v>
      </c>
      <c r="O931" t="n">
        <v>37551.07</v>
      </c>
      <c r="P931" t="n">
        <v>79.47</v>
      </c>
      <c r="Q931" t="n">
        <v>202.81</v>
      </c>
      <c r="R931" t="n">
        <v>19.69</v>
      </c>
      <c r="S931" t="n">
        <v>13.89</v>
      </c>
      <c r="T931" t="n">
        <v>1227</v>
      </c>
      <c r="U931" t="n">
        <v>0.71</v>
      </c>
      <c r="V931" t="n">
        <v>0.76</v>
      </c>
      <c r="W931" t="n">
        <v>0.64</v>
      </c>
      <c r="X931" t="n">
        <v>0.06</v>
      </c>
      <c r="Y931" t="n">
        <v>1</v>
      </c>
      <c r="Z931" t="n">
        <v>10</v>
      </c>
    </row>
    <row r="932">
      <c r="A932" t="n">
        <v>80</v>
      </c>
      <c r="B932" t="n">
        <v>135</v>
      </c>
      <c r="C932" t="inlineStr">
        <is>
          <t xml:space="preserve">CONCLUIDO	</t>
        </is>
      </c>
      <c r="D932" t="n">
        <v>12.2624</v>
      </c>
      <c r="E932" t="n">
        <v>8.15</v>
      </c>
      <c r="F932" t="n">
        <v>5.1</v>
      </c>
      <c r="G932" t="n">
        <v>76.5</v>
      </c>
      <c r="H932" t="n">
        <v>1.23</v>
      </c>
      <c r="I932" t="n">
        <v>4</v>
      </c>
      <c r="J932" t="n">
        <v>303.1</v>
      </c>
      <c r="K932" t="n">
        <v>59.89</v>
      </c>
      <c r="L932" t="n">
        <v>21</v>
      </c>
      <c r="M932" t="n">
        <v>2</v>
      </c>
      <c r="N932" t="n">
        <v>87.20999999999999</v>
      </c>
      <c r="O932" t="n">
        <v>37616.56</v>
      </c>
      <c r="P932" t="n">
        <v>79.31</v>
      </c>
      <c r="Q932" t="n">
        <v>202.81</v>
      </c>
      <c r="R932" t="n">
        <v>19.59</v>
      </c>
      <c r="S932" t="n">
        <v>13.89</v>
      </c>
      <c r="T932" t="n">
        <v>1173.87</v>
      </c>
      <c r="U932" t="n">
        <v>0.71</v>
      </c>
      <c r="V932" t="n">
        <v>0.76</v>
      </c>
      <c r="W932" t="n">
        <v>0.64</v>
      </c>
      <c r="X932" t="n">
        <v>0.06</v>
      </c>
      <c r="Y932" t="n">
        <v>1</v>
      </c>
      <c r="Z932" t="n">
        <v>10</v>
      </c>
    </row>
    <row r="933">
      <c r="A933" t="n">
        <v>81</v>
      </c>
      <c r="B933" t="n">
        <v>135</v>
      </c>
      <c r="C933" t="inlineStr">
        <is>
          <t xml:space="preserve">CONCLUIDO	</t>
        </is>
      </c>
      <c r="D933" t="n">
        <v>12.2699</v>
      </c>
      <c r="E933" t="n">
        <v>8.15</v>
      </c>
      <c r="F933" t="n">
        <v>5.09</v>
      </c>
      <c r="G933" t="n">
        <v>76.42</v>
      </c>
      <c r="H933" t="n">
        <v>1.25</v>
      </c>
      <c r="I933" t="n">
        <v>4</v>
      </c>
      <c r="J933" t="n">
        <v>303.63</v>
      </c>
      <c r="K933" t="n">
        <v>59.89</v>
      </c>
      <c r="L933" t="n">
        <v>21.25</v>
      </c>
      <c r="M933" t="n">
        <v>2</v>
      </c>
      <c r="N933" t="n">
        <v>87.48999999999999</v>
      </c>
      <c r="O933" t="n">
        <v>37682.17</v>
      </c>
      <c r="P933" t="n">
        <v>79.37</v>
      </c>
      <c r="Q933" t="n">
        <v>202.81</v>
      </c>
      <c r="R933" t="n">
        <v>19.35</v>
      </c>
      <c r="S933" t="n">
        <v>13.89</v>
      </c>
      <c r="T933" t="n">
        <v>1054.38</v>
      </c>
      <c r="U933" t="n">
        <v>0.72</v>
      </c>
      <c r="V933" t="n">
        <v>0.76</v>
      </c>
      <c r="W933" t="n">
        <v>0.64</v>
      </c>
      <c r="X933" t="n">
        <v>0.06</v>
      </c>
      <c r="Y933" t="n">
        <v>1</v>
      </c>
      <c r="Z933" t="n">
        <v>10</v>
      </c>
    </row>
    <row r="934">
      <c r="A934" t="n">
        <v>82</v>
      </c>
      <c r="B934" t="n">
        <v>135</v>
      </c>
      <c r="C934" t="inlineStr">
        <is>
          <t xml:space="preserve">CONCLUIDO	</t>
        </is>
      </c>
      <c r="D934" t="n">
        <v>12.2616</v>
      </c>
      <c r="E934" t="n">
        <v>8.16</v>
      </c>
      <c r="F934" t="n">
        <v>5.1</v>
      </c>
      <c r="G934" t="n">
        <v>76.5</v>
      </c>
      <c r="H934" t="n">
        <v>1.26</v>
      </c>
      <c r="I934" t="n">
        <v>4</v>
      </c>
      <c r="J934" t="n">
        <v>304.16</v>
      </c>
      <c r="K934" t="n">
        <v>59.89</v>
      </c>
      <c r="L934" t="n">
        <v>21.5</v>
      </c>
      <c r="M934" t="n">
        <v>2</v>
      </c>
      <c r="N934" t="n">
        <v>87.78</v>
      </c>
      <c r="O934" t="n">
        <v>37747.91</v>
      </c>
      <c r="P934" t="n">
        <v>79.33</v>
      </c>
      <c r="Q934" t="n">
        <v>202.81</v>
      </c>
      <c r="R934" t="n">
        <v>19.51</v>
      </c>
      <c r="S934" t="n">
        <v>13.89</v>
      </c>
      <c r="T934" t="n">
        <v>1135.99</v>
      </c>
      <c r="U934" t="n">
        <v>0.71</v>
      </c>
      <c r="V934" t="n">
        <v>0.76</v>
      </c>
      <c r="W934" t="n">
        <v>0.65</v>
      </c>
      <c r="X934" t="n">
        <v>0.06</v>
      </c>
      <c r="Y934" t="n">
        <v>1</v>
      </c>
      <c r="Z934" t="n">
        <v>10</v>
      </c>
    </row>
    <row r="935">
      <c r="A935" t="n">
        <v>83</v>
      </c>
      <c r="B935" t="n">
        <v>135</v>
      </c>
      <c r="C935" t="inlineStr">
        <is>
          <t xml:space="preserve">CONCLUIDO	</t>
        </is>
      </c>
      <c r="D935" t="n">
        <v>12.2674</v>
      </c>
      <c r="E935" t="n">
        <v>8.15</v>
      </c>
      <c r="F935" t="n">
        <v>5.1</v>
      </c>
      <c r="G935" t="n">
        <v>76.45</v>
      </c>
      <c r="H935" t="n">
        <v>1.27</v>
      </c>
      <c r="I935" t="n">
        <v>4</v>
      </c>
      <c r="J935" t="n">
        <v>304.7</v>
      </c>
      <c r="K935" t="n">
        <v>59.89</v>
      </c>
      <c r="L935" t="n">
        <v>21.75</v>
      </c>
      <c r="M935" t="n">
        <v>2</v>
      </c>
      <c r="N935" t="n">
        <v>88.06</v>
      </c>
      <c r="O935" t="n">
        <v>37813.76</v>
      </c>
      <c r="P935" t="n">
        <v>79.12</v>
      </c>
      <c r="Q935" t="n">
        <v>202.81</v>
      </c>
      <c r="R935" t="n">
        <v>19.47</v>
      </c>
      <c r="S935" t="n">
        <v>13.89</v>
      </c>
      <c r="T935" t="n">
        <v>1117.05</v>
      </c>
      <c r="U935" t="n">
        <v>0.71</v>
      </c>
      <c r="V935" t="n">
        <v>0.76</v>
      </c>
      <c r="W935" t="n">
        <v>0.64</v>
      </c>
      <c r="X935" t="n">
        <v>0.06</v>
      </c>
      <c r="Y935" t="n">
        <v>1</v>
      </c>
      <c r="Z935" t="n">
        <v>10</v>
      </c>
    </row>
    <row r="936">
      <c r="A936" t="n">
        <v>84</v>
      </c>
      <c r="B936" t="n">
        <v>135</v>
      </c>
      <c r="C936" t="inlineStr">
        <is>
          <t xml:space="preserve">CONCLUIDO	</t>
        </is>
      </c>
      <c r="D936" t="n">
        <v>12.2633</v>
      </c>
      <c r="E936" t="n">
        <v>8.15</v>
      </c>
      <c r="F936" t="n">
        <v>5.1</v>
      </c>
      <c r="G936" t="n">
        <v>76.48999999999999</v>
      </c>
      <c r="H936" t="n">
        <v>1.28</v>
      </c>
      <c r="I936" t="n">
        <v>4</v>
      </c>
      <c r="J936" t="n">
        <v>305.23</v>
      </c>
      <c r="K936" t="n">
        <v>59.89</v>
      </c>
      <c r="L936" t="n">
        <v>22</v>
      </c>
      <c r="M936" t="n">
        <v>2</v>
      </c>
      <c r="N936" t="n">
        <v>88.34999999999999</v>
      </c>
      <c r="O936" t="n">
        <v>37879.74</v>
      </c>
      <c r="P936" t="n">
        <v>79.09</v>
      </c>
      <c r="Q936" t="n">
        <v>202.81</v>
      </c>
      <c r="R936" t="n">
        <v>19.51</v>
      </c>
      <c r="S936" t="n">
        <v>13.89</v>
      </c>
      <c r="T936" t="n">
        <v>1133.2</v>
      </c>
      <c r="U936" t="n">
        <v>0.71</v>
      </c>
      <c r="V936" t="n">
        <v>0.76</v>
      </c>
      <c r="W936" t="n">
        <v>0.64</v>
      </c>
      <c r="X936" t="n">
        <v>0.06</v>
      </c>
      <c r="Y936" t="n">
        <v>1</v>
      </c>
      <c r="Z936" t="n">
        <v>10</v>
      </c>
    </row>
    <row r="937">
      <c r="A937" t="n">
        <v>85</v>
      </c>
      <c r="B937" t="n">
        <v>135</v>
      </c>
      <c r="C937" t="inlineStr">
        <is>
          <t xml:space="preserve">CONCLUIDO	</t>
        </is>
      </c>
      <c r="D937" t="n">
        <v>12.2716</v>
      </c>
      <c r="E937" t="n">
        <v>8.15</v>
      </c>
      <c r="F937" t="n">
        <v>5.09</v>
      </c>
      <c r="G937" t="n">
        <v>76.40000000000001</v>
      </c>
      <c r="H937" t="n">
        <v>1.3</v>
      </c>
      <c r="I937" t="n">
        <v>4</v>
      </c>
      <c r="J937" t="n">
        <v>305.77</v>
      </c>
      <c r="K937" t="n">
        <v>59.89</v>
      </c>
      <c r="L937" t="n">
        <v>22.25</v>
      </c>
      <c r="M937" t="n">
        <v>2</v>
      </c>
      <c r="N937" t="n">
        <v>88.63</v>
      </c>
      <c r="O937" t="n">
        <v>37945.85</v>
      </c>
      <c r="P937" t="n">
        <v>78.83</v>
      </c>
      <c r="Q937" t="n">
        <v>202.81</v>
      </c>
      <c r="R937" t="n">
        <v>19.36</v>
      </c>
      <c r="S937" t="n">
        <v>13.89</v>
      </c>
      <c r="T937" t="n">
        <v>1057.82</v>
      </c>
      <c r="U937" t="n">
        <v>0.72</v>
      </c>
      <c r="V937" t="n">
        <v>0.76</v>
      </c>
      <c r="W937" t="n">
        <v>0.64</v>
      </c>
      <c r="X937" t="n">
        <v>0.06</v>
      </c>
      <c r="Y937" t="n">
        <v>1</v>
      </c>
      <c r="Z937" t="n">
        <v>10</v>
      </c>
    </row>
    <row r="938">
      <c r="A938" t="n">
        <v>86</v>
      </c>
      <c r="B938" t="n">
        <v>135</v>
      </c>
      <c r="C938" t="inlineStr">
        <is>
          <t xml:space="preserve">CONCLUIDO	</t>
        </is>
      </c>
      <c r="D938" t="n">
        <v>12.2658</v>
      </c>
      <c r="E938" t="n">
        <v>8.15</v>
      </c>
      <c r="F938" t="n">
        <v>5.1</v>
      </c>
      <c r="G938" t="n">
        <v>76.45999999999999</v>
      </c>
      <c r="H938" t="n">
        <v>1.31</v>
      </c>
      <c r="I938" t="n">
        <v>4</v>
      </c>
      <c r="J938" t="n">
        <v>306.31</v>
      </c>
      <c r="K938" t="n">
        <v>59.89</v>
      </c>
      <c r="L938" t="n">
        <v>22.5</v>
      </c>
      <c r="M938" t="n">
        <v>2</v>
      </c>
      <c r="N938" t="n">
        <v>88.92</v>
      </c>
      <c r="O938" t="n">
        <v>38012.07</v>
      </c>
      <c r="P938" t="n">
        <v>78.75</v>
      </c>
      <c r="Q938" t="n">
        <v>202.82</v>
      </c>
      <c r="R938" t="n">
        <v>19.41</v>
      </c>
      <c r="S938" t="n">
        <v>13.89</v>
      </c>
      <c r="T938" t="n">
        <v>1087.05</v>
      </c>
      <c r="U938" t="n">
        <v>0.72</v>
      </c>
      <c r="V938" t="n">
        <v>0.76</v>
      </c>
      <c r="W938" t="n">
        <v>0.65</v>
      </c>
      <c r="X938" t="n">
        <v>0.06</v>
      </c>
      <c r="Y938" t="n">
        <v>1</v>
      </c>
      <c r="Z938" t="n">
        <v>10</v>
      </c>
    </row>
    <row r="939">
      <c r="A939" t="n">
        <v>87</v>
      </c>
      <c r="B939" t="n">
        <v>135</v>
      </c>
      <c r="C939" t="inlineStr">
        <is>
          <t xml:space="preserve">CONCLUIDO	</t>
        </is>
      </c>
      <c r="D939" t="n">
        <v>12.2733</v>
      </c>
      <c r="E939" t="n">
        <v>8.15</v>
      </c>
      <c r="F939" t="n">
        <v>5.09</v>
      </c>
      <c r="G939" t="n">
        <v>76.39</v>
      </c>
      <c r="H939" t="n">
        <v>1.32</v>
      </c>
      <c r="I939" t="n">
        <v>4</v>
      </c>
      <c r="J939" t="n">
        <v>306.84</v>
      </c>
      <c r="K939" t="n">
        <v>59.89</v>
      </c>
      <c r="L939" t="n">
        <v>22.75</v>
      </c>
      <c r="M939" t="n">
        <v>2</v>
      </c>
      <c r="N939" t="n">
        <v>89.20999999999999</v>
      </c>
      <c r="O939" t="n">
        <v>38078.42</v>
      </c>
      <c r="P939" t="n">
        <v>78.56999999999999</v>
      </c>
      <c r="Q939" t="n">
        <v>202.81</v>
      </c>
      <c r="R939" t="n">
        <v>19.36</v>
      </c>
      <c r="S939" t="n">
        <v>13.89</v>
      </c>
      <c r="T939" t="n">
        <v>1059.72</v>
      </c>
      <c r="U939" t="n">
        <v>0.72</v>
      </c>
      <c r="V939" t="n">
        <v>0.76</v>
      </c>
      <c r="W939" t="n">
        <v>0.64</v>
      </c>
      <c r="X939" t="n">
        <v>0.05</v>
      </c>
      <c r="Y939" t="n">
        <v>1</v>
      </c>
      <c r="Z939" t="n">
        <v>10</v>
      </c>
    </row>
    <row r="940">
      <c r="A940" t="n">
        <v>88</v>
      </c>
      <c r="B940" t="n">
        <v>135</v>
      </c>
      <c r="C940" t="inlineStr">
        <is>
          <t xml:space="preserve">CONCLUIDO	</t>
        </is>
      </c>
      <c r="D940" t="n">
        <v>12.275</v>
      </c>
      <c r="E940" t="n">
        <v>8.15</v>
      </c>
      <c r="F940" t="n">
        <v>5.09</v>
      </c>
      <c r="G940" t="n">
        <v>76.37</v>
      </c>
      <c r="H940" t="n">
        <v>1.33</v>
      </c>
      <c r="I940" t="n">
        <v>4</v>
      </c>
      <c r="J940" t="n">
        <v>307.38</v>
      </c>
      <c r="K940" t="n">
        <v>59.89</v>
      </c>
      <c r="L940" t="n">
        <v>23</v>
      </c>
      <c r="M940" t="n">
        <v>2</v>
      </c>
      <c r="N940" t="n">
        <v>89.5</v>
      </c>
      <c r="O940" t="n">
        <v>38144.9</v>
      </c>
      <c r="P940" t="n">
        <v>78.39</v>
      </c>
      <c r="Q940" t="n">
        <v>202.82</v>
      </c>
      <c r="R940" t="n">
        <v>19.27</v>
      </c>
      <c r="S940" t="n">
        <v>13.89</v>
      </c>
      <c r="T940" t="n">
        <v>1015.59</v>
      </c>
      <c r="U940" t="n">
        <v>0.72</v>
      </c>
      <c r="V940" t="n">
        <v>0.76</v>
      </c>
      <c r="W940" t="n">
        <v>0.64</v>
      </c>
      <c r="X940" t="n">
        <v>0.05</v>
      </c>
      <c r="Y940" t="n">
        <v>1</v>
      </c>
      <c r="Z940" t="n">
        <v>10</v>
      </c>
    </row>
    <row r="941">
      <c r="A941" t="n">
        <v>89</v>
      </c>
      <c r="B941" t="n">
        <v>135</v>
      </c>
      <c r="C941" t="inlineStr">
        <is>
          <t xml:space="preserve">CONCLUIDO	</t>
        </is>
      </c>
      <c r="D941" t="n">
        <v>12.2649</v>
      </c>
      <c r="E941" t="n">
        <v>8.15</v>
      </c>
      <c r="F941" t="n">
        <v>5.1</v>
      </c>
      <c r="G941" t="n">
        <v>76.47</v>
      </c>
      <c r="H941" t="n">
        <v>1.35</v>
      </c>
      <c r="I941" t="n">
        <v>4</v>
      </c>
      <c r="J941" t="n">
        <v>307.92</v>
      </c>
      <c r="K941" t="n">
        <v>59.89</v>
      </c>
      <c r="L941" t="n">
        <v>23.25</v>
      </c>
      <c r="M941" t="n">
        <v>2</v>
      </c>
      <c r="N941" t="n">
        <v>89.79000000000001</v>
      </c>
      <c r="O941" t="n">
        <v>38211.5</v>
      </c>
      <c r="P941" t="n">
        <v>78.36</v>
      </c>
      <c r="Q941" t="n">
        <v>202.81</v>
      </c>
      <c r="R941" t="n">
        <v>19.45</v>
      </c>
      <c r="S941" t="n">
        <v>13.89</v>
      </c>
      <c r="T941" t="n">
        <v>1107.01</v>
      </c>
      <c r="U941" t="n">
        <v>0.71</v>
      </c>
      <c r="V941" t="n">
        <v>0.76</v>
      </c>
      <c r="W941" t="n">
        <v>0.64</v>
      </c>
      <c r="X941" t="n">
        <v>0.06</v>
      </c>
      <c r="Y941" t="n">
        <v>1</v>
      </c>
      <c r="Z941" t="n">
        <v>10</v>
      </c>
    </row>
    <row r="942">
      <c r="A942" t="n">
        <v>90</v>
      </c>
      <c r="B942" t="n">
        <v>135</v>
      </c>
      <c r="C942" t="inlineStr">
        <is>
          <t xml:space="preserve">CONCLUIDO	</t>
        </is>
      </c>
      <c r="D942" t="n">
        <v>12.2733</v>
      </c>
      <c r="E942" t="n">
        <v>8.15</v>
      </c>
      <c r="F942" t="n">
        <v>5.09</v>
      </c>
      <c r="G942" t="n">
        <v>76.39</v>
      </c>
      <c r="H942" t="n">
        <v>1.36</v>
      </c>
      <c r="I942" t="n">
        <v>4</v>
      </c>
      <c r="J942" t="n">
        <v>308.46</v>
      </c>
      <c r="K942" t="n">
        <v>59.89</v>
      </c>
      <c r="L942" t="n">
        <v>23.5</v>
      </c>
      <c r="M942" t="n">
        <v>2</v>
      </c>
      <c r="N942" t="n">
        <v>90.08</v>
      </c>
      <c r="O942" t="n">
        <v>38278.23</v>
      </c>
      <c r="P942" t="n">
        <v>78.03</v>
      </c>
      <c r="Q942" t="n">
        <v>202.81</v>
      </c>
      <c r="R942" t="n">
        <v>19.39</v>
      </c>
      <c r="S942" t="n">
        <v>13.89</v>
      </c>
      <c r="T942" t="n">
        <v>1073.31</v>
      </c>
      <c r="U942" t="n">
        <v>0.72</v>
      </c>
      <c r="V942" t="n">
        <v>0.76</v>
      </c>
      <c r="W942" t="n">
        <v>0.64</v>
      </c>
      <c r="X942" t="n">
        <v>0.05</v>
      </c>
      <c r="Y942" t="n">
        <v>1</v>
      </c>
      <c r="Z942" t="n">
        <v>10</v>
      </c>
    </row>
    <row r="943">
      <c r="A943" t="n">
        <v>91</v>
      </c>
      <c r="B943" t="n">
        <v>135</v>
      </c>
      <c r="C943" t="inlineStr">
        <is>
          <t xml:space="preserve">CONCLUIDO	</t>
        </is>
      </c>
      <c r="D943" t="n">
        <v>12.28</v>
      </c>
      <c r="E943" t="n">
        <v>8.140000000000001</v>
      </c>
      <c r="F943" t="n">
        <v>5.09</v>
      </c>
      <c r="G943" t="n">
        <v>76.31999999999999</v>
      </c>
      <c r="H943" t="n">
        <v>1.37</v>
      </c>
      <c r="I943" t="n">
        <v>4</v>
      </c>
      <c r="J943" t="n">
        <v>309.01</v>
      </c>
      <c r="K943" t="n">
        <v>59.89</v>
      </c>
      <c r="L943" t="n">
        <v>23.75</v>
      </c>
      <c r="M943" t="n">
        <v>2</v>
      </c>
      <c r="N943" t="n">
        <v>90.37</v>
      </c>
      <c r="O943" t="n">
        <v>38345.09</v>
      </c>
      <c r="P943" t="n">
        <v>77.66</v>
      </c>
      <c r="Q943" t="n">
        <v>202.81</v>
      </c>
      <c r="R943" t="n">
        <v>19.21</v>
      </c>
      <c r="S943" t="n">
        <v>13.89</v>
      </c>
      <c r="T943" t="n">
        <v>986.14</v>
      </c>
      <c r="U943" t="n">
        <v>0.72</v>
      </c>
      <c r="V943" t="n">
        <v>0.76</v>
      </c>
      <c r="W943" t="n">
        <v>0.64</v>
      </c>
      <c r="X943" t="n">
        <v>0.05</v>
      </c>
      <c r="Y943" t="n">
        <v>1</v>
      </c>
      <c r="Z943" t="n">
        <v>10</v>
      </c>
    </row>
    <row r="944">
      <c r="A944" t="n">
        <v>92</v>
      </c>
      <c r="B944" t="n">
        <v>135</v>
      </c>
      <c r="C944" t="inlineStr">
        <is>
          <t xml:space="preserve">CONCLUIDO	</t>
        </is>
      </c>
      <c r="D944" t="n">
        <v>12.2829</v>
      </c>
      <c r="E944" t="n">
        <v>8.140000000000001</v>
      </c>
      <c r="F944" t="n">
        <v>5.09</v>
      </c>
      <c r="G944" t="n">
        <v>76.29000000000001</v>
      </c>
      <c r="H944" t="n">
        <v>1.38</v>
      </c>
      <c r="I944" t="n">
        <v>4</v>
      </c>
      <c r="J944" t="n">
        <v>309.55</v>
      </c>
      <c r="K944" t="n">
        <v>59.89</v>
      </c>
      <c r="L944" t="n">
        <v>24</v>
      </c>
      <c r="M944" t="n">
        <v>2</v>
      </c>
      <c r="N944" t="n">
        <v>90.66</v>
      </c>
      <c r="O944" t="n">
        <v>38412.07</v>
      </c>
      <c r="P944" t="n">
        <v>77.31</v>
      </c>
      <c r="Q944" t="n">
        <v>202.81</v>
      </c>
      <c r="R944" t="n">
        <v>19.11</v>
      </c>
      <c r="S944" t="n">
        <v>13.89</v>
      </c>
      <c r="T944" t="n">
        <v>935.17</v>
      </c>
      <c r="U944" t="n">
        <v>0.73</v>
      </c>
      <c r="V944" t="n">
        <v>0.76</v>
      </c>
      <c r="W944" t="n">
        <v>0.64</v>
      </c>
      <c r="X944" t="n">
        <v>0.05</v>
      </c>
      <c r="Y944" t="n">
        <v>1</v>
      </c>
      <c r="Z944" t="n">
        <v>10</v>
      </c>
    </row>
    <row r="945">
      <c r="A945" t="n">
        <v>93</v>
      </c>
      <c r="B945" t="n">
        <v>135</v>
      </c>
      <c r="C945" t="inlineStr">
        <is>
          <t xml:space="preserve">CONCLUIDO	</t>
        </is>
      </c>
      <c r="D945" t="n">
        <v>12.2808</v>
      </c>
      <c r="E945" t="n">
        <v>8.140000000000001</v>
      </c>
      <c r="F945" t="n">
        <v>5.09</v>
      </c>
      <c r="G945" t="n">
        <v>76.31</v>
      </c>
      <c r="H945" t="n">
        <v>1.39</v>
      </c>
      <c r="I945" t="n">
        <v>4</v>
      </c>
      <c r="J945" t="n">
        <v>310.09</v>
      </c>
      <c r="K945" t="n">
        <v>59.89</v>
      </c>
      <c r="L945" t="n">
        <v>24.25</v>
      </c>
      <c r="M945" t="n">
        <v>2</v>
      </c>
      <c r="N945" t="n">
        <v>90.95999999999999</v>
      </c>
      <c r="O945" t="n">
        <v>38479.19</v>
      </c>
      <c r="P945" t="n">
        <v>77.23999999999999</v>
      </c>
      <c r="Q945" t="n">
        <v>202.81</v>
      </c>
      <c r="R945" t="n">
        <v>19.19</v>
      </c>
      <c r="S945" t="n">
        <v>13.89</v>
      </c>
      <c r="T945" t="n">
        <v>976.26</v>
      </c>
      <c r="U945" t="n">
        <v>0.72</v>
      </c>
      <c r="V945" t="n">
        <v>0.76</v>
      </c>
      <c r="W945" t="n">
        <v>0.64</v>
      </c>
      <c r="X945" t="n">
        <v>0.05</v>
      </c>
      <c r="Y945" t="n">
        <v>1</v>
      </c>
      <c r="Z945" t="n">
        <v>10</v>
      </c>
    </row>
    <row r="946">
      <c r="A946" t="n">
        <v>94</v>
      </c>
      <c r="B946" t="n">
        <v>135</v>
      </c>
      <c r="C946" t="inlineStr">
        <is>
          <t xml:space="preserve">CONCLUIDO	</t>
        </is>
      </c>
      <c r="D946" t="n">
        <v>12.2812</v>
      </c>
      <c r="E946" t="n">
        <v>8.140000000000001</v>
      </c>
      <c r="F946" t="n">
        <v>5.09</v>
      </c>
      <c r="G946" t="n">
        <v>76.31</v>
      </c>
      <c r="H946" t="n">
        <v>1.41</v>
      </c>
      <c r="I946" t="n">
        <v>4</v>
      </c>
      <c r="J946" t="n">
        <v>310.64</v>
      </c>
      <c r="K946" t="n">
        <v>59.89</v>
      </c>
      <c r="L946" t="n">
        <v>24.5</v>
      </c>
      <c r="M946" t="n">
        <v>2</v>
      </c>
      <c r="N946" t="n">
        <v>91.25</v>
      </c>
      <c r="O946" t="n">
        <v>38546.43</v>
      </c>
      <c r="P946" t="n">
        <v>77.12</v>
      </c>
      <c r="Q946" t="n">
        <v>202.81</v>
      </c>
      <c r="R946" t="n">
        <v>19.17</v>
      </c>
      <c r="S946" t="n">
        <v>13.89</v>
      </c>
      <c r="T946" t="n">
        <v>965.6</v>
      </c>
      <c r="U946" t="n">
        <v>0.72</v>
      </c>
      <c r="V946" t="n">
        <v>0.76</v>
      </c>
      <c r="W946" t="n">
        <v>0.64</v>
      </c>
      <c r="X946" t="n">
        <v>0.05</v>
      </c>
      <c r="Y946" t="n">
        <v>1</v>
      </c>
      <c r="Z946" t="n">
        <v>10</v>
      </c>
    </row>
    <row r="947">
      <c r="A947" t="n">
        <v>95</v>
      </c>
      <c r="B947" t="n">
        <v>135</v>
      </c>
      <c r="C947" t="inlineStr">
        <is>
          <t xml:space="preserve">CONCLUIDO	</t>
        </is>
      </c>
      <c r="D947" t="n">
        <v>12.2787</v>
      </c>
      <c r="E947" t="n">
        <v>8.140000000000001</v>
      </c>
      <c r="F947" t="n">
        <v>5.09</v>
      </c>
      <c r="G947" t="n">
        <v>76.33</v>
      </c>
      <c r="H947" t="n">
        <v>1.42</v>
      </c>
      <c r="I947" t="n">
        <v>4</v>
      </c>
      <c r="J947" t="n">
        <v>311.19</v>
      </c>
      <c r="K947" t="n">
        <v>59.89</v>
      </c>
      <c r="L947" t="n">
        <v>24.75</v>
      </c>
      <c r="M947" t="n">
        <v>2</v>
      </c>
      <c r="N947" t="n">
        <v>91.55</v>
      </c>
      <c r="O947" t="n">
        <v>38613.8</v>
      </c>
      <c r="P947" t="n">
        <v>76.98</v>
      </c>
      <c r="Q947" t="n">
        <v>202.81</v>
      </c>
      <c r="R947" t="n">
        <v>19.18</v>
      </c>
      <c r="S947" t="n">
        <v>13.89</v>
      </c>
      <c r="T947" t="n">
        <v>972.08</v>
      </c>
      <c r="U947" t="n">
        <v>0.72</v>
      </c>
      <c r="V947" t="n">
        <v>0.76</v>
      </c>
      <c r="W947" t="n">
        <v>0.64</v>
      </c>
      <c r="X947" t="n">
        <v>0.05</v>
      </c>
      <c r="Y947" t="n">
        <v>1</v>
      </c>
      <c r="Z947" t="n">
        <v>10</v>
      </c>
    </row>
    <row r="948">
      <c r="A948" t="n">
        <v>96</v>
      </c>
      <c r="B948" t="n">
        <v>135</v>
      </c>
      <c r="C948" t="inlineStr">
        <is>
          <t xml:space="preserve">CONCLUIDO	</t>
        </is>
      </c>
      <c r="D948" t="n">
        <v>12.2821</v>
      </c>
      <c r="E948" t="n">
        <v>8.140000000000001</v>
      </c>
      <c r="F948" t="n">
        <v>5.09</v>
      </c>
      <c r="G948" t="n">
        <v>76.3</v>
      </c>
      <c r="H948" t="n">
        <v>1.43</v>
      </c>
      <c r="I948" t="n">
        <v>4</v>
      </c>
      <c r="J948" t="n">
        <v>311.73</v>
      </c>
      <c r="K948" t="n">
        <v>59.89</v>
      </c>
      <c r="L948" t="n">
        <v>25</v>
      </c>
      <c r="M948" t="n">
        <v>2</v>
      </c>
      <c r="N948" t="n">
        <v>91.84999999999999</v>
      </c>
      <c r="O948" t="n">
        <v>38681.31</v>
      </c>
      <c r="P948" t="n">
        <v>76.76000000000001</v>
      </c>
      <c r="Q948" t="n">
        <v>202.81</v>
      </c>
      <c r="R948" t="n">
        <v>19.12</v>
      </c>
      <c r="S948" t="n">
        <v>13.89</v>
      </c>
      <c r="T948" t="n">
        <v>940.5700000000001</v>
      </c>
      <c r="U948" t="n">
        <v>0.73</v>
      </c>
      <c r="V948" t="n">
        <v>0.76</v>
      </c>
      <c r="W948" t="n">
        <v>0.64</v>
      </c>
      <c r="X948" t="n">
        <v>0.05</v>
      </c>
      <c r="Y948" t="n">
        <v>1</v>
      </c>
      <c r="Z948" t="n">
        <v>10</v>
      </c>
    </row>
    <row r="949">
      <c r="A949" t="n">
        <v>97</v>
      </c>
      <c r="B949" t="n">
        <v>135</v>
      </c>
      <c r="C949" t="inlineStr">
        <is>
          <t xml:space="preserve">CONCLUIDO	</t>
        </is>
      </c>
      <c r="D949" t="n">
        <v>12.2829</v>
      </c>
      <c r="E949" t="n">
        <v>8.140000000000001</v>
      </c>
      <c r="F949" t="n">
        <v>5.09</v>
      </c>
      <c r="G949" t="n">
        <v>76.29000000000001</v>
      </c>
      <c r="H949" t="n">
        <v>1.44</v>
      </c>
      <c r="I949" t="n">
        <v>4</v>
      </c>
      <c r="J949" t="n">
        <v>312.28</v>
      </c>
      <c r="K949" t="n">
        <v>59.89</v>
      </c>
      <c r="L949" t="n">
        <v>25.25</v>
      </c>
      <c r="M949" t="n">
        <v>2</v>
      </c>
      <c r="N949" t="n">
        <v>92.15000000000001</v>
      </c>
      <c r="O949" t="n">
        <v>38749.07</v>
      </c>
      <c r="P949" t="n">
        <v>76.48999999999999</v>
      </c>
      <c r="Q949" t="n">
        <v>202.81</v>
      </c>
      <c r="R949" t="n">
        <v>19.1</v>
      </c>
      <c r="S949" t="n">
        <v>13.89</v>
      </c>
      <c r="T949" t="n">
        <v>931.05</v>
      </c>
      <c r="U949" t="n">
        <v>0.73</v>
      </c>
      <c r="V949" t="n">
        <v>0.76</v>
      </c>
      <c r="W949" t="n">
        <v>0.64</v>
      </c>
      <c r="X949" t="n">
        <v>0.05</v>
      </c>
      <c r="Y949" t="n">
        <v>1</v>
      </c>
      <c r="Z949" t="n">
        <v>10</v>
      </c>
    </row>
    <row r="950">
      <c r="A950" t="n">
        <v>98</v>
      </c>
      <c r="B950" t="n">
        <v>135</v>
      </c>
      <c r="C950" t="inlineStr">
        <is>
          <t xml:space="preserve">CONCLUIDO	</t>
        </is>
      </c>
      <c r="D950" t="n">
        <v>12.2825</v>
      </c>
      <c r="E950" t="n">
        <v>8.140000000000001</v>
      </c>
      <c r="F950" t="n">
        <v>5.09</v>
      </c>
      <c r="G950" t="n">
        <v>76.3</v>
      </c>
      <c r="H950" t="n">
        <v>1.45</v>
      </c>
      <c r="I950" t="n">
        <v>4</v>
      </c>
      <c r="J950" t="n">
        <v>312.83</v>
      </c>
      <c r="K950" t="n">
        <v>59.89</v>
      </c>
      <c r="L950" t="n">
        <v>25.5</v>
      </c>
      <c r="M950" t="n">
        <v>2</v>
      </c>
      <c r="N950" t="n">
        <v>92.44</v>
      </c>
      <c r="O950" t="n">
        <v>38816.85</v>
      </c>
      <c r="P950" t="n">
        <v>76.34</v>
      </c>
      <c r="Q950" t="n">
        <v>202.83</v>
      </c>
      <c r="R950" t="n">
        <v>19.1</v>
      </c>
      <c r="S950" t="n">
        <v>13.89</v>
      </c>
      <c r="T950" t="n">
        <v>932.16</v>
      </c>
      <c r="U950" t="n">
        <v>0.73</v>
      </c>
      <c r="V950" t="n">
        <v>0.76</v>
      </c>
      <c r="W950" t="n">
        <v>0.64</v>
      </c>
      <c r="X950" t="n">
        <v>0.05</v>
      </c>
      <c r="Y950" t="n">
        <v>1</v>
      </c>
      <c r="Z950" t="n">
        <v>10</v>
      </c>
    </row>
    <row r="951">
      <c r="A951" t="n">
        <v>99</v>
      </c>
      <c r="B951" t="n">
        <v>135</v>
      </c>
      <c r="C951" t="inlineStr">
        <is>
          <t xml:space="preserve">CONCLUIDO	</t>
        </is>
      </c>
      <c r="D951" t="n">
        <v>12.2863</v>
      </c>
      <c r="E951" t="n">
        <v>8.140000000000001</v>
      </c>
      <c r="F951" t="n">
        <v>5.08</v>
      </c>
      <c r="G951" t="n">
        <v>76.26000000000001</v>
      </c>
      <c r="H951" t="n">
        <v>1.46</v>
      </c>
      <c r="I951" t="n">
        <v>4</v>
      </c>
      <c r="J951" t="n">
        <v>313.38</v>
      </c>
      <c r="K951" t="n">
        <v>59.89</v>
      </c>
      <c r="L951" t="n">
        <v>25.75</v>
      </c>
      <c r="M951" t="n">
        <v>2</v>
      </c>
      <c r="N951" t="n">
        <v>92.75</v>
      </c>
      <c r="O951" t="n">
        <v>38884.75</v>
      </c>
      <c r="P951" t="n">
        <v>76.03</v>
      </c>
      <c r="Q951" t="n">
        <v>202.81</v>
      </c>
      <c r="R951" t="n">
        <v>18.99</v>
      </c>
      <c r="S951" t="n">
        <v>13.89</v>
      </c>
      <c r="T951" t="n">
        <v>876.67</v>
      </c>
      <c r="U951" t="n">
        <v>0.73</v>
      </c>
      <c r="V951" t="n">
        <v>0.76</v>
      </c>
      <c r="W951" t="n">
        <v>0.64</v>
      </c>
      <c r="X951" t="n">
        <v>0.05</v>
      </c>
      <c r="Y951" t="n">
        <v>1</v>
      </c>
      <c r="Z951" t="n">
        <v>10</v>
      </c>
    </row>
    <row r="952">
      <c r="A952" t="n">
        <v>100</v>
      </c>
      <c r="B952" t="n">
        <v>135</v>
      </c>
      <c r="C952" t="inlineStr">
        <is>
          <t xml:space="preserve">CONCLUIDO	</t>
        </is>
      </c>
      <c r="D952" t="n">
        <v>12.2871</v>
      </c>
      <c r="E952" t="n">
        <v>8.140000000000001</v>
      </c>
      <c r="F952" t="n">
        <v>5.08</v>
      </c>
      <c r="G952" t="n">
        <v>76.25</v>
      </c>
      <c r="H952" t="n">
        <v>1.48</v>
      </c>
      <c r="I952" t="n">
        <v>4</v>
      </c>
      <c r="J952" t="n">
        <v>313.93</v>
      </c>
      <c r="K952" t="n">
        <v>59.89</v>
      </c>
      <c r="L952" t="n">
        <v>26</v>
      </c>
      <c r="M952" t="n">
        <v>2</v>
      </c>
      <c r="N952" t="n">
        <v>93.05</v>
      </c>
      <c r="O952" t="n">
        <v>38952.8</v>
      </c>
      <c r="P952" t="n">
        <v>75.66</v>
      </c>
      <c r="Q952" t="n">
        <v>202.83</v>
      </c>
      <c r="R952" t="n">
        <v>19.03</v>
      </c>
      <c r="S952" t="n">
        <v>13.89</v>
      </c>
      <c r="T952" t="n">
        <v>894.38</v>
      </c>
      <c r="U952" t="n">
        <v>0.73</v>
      </c>
      <c r="V952" t="n">
        <v>0.76</v>
      </c>
      <c r="W952" t="n">
        <v>0.64</v>
      </c>
      <c r="X952" t="n">
        <v>0.04</v>
      </c>
      <c r="Y952" t="n">
        <v>1</v>
      </c>
      <c r="Z952" t="n">
        <v>10</v>
      </c>
    </row>
    <row r="953">
      <c r="A953" t="n">
        <v>101</v>
      </c>
      <c r="B953" t="n">
        <v>135</v>
      </c>
      <c r="C953" t="inlineStr">
        <is>
          <t xml:space="preserve">CONCLUIDO	</t>
        </is>
      </c>
      <c r="D953" t="n">
        <v>12.2842</v>
      </c>
      <c r="E953" t="n">
        <v>8.140000000000001</v>
      </c>
      <c r="F953" t="n">
        <v>5.09</v>
      </c>
      <c r="G953" t="n">
        <v>76.28</v>
      </c>
      <c r="H953" t="n">
        <v>1.49</v>
      </c>
      <c r="I953" t="n">
        <v>4</v>
      </c>
      <c r="J953" t="n">
        <v>314.49</v>
      </c>
      <c r="K953" t="n">
        <v>59.89</v>
      </c>
      <c r="L953" t="n">
        <v>26.25</v>
      </c>
      <c r="M953" t="n">
        <v>2</v>
      </c>
      <c r="N953" t="n">
        <v>93.34999999999999</v>
      </c>
      <c r="O953" t="n">
        <v>39020.97</v>
      </c>
      <c r="P953" t="n">
        <v>75.26000000000001</v>
      </c>
      <c r="Q953" t="n">
        <v>202.81</v>
      </c>
      <c r="R953" t="n">
        <v>19.08</v>
      </c>
      <c r="S953" t="n">
        <v>13.89</v>
      </c>
      <c r="T953" t="n">
        <v>921.91</v>
      </c>
      <c r="U953" t="n">
        <v>0.73</v>
      </c>
      <c r="V953" t="n">
        <v>0.76</v>
      </c>
      <c r="W953" t="n">
        <v>0.64</v>
      </c>
      <c r="X953" t="n">
        <v>0.05</v>
      </c>
      <c r="Y953" t="n">
        <v>1</v>
      </c>
      <c r="Z953" t="n">
        <v>10</v>
      </c>
    </row>
    <row r="954">
      <c r="A954" t="n">
        <v>102</v>
      </c>
      <c r="B954" t="n">
        <v>135</v>
      </c>
      <c r="C954" t="inlineStr">
        <is>
          <t xml:space="preserve">CONCLUIDO	</t>
        </is>
      </c>
      <c r="D954" t="n">
        <v>12.2808</v>
      </c>
      <c r="E954" t="n">
        <v>8.140000000000001</v>
      </c>
      <c r="F954" t="n">
        <v>5.09</v>
      </c>
      <c r="G954" t="n">
        <v>76.31</v>
      </c>
      <c r="H954" t="n">
        <v>1.5</v>
      </c>
      <c r="I954" t="n">
        <v>4</v>
      </c>
      <c r="J954" t="n">
        <v>315.04</v>
      </c>
      <c r="K954" t="n">
        <v>59.89</v>
      </c>
      <c r="L954" t="n">
        <v>26.5</v>
      </c>
      <c r="M954" t="n">
        <v>2</v>
      </c>
      <c r="N954" t="n">
        <v>93.65000000000001</v>
      </c>
      <c r="O954" t="n">
        <v>39089.29</v>
      </c>
      <c r="P954" t="n">
        <v>74.95999999999999</v>
      </c>
      <c r="Q954" t="n">
        <v>202.81</v>
      </c>
      <c r="R954" t="n">
        <v>19.15</v>
      </c>
      <c r="S954" t="n">
        <v>13.89</v>
      </c>
      <c r="T954" t="n">
        <v>953.79</v>
      </c>
      <c r="U954" t="n">
        <v>0.73</v>
      </c>
      <c r="V954" t="n">
        <v>0.76</v>
      </c>
      <c r="W954" t="n">
        <v>0.64</v>
      </c>
      <c r="X954" t="n">
        <v>0.05</v>
      </c>
      <c r="Y954" t="n">
        <v>1</v>
      </c>
      <c r="Z954" t="n">
        <v>10</v>
      </c>
    </row>
    <row r="955">
      <c r="A955" t="n">
        <v>103</v>
      </c>
      <c r="B955" t="n">
        <v>135</v>
      </c>
      <c r="C955" t="inlineStr">
        <is>
          <t xml:space="preserve">CONCLUIDO	</t>
        </is>
      </c>
      <c r="D955" t="n">
        <v>12.3894</v>
      </c>
      <c r="E955" t="n">
        <v>8.07</v>
      </c>
      <c r="F955" t="n">
        <v>5.07</v>
      </c>
      <c r="G955" t="n">
        <v>101.33</v>
      </c>
      <c r="H955" t="n">
        <v>1.51</v>
      </c>
      <c r="I955" t="n">
        <v>3</v>
      </c>
      <c r="J955" t="n">
        <v>315.6</v>
      </c>
      <c r="K955" t="n">
        <v>59.89</v>
      </c>
      <c r="L955" t="n">
        <v>26.75</v>
      </c>
      <c r="M955" t="n">
        <v>1</v>
      </c>
      <c r="N955" t="n">
        <v>93.95999999999999</v>
      </c>
      <c r="O955" t="n">
        <v>39157.74</v>
      </c>
      <c r="P955" t="n">
        <v>74.41</v>
      </c>
      <c r="Q955" t="n">
        <v>202.81</v>
      </c>
      <c r="R955" t="n">
        <v>18.49</v>
      </c>
      <c r="S955" t="n">
        <v>13.89</v>
      </c>
      <c r="T955" t="n">
        <v>630.58</v>
      </c>
      <c r="U955" t="n">
        <v>0.75</v>
      </c>
      <c r="V955" t="n">
        <v>0.76</v>
      </c>
      <c r="W955" t="n">
        <v>0.64</v>
      </c>
      <c r="X955" t="n">
        <v>0.03</v>
      </c>
      <c r="Y955" t="n">
        <v>1</v>
      </c>
      <c r="Z955" t="n">
        <v>10</v>
      </c>
    </row>
    <row r="956">
      <c r="A956" t="n">
        <v>104</v>
      </c>
      <c r="B956" t="n">
        <v>135</v>
      </c>
      <c r="C956" t="inlineStr">
        <is>
          <t xml:space="preserve">CONCLUIDO	</t>
        </is>
      </c>
      <c r="D956" t="n">
        <v>12.3796</v>
      </c>
      <c r="E956" t="n">
        <v>8.08</v>
      </c>
      <c r="F956" t="n">
        <v>5.07</v>
      </c>
      <c r="G956" t="n">
        <v>101.46</v>
      </c>
      <c r="H956" t="n">
        <v>1.52</v>
      </c>
      <c r="I956" t="n">
        <v>3</v>
      </c>
      <c r="J956" t="n">
        <v>316.15</v>
      </c>
      <c r="K956" t="n">
        <v>59.89</v>
      </c>
      <c r="L956" t="n">
        <v>27</v>
      </c>
      <c r="M956" t="n">
        <v>1</v>
      </c>
      <c r="N956" t="n">
        <v>94.26000000000001</v>
      </c>
      <c r="O956" t="n">
        <v>39226.32</v>
      </c>
      <c r="P956" t="n">
        <v>74.63</v>
      </c>
      <c r="Q956" t="n">
        <v>202.81</v>
      </c>
      <c r="R956" t="n">
        <v>18.63</v>
      </c>
      <c r="S956" t="n">
        <v>13.89</v>
      </c>
      <c r="T956" t="n">
        <v>702.22</v>
      </c>
      <c r="U956" t="n">
        <v>0.75</v>
      </c>
      <c r="V956" t="n">
        <v>0.76</v>
      </c>
      <c r="W956" t="n">
        <v>0.64</v>
      </c>
      <c r="X956" t="n">
        <v>0.04</v>
      </c>
      <c r="Y956" t="n">
        <v>1</v>
      </c>
      <c r="Z956" t="n">
        <v>10</v>
      </c>
    </row>
    <row r="957">
      <c r="A957" t="n">
        <v>105</v>
      </c>
      <c r="B957" t="n">
        <v>135</v>
      </c>
      <c r="C957" t="inlineStr">
        <is>
          <t xml:space="preserve">CONCLUIDO	</t>
        </is>
      </c>
      <c r="D957" t="n">
        <v>12.3818</v>
      </c>
      <c r="E957" t="n">
        <v>8.08</v>
      </c>
      <c r="F957" t="n">
        <v>5.07</v>
      </c>
      <c r="G957" t="n">
        <v>101.43</v>
      </c>
      <c r="H957" t="n">
        <v>1.53</v>
      </c>
      <c r="I957" t="n">
        <v>3</v>
      </c>
      <c r="J957" t="n">
        <v>316.71</v>
      </c>
      <c r="K957" t="n">
        <v>59.89</v>
      </c>
      <c r="L957" t="n">
        <v>27.25</v>
      </c>
      <c r="M957" t="n">
        <v>1</v>
      </c>
      <c r="N957" t="n">
        <v>94.56999999999999</v>
      </c>
      <c r="O957" t="n">
        <v>39295.05</v>
      </c>
      <c r="P957" t="n">
        <v>74.69</v>
      </c>
      <c r="Q957" t="n">
        <v>202.81</v>
      </c>
      <c r="R957" t="n">
        <v>18.64</v>
      </c>
      <c r="S957" t="n">
        <v>13.89</v>
      </c>
      <c r="T957" t="n">
        <v>706.21</v>
      </c>
      <c r="U957" t="n">
        <v>0.75</v>
      </c>
      <c r="V957" t="n">
        <v>0.76</v>
      </c>
      <c r="W957" t="n">
        <v>0.64</v>
      </c>
      <c r="X957" t="n">
        <v>0.03</v>
      </c>
      <c r="Y957" t="n">
        <v>1</v>
      </c>
      <c r="Z957" t="n">
        <v>10</v>
      </c>
    </row>
    <row r="958">
      <c r="A958" t="n">
        <v>106</v>
      </c>
      <c r="B958" t="n">
        <v>135</v>
      </c>
      <c r="C958" t="inlineStr">
        <is>
          <t xml:space="preserve">CONCLUIDO	</t>
        </is>
      </c>
      <c r="D958" t="n">
        <v>12.3856</v>
      </c>
      <c r="E958" t="n">
        <v>8.07</v>
      </c>
      <c r="F958" t="n">
        <v>5.07</v>
      </c>
      <c r="G958" t="n">
        <v>101.38</v>
      </c>
      <c r="H958" t="n">
        <v>1.54</v>
      </c>
      <c r="I958" t="n">
        <v>3</v>
      </c>
      <c r="J958" t="n">
        <v>317.27</v>
      </c>
      <c r="K958" t="n">
        <v>59.89</v>
      </c>
      <c r="L958" t="n">
        <v>27.5</v>
      </c>
      <c r="M958" t="n">
        <v>1</v>
      </c>
      <c r="N958" t="n">
        <v>94.88</v>
      </c>
      <c r="O958" t="n">
        <v>39363.91</v>
      </c>
      <c r="P958" t="n">
        <v>74.86</v>
      </c>
      <c r="Q958" t="n">
        <v>202.81</v>
      </c>
      <c r="R958" t="n">
        <v>18.58</v>
      </c>
      <c r="S958" t="n">
        <v>13.89</v>
      </c>
      <c r="T958" t="n">
        <v>673.5599999999999</v>
      </c>
      <c r="U958" t="n">
        <v>0.75</v>
      </c>
      <c r="V958" t="n">
        <v>0.76</v>
      </c>
      <c r="W958" t="n">
        <v>0.64</v>
      </c>
      <c r="X958" t="n">
        <v>0.03</v>
      </c>
      <c r="Y958" t="n">
        <v>1</v>
      </c>
      <c r="Z958" t="n">
        <v>10</v>
      </c>
    </row>
    <row r="959">
      <c r="A959" t="n">
        <v>107</v>
      </c>
      <c r="B959" t="n">
        <v>135</v>
      </c>
      <c r="C959" t="inlineStr">
        <is>
          <t xml:space="preserve">CONCLUIDO	</t>
        </is>
      </c>
      <c r="D959" t="n">
        <v>12.3869</v>
      </c>
      <c r="E959" t="n">
        <v>8.07</v>
      </c>
      <c r="F959" t="n">
        <v>5.07</v>
      </c>
      <c r="G959" t="n">
        <v>101.37</v>
      </c>
      <c r="H959" t="n">
        <v>1.56</v>
      </c>
      <c r="I959" t="n">
        <v>3</v>
      </c>
      <c r="J959" t="n">
        <v>317.83</v>
      </c>
      <c r="K959" t="n">
        <v>59.89</v>
      </c>
      <c r="L959" t="n">
        <v>27.75</v>
      </c>
      <c r="M959" t="n">
        <v>1</v>
      </c>
      <c r="N959" t="n">
        <v>95.19</v>
      </c>
      <c r="O959" t="n">
        <v>39432.92</v>
      </c>
      <c r="P959" t="n">
        <v>74.89</v>
      </c>
      <c r="Q959" t="n">
        <v>202.81</v>
      </c>
      <c r="R959" t="n">
        <v>18.51</v>
      </c>
      <c r="S959" t="n">
        <v>13.89</v>
      </c>
      <c r="T959" t="n">
        <v>640.97</v>
      </c>
      <c r="U959" t="n">
        <v>0.75</v>
      </c>
      <c r="V959" t="n">
        <v>0.76</v>
      </c>
      <c r="W959" t="n">
        <v>0.64</v>
      </c>
      <c r="X959" t="n">
        <v>0.03</v>
      </c>
      <c r="Y959" t="n">
        <v>1</v>
      </c>
      <c r="Z959" t="n">
        <v>10</v>
      </c>
    </row>
    <row r="960">
      <c r="A960" t="n">
        <v>108</v>
      </c>
      <c r="B960" t="n">
        <v>135</v>
      </c>
      <c r="C960" t="inlineStr">
        <is>
          <t xml:space="preserve">CONCLUIDO	</t>
        </is>
      </c>
      <c r="D960" t="n">
        <v>12.3869</v>
      </c>
      <c r="E960" t="n">
        <v>8.07</v>
      </c>
      <c r="F960" t="n">
        <v>5.07</v>
      </c>
      <c r="G960" t="n">
        <v>101.37</v>
      </c>
      <c r="H960" t="n">
        <v>1.57</v>
      </c>
      <c r="I960" t="n">
        <v>3</v>
      </c>
      <c r="J960" t="n">
        <v>318.39</v>
      </c>
      <c r="K960" t="n">
        <v>59.89</v>
      </c>
      <c r="L960" t="n">
        <v>28</v>
      </c>
      <c r="M960" t="n">
        <v>1</v>
      </c>
      <c r="N960" t="n">
        <v>95.5</v>
      </c>
      <c r="O960" t="n">
        <v>39502.07</v>
      </c>
      <c r="P960" t="n">
        <v>74.97</v>
      </c>
      <c r="Q960" t="n">
        <v>202.81</v>
      </c>
      <c r="R960" t="n">
        <v>18.48</v>
      </c>
      <c r="S960" t="n">
        <v>13.89</v>
      </c>
      <c r="T960" t="n">
        <v>625.1</v>
      </c>
      <c r="U960" t="n">
        <v>0.75</v>
      </c>
      <c r="V960" t="n">
        <v>0.76</v>
      </c>
      <c r="W960" t="n">
        <v>0.64</v>
      </c>
      <c r="X960" t="n">
        <v>0.03</v>
      </c>
      <c r="Y960" t="n">
        <v>1</v>
      </c>
      <c r="Z960" t="n">
        <v>10</v>
      </c>
    </row>
    <row r="961">
      <c r="A961" t="n">
        <v>109</v>
      </c>
      <c r="B961" t="n">
        <v>135</v>
      </c>
      <c r="C961" t="inlineStr">
        <is>
          <t xml:space="preserve">CONCLUIDO	</t>
        </is>
      </c>
      <c r="D961" t="n">
        <v>12.389</v>
      </c>
      <c r="E961" t="n">
        <v>8.07</v>
      </c>
      <c r="F961" t="n">
        <v>5.07</v>
      </c>
      <c r="G961" t="n">
        <v>101.34</v>
      </c>
      <c r="H961" t="n">
        <v>1.58</v>
      </c>
      <c r="I961" t="n">
        <v>3</v>
      </c>
      <c r="J961" t="n">
        <v>318.95</v>
      </c>
      <c r="K961" t="n">
        <v>59.89</v>
      </c>
      <c r="L961" t="n">
        <v>28.25</v>
      </c>
      <c r="M961" t="n">
        <v>1</v>
      </c>
      <c r="N961" t="n">
        <v>95.81</v>
      </c>
      <c r="O961" t="n">
        <v>39571.36</v>
      </c>
      <c r="P961" t="n">
        <v>75.02</v>
      </c>
      <c r="Q961" t="n">
        <v>202.81</v>
      </c>
      <c r="R961" t="n">
        <v>18.48</v>
      </c>
      <c r="S961" t="n">
        <v>13.89</v>
      </c>
      <c r="T961" t="n">
        <v>622.48</v>
      </c>
      <c r="U961" t="n">
        <v>0.75</v>
      </c>
      <c r="V961" t="n">
        <v>0.76</v>
      </c>
      <c r="W961" t="n">
        <v>0.64</v>
      </c>
      <c r="X961" t="n">
        <v>0.03</v>
      </c>
      <c r="Y961" t="n">
        <v>1</v>
      </c>
      <c r="Z961" t="n">
        <v>10</v>
      </c>
    </row>
    <row r="962">
      <c r="A962" t="n">
        <v>110</v>
      </c>
      <c r="B962" t="n">
        <v>135</v>
      </c>
      <c r="C962" t="inlineStr">
        <is>
          <t xml:space="preserve">CONCLUIDO	</t>
        </is>
      </c>
      <c r="D962" t="n">
        <v>12.3873</v>
      </c>
      <c r="E962" t="n">
        <v>8.07</v>
      </c>
      <c r="F962" t="n">
        <v>5.07</v>
      </c>
      <c r="G962" t="n">
        <v>101.36</v>
      </c>
      <c r="H962" t="n">
        <v>1.59</v>
      </c>
      <c r="I962" t="n">
        <v>3</v>
      </c>
      <c r="J962" t="n">
        <v>319.51</v>
      </c>
      <c r="K962" t="n">
        <v>59.89</v>
      </c>
      <c r="L962" t="n">
        <v>28.5</v>
      </c>
      <c r="M962" t="n">
        <v>1</v>
      </c>
      <c r="N962" t="n">
        <v>96.13</v>
      </c>
      <c r="O962" t="n">
        <v>39640.79</v>
      </c>
      <c r="P962" t="n">
        <v>75.11</v>
      </c>
      <c r="Q962" t="n">
        <v>202.81</v>
      </c>
      <c r="R962" t="n">
        <v>18.56</v>
      </c>
      <c r="S962" t="n">
        <v>13.89</v>
      </c>
      <c r="T962" t="n">
        <v>666.21</v>
      </c>
      <c r="U962" t="n">
        <v>0.75</v>
      </c>
      <c r="V962" t="n">
        <v>0.76</v>
      </c>
      <c r="W962" t="n">
        <v>0.64</v>
      </c>
      <c r="X962" t="n">
        <v>0.03</v>
      </c>
      <c r="Y962" t="n">
        <v>1</v>
      </c>
      <c r="Z962" t="n">
        <v>10</v>
      </c>
    </row>
    <row r="963">
      <c r="A963" t="n">
        <v>111</v>
      </c>
      <c r="B963" t="n">
        <v>135</v>
      </c>
      <c r="C963" t="inlineStr">
        <is>
          <t xml:space="preserve">CONCLUIDO	</t>
        </is>
      </c>
      <c r="D963" t="n">
        <v>12.3894</v>
      </c>
      <c r="E963" t="n">
        <v>8.07</v>
      </c>
      <c r="F963" t="n">
        <v>5.07</v>
      </c>
      <c r="G963" t="n">
        <v>101.33</v>
      </c>
      <c r="H963" t="n">
        <v>1.6</v>
      </c>
      <c r="I963" t="n">
        <v>3</v>
      </c>
      <c r="J963" t="n">
        <v>320.08</v>
      </c>
      <c r="K963" t="n">
        <v>59.89</v>
      </c>
      <c r="L963" t="n">
        <v>28.75</v>
      </c>
      <c r="M963" t="n">
        <v>1</v>
      </c>
      <c r="N963" t="n">
        <v>96.44</v>
      </c>
      <c r="O963" t="n">
        <v>39710.36</v>
      </c>
      <c r="P963" t="n">
        <v>75.17</v>
      </c>
      <c r="Q963" t="n">
        <v>202.81</v>
      </c>
      <c r="R963" t="n">
        <v>18.5</v>
      </c>
      <c r="S963" t="n">
        <v>13.89</v>
      </c>
      <c r="T963" t="n">
        <v>632.51</v>
      </c>
      <c r="U963" t="n">
        <v>0.75</v>
      </c>
      <c r="V963" t="n">
        <v>0.76</v>
      </c>
      <c r="W963" t="n">
        <v>0.64</v>
      </c>
      <c r="X963" t="n">
        <v>0.03</v>
      </c>
      <c r="Y963" t="n">
        <v>1</v>
      </c>
      <c r="Z963" t="n">
        <v>10</v>
      </c>
    </row>
    <row r="964">
      <c r="A964" t="n">
        <v>112</v>
      </c>
      <c r="B964" t="n">
        <v>135</v>
      </c>
      <c r="C964" t="inlineStr">
        <is>
          <t xml:space="preserve">CONCLUIDO	</t>
        </is>
      </c>
      <c r="D964" t="n">
        <v>12.386</v>
      </c>
      <c r="E964" t="n">
        <v>8.07</v>
      </c>
      <c r="F964" t="n">
        <v>5.07</v>
      </c>
      <c r="G964" t="n">
        <v>101.38</v>
      </c>
      <c r="H964" t="n">
        <v>1.61</v>
      </c>
      <c r="I964" t="n">
        <v>3</v>
      </c>
      <c r="J964" t="n">
        <v>320.64</v>
      </c>
      <c r="K964" t="n">
        <v>59.89</v>
      </c>
      <c r="L964" t="n">
        <v>29</v>
      </c>
      <c r="M964" t="n">
        <v>1</v>
      </c>
      <c r="N964" t="n">
        <v>96.75</v>
      </c>
      <c r="O964" t="n">
        <v>39780.08</v>
      </c>
      <c r="P964" t="n">
        <v>75.5</v>
      </c>
      <c r="Q964" t="n">
        <v>202.83</v>
      </c>
      <c r="R964" t="n">
        <v>18.55</v>
      </c>
      <c r="S964" t="n">
        <v>13.89</v>
      </c>
      <c r="T964" t="n">
        <v>661.91</v>
      </c>
      <c r="U964" t="n">
        <v>0.75</v>
      </c>
      <c r="V964" t="n">
        <v>0.76</v>
      </c>
      <c r="W964" t="n">
        <v>0.64</v>
      </c>
      <c r="X964" t="n">
        <v>0.03</v>
      </c>
      <c r="Y964" t="n">
        <v>1</v>
      </c>
      <c r="Z964" t="n">
        <v>10</v>
      </c>
    </row>
    <row r="965">
      <c r="A965" t="n">
        <v>113</v>
      </c>
      <c r="B965" t="n">
        <v>135</v>
      </c>
      <c r="C965" t="inlineStr">
        <is>
          <t xml:space="preserve">CONCLUIDO	</t>
        </is>
      </c>
      <c r="D965" t="n">
        <v>12.3835</v>
      </c>
      <c r="E965" t="n">
        <v>8.08</v>
      </c>
      <c r="F965" t="n">
        <v>5.07</v>
      </c>
      <c r="G965" t="n">
        <v>101.41</v>
      </c>
      <c r="H965" t="n">
        <v>1.62</v>
      </c>
      <c r="I965" t="n">
        <v>3</v>
      </c>
      <c r="J965" t="n">
        <v>321.21</v>
      </c>
      <c r="K965" t="n">
        <v>59.89</v>
      </c>
      <c r="L965" t="n">
        <v>29.25</v>
      </c>
      <c r="M965" t="n">
        <v>1</v>
      </c>
      <c r="N965" t="n">
        <v>97.06999999999999</v>
      </c>
      <c r="O965" t="n">
        <v>39849.95</v>
      </c>
      <c r="P965" t="n">
        <v>75.64</v>
      </c>
      <c r="Q965" t="n">
        <v>202.83</v>
      </c>
      <c r="R965" t="n">
        <v>18.6</v>
      </c>
      <c r="S965" t="n">
        <v>13.89</v>
      </c>
      <c r="T965" t="n">
        <v>685.89</v>
      </c>
      <c r="U965" t="n">
        <v>0.75</v>
      </c>
      <c r="V965" t="n">
        <v>0.76</v>
      </c>
      <c r="W965" t="n">
        <v>0.64</v>
      </c>
      <c r="X965" t="n">
        <v>0.03</v>
      </c>
      <c r="Y965" t="n">
        <v>1</v>
      </c>
      <c r="Z965" t="n">
        <v>10</v>
      </c>
    </row>
    <row r="966">
      <c r="A966" t="n">
        <v>114</v>
      </c>
      <c r="B966" t="n">
        <v>135</v>
      </c>
      <c r="C966" t="inlineStr">
        <is>
          <t xml:space="preserve">CONCLUIDO	</t>
        </is>
      </c>
      <c r="D966" t="n">
        <v>12.3805</v>
      </c>
      <c r="E966" t="n">
        <v>8.08</v>
      </c>
      <c r="F966" t="n">
        <v>5.07</v>
      </c>
      <c r="G966" t="n">
        <v>101.45</v>
      </c>
      <c r="H966" t="n">
        <v>1.63</v>
      </c>
      <c r="I966" t="n">
        <v>3</v>
      </c>
      <c r="J966" t="n">
        <v>321.78</v>
      </c>
      <c r="K966" t="n">
        <v>59.89</v>
      </c>
      <c r="L966" t="n">
        <v>29.5</v>
      </c>
      <c r="M966" t="n">
        <v>1</v>
      </c>
      <c r="N966" t="n">
        <v>97.39</v>
      </c>
      <c r="O966" t="n">
        <v>39919.96</v>
      </c>
      <c r="P966" t="n">
        <v>75.69</v>
      </c>
      <c r="Q966" t="n">
        <v>202.81</v>
      </c>
      <c r="R966" t="n">
        <v>18.65</v>
      </c>
      <c r="S966" t="n">
        <v>13.89</v>
      </c>
      <c r="T966" t="n">
        <v>708.66</v>
      </c>
      <c r="U966" t="n">
        <v>0.74</v>
      </c>
      <c r="V966" t="n">
        <v>0.76</v>
      </c>
      <c r="W966" t="n">
        <v>0.64</v>
      </c>
      <c r="X966" t="n">
        <v>0.03</v>
      </c>
      <c r="Y966" t="n">
        <v>1</v>
      </c>
      <c r="Z966" t="n">
        <v>10</v>
      </c>
    </row>
    <row r="967">
      <c r="A967" t="n">
        <v>115</v>
      </c>
      <c r="B967" t="n">
        <v>135</v>
      </c>
      <c r="C967" t="inlineStr">
        <is>
          <t xml:space="preserve">CONCLUIDO	</t>
        </is>
      </c>
      <c r="D967" t="n">
        <v>12.3865</v>
      </c>
      <c r="E967" t="n">
        <v>8.07</v>
      </c>
      <c r="F967" t="n">
        <v>5.07</v>
      </c>
      <c r="G967" t="n">
        <v>101.37</v>
      </c>
      <c r="H967" t="n">
        <v>1.64</v>
      </c>
      <c r="I967" t="n">
        <v>3</v>
      </c>
      <c r="J967" t="n">
        <v>322.34</v>
      </c>
      <c r="K967" t="n">
        <v>59.89</v>
      </c>
      <c r="L967" t="n">
        <v>29.75</v>
      </c>
      <c r="M967" t="n">
        <v>1</v>
      </c>
      <c r="N967" t="n">
        <v>97.70999999999999</v>
      </c>
      <c r="O967" t="n">
        <v>39990.12</v>
      </c>
      <c r="P967" t="n">
        <v>75.53</v>
      </c>
      <c r="Q967" t="n">
        <v>202.81</v>
      </c>
      <c r="R967" t="n">
        <v>18.52</v>
      </c>
      <c r="S967" t="n">
        <v>13.89</v>
      </c>
      <c r="T967" t="n">
        <v>644.0700000000001</v>
      </c>
      <c r="U967" t="n">
        <v>0.75</v>
      </c>
      <c r="V967" t="n">
        <v>0.76</v>
      </c>
      <c r="W967" t="n">
        <v>0.64</v>
      </c>
      <c r="X967" t="n">
        <v>0.03</v>
      </c>
      <c r="Y967" t="n">
        <v>1</v>
      </c>
      <c r="Z967" t="n">
        <v>10</v>
      </c>
    </row>
    <row r="968">
      <c r="A968" t="n">
        <v>116</v>
      </c>
      <c r="B968" t="n">
        <v>135</v>
      </c>
      <c r="C968" t="inlineStr">
        <is>
          <t xml:space="preserve">CONCLUIDO	</t>
        </is>
      </c>
      <c r="D968" t="n">
        <v>12.3869</v>
      </c>
      <c r="E968" t="n">
        <v>8.07</v>
      </c>
      <c r="F968" t="n">
        <v>5.07</v>
      </c>
      <c r="G968" t="n">
        <v>101.37</v>
      </c>
      <c r="H968" t="n">
        <v>1.66</v>
      </c>
      <c r="I968" t="n">
        <v>3</v>
      </c>
      <c r="J968" t="n">
        <v>322.91</v>
      </c>
      <c r="K968" t="n">
        <v>59.89</v>
      </c>
      <c r="L968" t="n">
        <v>30</v>
      </c>
      <c r="M968" t="n">
        <v>1</v>
      </c>
      <c r="N968" t="n">
        <v>98.03</v>
      </c>
      <c r="O968" t="n">
        <v>40060.43</v>
      </c>
      <c r="P968" t="n">
        <v>75.67</v>
      </c>
      <c r="Q968" t="n">
        <v>202.81</v>
      </c>
      <c r="R968" t="n">
        <v>18.57</v>
      </c>
      <c r="S968" t="n">
        <v>13.89</v>
      </c>
      <c r="T968" t="n">
        <v>671.65</v>
      </c>
      <c r="U968" t="n">
        <v>0.75</v>
      </c>
      <c r="V968" t="n">
        <v>0.76</v>
      </c>
      <c r="W968" t="n">
        <v>0.64</v>
      </c>
      <c r="X968" t="n">
        <v>0.03</v>
      </c>
      <c r="Y968" t="n">
        <v>1</v>
      </c>
      <c r="Z968" t="n">
        <v>10</v>
      </c>
    </row>
    <row r="969">
      <c r="A969" t="n">
        <v>117</v>
      </c>
      <c r="B969" t="n">
        <v>135</v>
      </c>
      <c r="C969" t="inlineStr">
        <is>
          <t xml:space="preserve">CONCLUIDO	</t>
        </is>
      </c>
      <c r="D969" t="n">
        <v>12.3805</v>
      </c>
      <c r="E969" t="n">
        <v>8.08</v>
      </c>
      <c r="F969" t="n">
        <v>5.07</v>
      </c>
      <c r="G969" t="n">
        <v>101.45</v>
      </c>
      <c r="H969" t="n">
        <v>1.67</v>
      </c>
      <c r="I969" t="n">
        <v>3</v>
      </c>
      <c r="J969" t="n">
        <v>323.49</v>
      </c>
      <c r="K969" t="n">
        <v>59.89</v>
      </c>
      <c r="L969" t="n">
        <v>30.25</v>
      </c>
      <c r="M969" t="n">
        <v>1</v>
      </c>
      <c r="N969" t="n">
        <v>98.34999999999999</v>
      </c>
      <c r="O969" t="n">
        <v>40131.01</v>
      </c>
      <c r="P969" t="n">
        <v>75.8</v>
      </c>
      <c r="Q969" t="n">
        <v>202.81</v>
      </c>
      <c r="R969" t="n">
        <v>18.65</v>
      </c>
      <c r="S969" t="n">
        <v>13.89</v>
      </c>
      <c r="T969" t="n">
        <v>712.29</v>
      </c>
      <c r="U969" t="n">
        <v>0.74</v>
      </c>
      <c r="V969" t="n">
        <v>0.76</v>
      </c>
      <c r="W969" t="n">
        <v>0.64</v>
      </c>
      <c r="X969" t="n">
        <v>0.03</v>
      </c>
      <c r="Y969" t="n">
        <v>1</v>
      </c>
      <c r="Z969" t="n">
        <v>10</v>
      </c>
    </row>
    <row r="970">
      <c r="A970" t="n">
        <v>118</v>
      </c>
      <c r="B970" t="n">
        <v>135</v>
      </c>
      <c r="C970" t="inlineStr">
        <is>
          <t xml:space="preserve">CONCLUIDO	</t>
        </is>
      </c>
      <c r="D970" t="n">
        <v>12.3779</v>
      </c>
      <c r="E970" t="n">
        <v>8.08</v>
      </c>
      <c r="F970" t="n">
        <v>5.07</v>
      </c>
      <c r="G970" t="n">
        <v>101.48</v>
      </c>
      <c r="H970" t="n">
        <v>1.68</v>
      </c>
      <c r="I970" t="n">
        <v>3</v>
      </c>
      <c r="J970" t="n">
        <v>324.06</v>
      </c>
      <c r="K970" t="n">
        <v>59.89</v>
      </c>
      <c r="L970" t="n">
        <v>30.5</v>
      </c>
      <c r="M970" t="n">
        <v>1</v>
      </c>
      <c r="N970" t="n">
        <v>98.67</v>
      </c>
      <c r="O970" t="n">
        <v>40201.62</v>
      </c>
      <c r="P970" t="n">
        <v>75.8</v>
      </c>
      <c r="Q970" t="n">
        <v>202.81</v>
      </c>
      <c r="R970" t="n">
        <v>18.7</v>
      </c>
      <c r="S970" t="n">
        <v>13.89</v>
      </c>
      <c r="T970" t="n">
        <v>734.86</v>
      </c>
      <c r="U970" t="n">
        <v>0.74</v>
      </c>
      <c r="V970" t="n">
        <v>0.76</v>
      </c>
      <c r="W970" t="n">
        <v>0.64</v>
      </c>
      <c r="X970" t="n">
        <v>0.04</v>
      </c>
      <c r="Y970" t="n">
        <v>1</v>
      </c>
      <c r="Z970" t="n">
        <v>10</v>
      </c>
    </row>
    <row r="971">
      <c r="A971" t="n">
        <v>119</v>
      </c>
      <c r="B971" t="n">
        <v>135</v>
      </c>
      <c r="C971" t="inlineStr">
        <is>
          <t xml:space="preserve">CONCLUIDO	</t>
        </is>
      </c>
      <c r="D971" t="n">
        <v>12.3809</v>
      </c>
      <c r="E971" t="n">
        <v>8.08</v>
      </c>
      <c r="F971" t="n">
        <v>5.07</v>
      </c>
      <c r="G971" t="n">
        <v>101.44</v>
      </c>
      <c r="H971" t="n">
        <v>1.69</v>
      </c>
      <c r="I971" t="n">
        <v>3</v>
      </c>
      <c r="J971" t="n">
        <v>324.63</v>
      </c>
      <c r="K971" t="n">
        <v>59.89</v>
      </c>
      <c r="L971" t="n">
        <v>30.75</v>
      </c>
      <c r="M971" t="n">
        <v>1</v>
      </c>
      <c r="N971" t="n">
        <v>99</v>
      </c>
      <c r="O971" t="n">
        <v>40272.38</v>
      </c>
      <c r="P971" t="n">
        <v>75.83</v>
      </c>
      <c r="Q971" t="n">
        <v>202.83</v>
      </c>
      <c r="R971" t="n">
        <v>18.68</v>
      </c>
      <c r="S971" t="n">
        <v>13.89</v>
      </c>
      <c r="T971" t="n">
        <v>724.1900000000001</v>
      </c>
      <c r="U971" t="n">
        <v>0.74</v>
      </c>
      <c r="V971" t="n">
        <v>0.76</v>
      </c>
      <c r="W971" t="n">
        <v>0.64</v>
      </c>
      <c r="X971" t="n">
        <v>0.03</v>
      </c>
      <c r="Y971" t="n">
        <v>1</v>
      </c>
      <c r="Z971" t="n">
        <v>10</v>
      </c>
    </row>
    <row r="972">
      <c r="A972" t="n">
        <v>120</v>
      </c>
      <c r="B972" t="n">
        <v>135</v>
      </c>
      <c r="C972" t="inlineStr">
        <is>
          <t xml:space="preserve">CONCLUIDO	</t>
        </is>
      </c>
      <c r="D972" t="n">
        <v>12.3813</v>
      </c>
      <c r="E972" t="n">
        <v>8.08</v>
      </c>
      <c r="F972" t="n">
        <v>5.07</v>
      </c>
      <c r="G972" t="n">
        <v>101.44</v>
      </c>
      <c r="H972" t="n">
        <v>1.7</v>
      </c>
      <c r="I972" t="n">
        <v>3</v>
      </c>
      <c r="J972" t="n">
        <v>325.21</v>
      </c>
      <c r="K972" t="n">
        <v>59.89</v>
      </c>
      <c r="L972" t="n">
        <v>31</v>
      </c>
      <c r="M972" t="n">
        <v>1</v>
      </c>
      <c r="N972" t="n">
        <v>99.31999999999999</v>
      </c>
      <c r="O972" t="n">
        <v>40343.29</v>
      </c>
      <c r="P972" t="n">
        <v>75.92</v>
      </c>
      <c r="Q972" t="n">
        <v>202.81</v>
      </c>
      <c r="R972" t="n">
        <v>18.63</v>
      </c>
      <c r="S972" t="n">
        <v>13.89</v>
      </c>
      <c r="T972" t="n">
        <v>700.41</v>
      </c>
      <c r="U972" t="n">
        <v>0.75</v>
      </c>
      <c r="V972" t="n">
        <v>0.76</v>
      </c>
      <c r="W972" t="n">
        <v>0.64</v>
      </c>
      <c r="X972" t="n">
        <v>0.03</v>
      </c>
      <c r="Y972" t="n">
        <v>1</v>
      </c>
      <c r="Z972" t="n">
        <v>10</v>
      </c>
    </row>
    <row r="973">
      <c r="A973" t="n">
        <v>121</v>
      </c>
      <c r="B973" t="n">
        <v>135</v>
      </c>
      <c r="C973" t="inlineStr">
        <is>
          <t xml:space="preserve">CONCLUIDO	</t>
        </is>
      </c>
      <c r="D973" t="n">
        <v>12.383</v>
      </c>
      <c r="E973" t="n">
        <v>8.08</v>
      </c>
      <c r="F973" t="n">
        <v>5.07</v>
      </c>
      <c r="G973" t="n">
        <v>101.42</v>
      </c>
      <c r="H973" t="n">
        <v>1.71</v>
      </c>
      <c r="I973" t="n">
        <v>3</v>
      </c>
      <c r="J973" t="n">
        <v>325.78</v>
      </c>
      <c r="K973" t="n">
        <v>59.89</v>
      </c>
      <c r="L973" t="n">
        <v>31.25</v>
      </c>
      <c r="M973" t="n">
        <v>1</v>
      </c>
      <c r="N973" t="n">
        <v>99.65000000000001</v>
      </c>
      <c r="O973" t="n">
        <v>40414.36</v>
      </c>
      <c r="P973" t="n">
        <v>75.93000000000001</v>
      </c>
      <c r="Q973" t="n">
        <v>202.81</v>
      </c>
      <c r="R973" t="n">
        <v>18.62</v>
      </c>
      <c r="S973" t="n">
        <v>13.89</v>
      </c>
      <c r="T973" t="n">
        <v>693.09</v>
      </c>
      <c r="U973" t="n">
        <v>0.75</v>
      </c>
      <c r="V973" t="n">
        <v>0.76</v>
      </c>
      <c r="W973" t="n">
        <v>0.64</v>
      </c>
      <c r="X973" t="n">
        <v>0.03</v>
      </c>
      <c r="Y973" t="n">
        <v>1</v>
      </c>
      <c r="Z973" t="n">
        <v>10</v>
      </c>
    </row>
    <row r="974">
      <c r="A974" t="n">
        <v>122</v>
      </c>
      <c r="B974" t="n">
        <v>135</v>
      </c>
      <c r="C974" t="inlineStr">
        <is>
          <t xml:space="preserve">CONCLUIDO	</t>
        </is>
      </c>
      <c r="D974" t="n">
        <v>12.3801</v>
      </c>
      <c r="E974" t="n">
        <v>8.08</v>
      </c>
      <c r="F974" t="n">
        <v>5.07</v>
      </c>
      <c r="G974" t="n">
        <v>101.46</v>
      </c>
      <c r="H974" t="n">
        <v>1.72</v>
      </c>
      <c r="I974" t="n">
        <v>3</v>
      </c>
      <c r="J974" t="n">
        <v>326.36</v>
      </c>
      <c r="K974" t="n">
        <v>59.89</v>
      </c>
      <c r="L974" t="n">
        <v>31.5</v>
      </c>
      <c r="M974" t="n">
        <v>1</v>
      </c>
      <c r="N974" t="n">
        <v>99.97</v>
      </c>
      <c r="O974" t="n">
        <v>40485.58</v>
      </c>
      <c r="P974" t="n">
        <v>75.97</v>
      </c>
      <c r="Q974" t="n">
        <v>202.85</v>
      </c>
      <c r="R974" t="n">
        <v>18.69</v>
      </c>
      <c r="S974" t="n">
        <v>13.89</v>
      </c>
      <c r="T974" t="n">
        <v>728.5</v>
      </c>
      <c r="U974" t="n">
        <v>0.74</v>
      </c>
      <c r="V974" t="n">
        <v>0.76</v>
      </c>
      <c r="W974" t="n">
        <v>0.64</v>
      </c>
      <c r="X974" t="n">
        <v>0.03</v>
      </c>
      <c r="Y974" t="n">
        <v>1</v>
      </c>
      <c r="Z974" t="n">
        <v>10</v>
      </c>
    </row>
    <row r="975">
      <c r="A975" t="n">
        <v>123</v>
      </c>
      <c r="B975" t="n">
        <v>135</v>
      </c>
      <c r="C975" t="inlineStr">
        <is>
          <t xml:space="preserve">CONCLUIDO	</t>
        </is>
      </c>
      <c r="D975" t="n">
        <v>12.3796</v>
      </c>
      <c r="E975" t="n">
        <v>8.08</v>
      </c>
      <c r="F975" t="n">
        <v>5.07</v>
      </c>
      <c r="G975" t="n">
        <v>101.46</v>
      </c>
      <c r="H975" t="n">
        <v>1.73</v>
      </c>
      <c r="I975" t="n">
        <v>3</v>
      </c>
      <c r="J975" t="n">
        <v>326.94</v>
      </c>
      <c r="K975" t="n">
        <v>59.89</v>
      </c>
      <c r="L975" t="n">
        <v>31.75</v>
      </c>
      <c r="M975" t="n">
        <v>1</v>
      </c>
      <c r="N975" t="n">
        <v>100.3</v>
      </c>
      <c r="O975" t="n">
        <v>40556.96</v>
      </c>
      <c r="P975" t="n">
        <v>75.98999999999999</v>
      </c>
      <c r="Q975" t="n">
        <v>202.81</v>
      </c>
      <c r="R975" t="n">
        <v>18.67</v>
      </c>
      <c r="S975" t="n">
        <v>13.89</v>
      </c>
      <c r="T975" t="n">
        <v>719.5700000000001</v>
      </c>
      <c r="U975" t="n">
        <v>0.74</v>
      </c>
      <c r="V975" t="n">
        <v>0.76</v>
      </c>
      <c r="W975" t="n">
        <v>0.64</v>
      </c>
      <c r="X975" t="n">
        <v>0.04</v>
      </c>
      <c r="Y975" t="n">
        <v>1</v>
      </c>
      <c r="Z975" t="n">
        <v>10</v>
      </c>
    </row>
    <row r="976">
      <c r="A976" t="n">
        <v>124</v>
      </c>
      <c r="B976" t="n">
        <v>135</v>
      </c>
      <c r="C976" t="inlineStr">
        <is>
          <t xml:space="preserve">CONCLUIDO	</t>
        </is>
      </c>
      <c r="D976" t="n">
        <v>12.3822</v>
      </c>
      <c r="E976" t="n">
        <v>8.08</v>
      </c>
      <c r="F976" t="n">
        <v>5.07</v>
      </c>
      <c r="G976" t="n">
        <v>101.43</v>
      </c>
      <c r="H976" t="n">
        <v>1.74</v>
      </c>
      <c r="I976" t="n">
        <v>3</v>
      </c>
      <c r="J976" t="n">
        <v>327.52</v>
      </c>
      <c r="K976" t="n">
        <v>59.89</v>
      </c>
      <c r="L976" t="n">
        <v>32</v>
      </c>
      <c r="M976" t="n">
        <v>1</v>
      </c>
      <c r="N976" t="n">
        <v>100.63</v>
      </c>
      <c r="O976" t="n">
        <v>40628.49</v>
      </c>
      <c r="P976" t="n">
        <v>75.97</v>
      </c>
      <c r="Q976" t="n">
        <v>202.81</v>
      </c>
      <c r="R976" t="n">
        <v>18.59</v>
      </c>
      <c r="S976" t="n">
        <v>13.89</v>
      </c>
      <c r="T976" t="n">
        <v>680.2</v>
      </c>
      <c r="U976" t="n">
        <v>0.75</v>
      </c>
      <c r="V976" t="n">
        <v>0.76</v>
      </c>
      <c r="W976" t="n">
        <v>0.64</v>
      </c>
      <c r="X976" t="n">
        <v>0.03</v>
      </c>
      <c r="Y976" t="n">
        <v>1</v>
      </c>
      <c r="Z976" t="n">
        <v>10</v>
      </c>
    </row>
    <row r="977">
      <c r="A977" t="n">
        <v>125</v>
      </c>
      <c r="B977" t="n">
        <v>135</v>
      </c>
      <c r="C977" t="inlineStr">
        <is>
          <t xml:space="preserve">CONCLUIDO	</t>
        </is>
      </c>
      <c r="D977" t="n">
        <v>12.3818</v>
      </c>
      <c r="E977" t="n">
        <v>8.08</v>
      </c>
      <c r="F977" t="n">
        <v>5.07</v>
      </c>
      <c r="G977" t="n">
        <v>101.43</v>
      </c>
      <c r="H977" t="n">
        <v>1.75</v>
      </c>
      <c r="I977" t="n">
        <v>3</v>
      </c>
      <c r="J977" t="n">
        <v>328.1</v>
      </c>
      <c r="K977" t="n">
        <v>59.89</v>
      </c>
      <c r="L977" t="n">
        <v>32.25</v>
      </c>
      <c r="M977" t="n">
        <v>1</v>
      </c>
      <c r="N977" t="n">
        <v>100.96</v>
      </c>
      <c r="O977" t="n">
        <v>40700.18</v>
      </c>
      <c r="P977" t="n">
        <v>75.92</v>
      </c>
      <c r="Q977" t="n">
        <v>202.81</v>
      </c>
      <c r="R977" t="n">
        <v>18.64</v>
      </c>
      <c r="S977" t="n">
        <v>13.89</v>
      </c>
      <c r="T977" t="n">
        <v>704.29</v>
      </c>
      <c r="U977" t="n">
        <v>0.75</v>
      </c>
      <c r="V977" t="n">
        <v>0.76</v>
      </c>
      <c r="W977" t="n">
        <v>0.64</v>
      </c>
      <c r="X977" t="n">
        <v>0.03</v>
      </c>
      <c r="Y977" t="n">
        <v>1</v>
      </c>
      <c r="Z977" t="n">
        <v>10</v>
      </c>
    </row>
    <row r="978">
      <c r="A978" t="n">
        <v>126</v>
      </c>
      <c r="B978" t="n">
        <v>135</v>
      </c>
      <c r="C978" t="inlineStr">
        <is>
          <t xml:space="preserve">CONCLUIDO	</t>
        </is>
      </c>
      <c r="D978" t="n">
        <v>12.3788</v>
      </c>
      <c r="E978" t="n">
        <v>8.08</v>
      </c>
      <c r="F978" t="n">
        <v>5.07</v>
      </c>
      <c r="G978" t="n">
        <v>101.47</v>
      </c>
      <c r="H978" t="n">
        <v>1.76</v>
      </c>
      <c r="I978" t="n">
        <v>3</v>
      </c>
      <c r="J978" t="n">
        <v>328.68</v>
      </c>
      <c r="K978" t="n">
        <v>59.89</v>
      </c>
      <c r="L978" t="n">
        <v>32.5</v>
      </c>
      <c r="M978" t="n">
        <v>1</v>
      </c>
      <c r="N978" t="n">
        <v>101.3</v>
      </c>
      <c r="O978" t="n">
        <v>40772.03</v>
      </c>
      <c r="P978" t="n">
        <v>76.01000000000001</v>
      </c>
      <c r="Q978" t="n">
        <v>202.81</v>
      </c>
      <c r="R978" t="n">
        <v>18.75</v>
      </c>
      <c r="S978" t="n">
        <v>13.89</v>
      </c>
      <c r="T978" t="n">
        <v>760.64</v>
      </c>
      <c r="U978" t="n">
        <v>0.74</v>
      </c>
      <c r="V978" t="n">
        <v>0.76</v>
      </c>
      <c r="W978" t="n">
        <v>0.64</v>
      </c>
      <c r="X978" t="n">
        <v>0.04</v>
      </c>
      <c r="Y978" t="n">
        <v>1</v>
      </c>
      <c r="Z978" t="n">
        <v>10</v>
      </c>
    </row>
    <row r="979">
      <c r="A979" t="n">
        <v>127</v>
      </c>
      <c r="B979" t="n">
        <v>135</v>
      </c>
      <c r="C979" t="inlineStr">
        <is>
          <t xml:space="preserve">CONCLUIDO	</t>
        </is>
      </c>
      <c r="D979" t="n">
        <v>12.3826</v>
      </c>
      <c r="E979" t="n">
        <v>8.08</v>
      </c>
      <c r="F979" t="n">
        <v>5.07</v>
      </c>
      <c r="G979" t="n">
        <v>101.42</v>
      </c>
      <c r="H979" t="n">
        <v>1.77</v>
      </c>
      <c r="I979" t="n">
        <v>3</v>
      </c>
      <c r="J979" t="n">
        <v>329.27</v>
      </c>
      <c r="K979" t="n">
        <v>59.89</v>
      </c>
      <c r="L979" t="n">
        <v>32.75</v>
      </c>
      <c r="M979" t="n">
        <v>1</v>
      </c>
      <c r="N979" t="n">
        <v>101.63</v>
      </c>
      <c r="O979" t="n">
        <v>40844.03</v>
      </c>
      <c r="P979" t="n">
        <v>75.90000000000001</v>
      </c>
      <c r="Q979" t="n">
        <v>202.81</v>
      </c>
      <c r="R979" t="n">
        <v>18.67</v>
      </c>
      <c r="S979" t="n">
        <v>13.89</v>
      </c>
      <c r="T979" t="n">
        <v>718.28</v>
      </c>
      <c r="U979" t="n">
        <v>0.74</v>
      </c>
      <c r="V979" t="n">
        <v>0.76</v>
      </c>
      <c r="W979" t="n">
        <v>0.64</v>
      </c>
      <c r="X979" t="n">
        <v>0.03</v>
      </c>
      <c r="Y979" t="n">
        <v>1</v>
      </c>
      <c r="Z979" t="n">
        <v>10</v>
      </c>
    </row>
    <row r="980">
      <c r="A980" t="n">
        <v>128</v>
      </c>
      <c r="B980" t="n">
        <v>135</v>
      </c>
      <c r="C980" t="inlineStr">
        <is>
          <t xml:space="preserve">CONCLUIDO	</t>
        </is>
      </c>
      <c r="D980" t="n">
        <v>12.3767</v>
      </c>
      <c r="E980" t="n">
        <v>8.08</v>
      </c>
      <c r="F980" t="n">
        <v>5.08</v>
      </c>
      <c r="G980" t="n">
        <v>101.5</v>
      </c>
      <c r="H980" t="n">
        <v>1.78</v>
      </c>
      <c r="I980" t="n">
        <v>3</v>
      </c>
      <c r="J980" t="n">
        <v>329.85</v>
      </c>
      <c r="K980" t="n">
        <v>59.89</v>
      </c>
      <c r="L980" t="n">
        <v>33</v>
      </c>
      <c r="M980" t="n">
        <v>1</v>
      </c>
      <c r="N980" t="n">
        <v>101.97</v>
      </c>
      <c r="O980" t="n">
        <v>40916.2</v>
      </c>
      <c r="P980" t="n">
        <v>76</v>
      </c>
      <c r="Q980" t="n">
        <v>202.81</v>
      </c>
      <c r="R980" t="n">
        <v>18.76</v>
      </c>
      <c r="S980" t="n">
        <v>13.89</v>
      </c>
      <c r="T980" t="n">
        <v>764.1799999999999</v>
      </c>
      <c r="U980" t="n">
        <v>0.74</v>
      </c>
      <c r="V980" t="n">
        <v>0.76</v>
      </c>
      <c r="W980" t="n">
        <v>0.64</v>
      </c>
      <c r="X980" t="n">
        <v>0.04</v>
      </c>
      <c r="Y980" t="n">
        <v>1</v>
      </c>
      <c r="Z980" t="n">
        <v>10</v>
      </c>
    </row>
    <row r="981">
      <c r="A981" t="n">
        <v>129</v>
      </c>
      <c r="B981" t="n">
        <v>135</v>
      </c>
      <c r="C981" t="inlineStr">
        <is>
          <t xml:space="preserve">CONCLUIDO	</t>
        </is>
      </c>
      <c r="D981" t="n">
        <v>12.3733</v>
      </c>
      <c r="E981" t="n">
        <v>8.08</v>
      </c>
      <c r="F981" t="n">
        <v>5.08</v>
      </c>
      <c r="G981" t="n">
        <v>101.54</v>
      </c>
      <c r="H981" t="n">
        <v>1.79</v>
      </c>
      <c r="I981" t="n">
        <v>3</v>
      </c>
      <c r="J981" t="n">
        <v>330.44</v>
      </c>
      <c r="K981" t="n">
        <v>59.89</v>
      </c>
      <c r="L981" t="n">
        <v>33.25</v>
      </c>
      <c r="M981" t="n">
        <v>0</v>
      </c>
      <c r="N981" t="n">
        <v>102.3</v>
      </c>
      <c r="O981" t="n">
        <v>40988.53</v>
      </c>
      <c r="P981" t="n">
        <v>76.15000000000001</v>
      </c>
      <c r="Q981" t="n">
        <v>202.81</v>
      </c>
      <c r="R981" t="n">
        <v>18.76</v>
      </c>
      <c r="S981" t="n">
        <v>13.89</v>
      </c>
      <c r="T981" t="n">
        <v>765.97</v>
      </c>
      <c r="U981" t="n">
        <v>0.74</v>
      </c>
      <c r="V981" t="n">
        <v>0.76</v>
      </c>
      <c r="W981" t="n">
        <v>0.64</v>
      </c>
      <c r="X981" t="n">
        <v>0.04</v>
      </c>
      <c r="Y981" t="n">
        <v>1</v>
      </c>
      <c r="Z981" t="n">
        <v>10</v>
      </c>
    </row>
    <row r="982">
      <c r="A982" t="n">
        <v>0</v>
      </c>
      <c r="B982" t="n">
        <v>80</v>
      </c>
      <c r="C982" t="inlineStr">
        <is>
          <t xml:space="preserve">CONCLUIDO	</t>
        </is>
      </c>
      <c r="D982" t="n">
        <v>9.774900000000001</v>
      </c>
      <c r="E982" t="n">
        <v>10.23</v>
      </c>
      <c r="F982" t="n">
        <v>6.13</v>
      </c>
      <c r="G982" t="n">
        <v>6.69</v>
      </c>
      <c r="H982" t="n">
        <v>0.11</v>
      </c>
      <c r="I982" t="n">
        <v>55</v>
      </c>
      <c r="J982" t="n">
        <v>159.12</v>
      </c>
      <c r="K982" t="n">
        <v>50.28</v>
      </c>
      <c r="L982" t="n">
        <v>1</v>
      </c>
      <c r="M982" t="n">
        <v>53</v>
      </c>
      <c r="N982" t="n">
        <v>27.84</v>
      </c>
      <c r="O982" t="n">
        <v>19859.16</v>
      </c>
      <c r="P982" t="n">
        <v>74.73</v>
      </c>
      <c r="Q982" t="n">
        <v>202.85</v>
      </c>
      <c r="R982" t="n">
        <v>51.79</v>
      </c>
      <c r="S982" t="n">
        <v>13.89</v>
      </c>
      <c r="T982" t="n">
        <v>17020.21</v>
      </c>
      <c r="U982" t="n">
        <v>0.27</v>
      </c>
      <c r="V982" t="n">
        <v>0.63</v>
      </c>
      <c r="W982" t="n">
        <v>0.72</v>
      </c>
      <c r="X982" t="n">
        <v>1.09</v>
      </c>
      <c r="Y982" t="n">
        <v>1</v>
      </c>
      <c r="Z982" t="n">
        <v>10</v>
      </c>
    </row>
    <row r="983">
      <c r="A983" t="n">
        <v>1</v>
      </c>
      <c r="B983" t="n">
        <v>80</v>
      </c>
      <c r="C983" t="inlineStr">
        <is>
          <t xml:space="preserve">CONCLUIDO	</t>
        </is>
      </c>
      <c r="D983" t="n">
        <v>10.4572</v>
      </c>
      <c r="E983" t="n">
        <v>9.56</v>
      </c>
      <c r="F983" t="n">
        <v>5.88</v>
      </c>
      <c r="G983" t="n">
        <v>8.41</v>
      </c>
      <c r="H983" t="n">
        <v>0.14</v>
      </c>
      <c r="I983" t="n">
        <v>42</v>
      </c>
      <c r="J983" t="n">
        <v>159.48</v>
      </c>
      <c r="K983" t="n">
        <v>50.28</v>
      </c>
      <c r="L983" t="n">
        <v>1.25</v>
      </c>
      <c r="M983" t="n">
        <v>40</v>
      </c>
      <c r="N983" t="n">
        <v>27.95</v>
      </c>
      <c r="O983" t="n">
        <v>19902.91</v>
      </c>
      <c r="P983" t="n">
        <v>71.51000000000001</v>
      </c>
      <c r="Q983" t="n">
        <v>202.82</v>
      </c>
      <c r="R983" t="n">
        <v>43.55</v>
      </c>
      <c r="S983" t="n">
        <v>13.89</v>
      </c>
      <c r="T983" t="n">
        <v>12965.85</v>
      </c>
      <c r="U983" t="n">
        <v>0.32</v>
      </c>
      <c r="V983" t="n">
        <v>0.66</v>
      </c>
      <c r="W983" t="n">
        <v>0.72</v>
      </c>
      <c r="X983" t="n">
        <v>0.85</v>
      </c>
      <c r="Y983" t="n">
        <v>1</v>
      </c>
      <c r="Z983" t="n">
        <v>10</v>
      </c>
    </row>
    <row r="984">
      <c r="A984" t="n">
        <v>2</v>
      </c>
      <c r="B984" t="n">
        <v>80</v>
      </c>
      <c r="C984" t="inlineStr">
        <is>
          <t xml:space="preserve">CONCLUIDO	</t>
        </is>
      </c>
      <c r="D984" t="n">
        <v>10.9656</v>
      </c>
      <c r="E984" t="n">
        <v>9.119999999999999</v>
      </c>
      <c r="F984" t="n">
        <v>5.7</v>
      </c>
      <c r="G984" t="n">
        <v>10.06</v>
      </c>
      <c r="H984" t="n">
        <v>0.17</v>
      </c>
      <c r="I984" t="n">
        <v>34</v>
      </c>
      <c r="J984" t="n">
        <v>159.83</v>
      </c>
      <c r="K984" t="n">
        <v>50.28</v>
      </c>
      <c r="L984" t="n">
        <v>1.5</v>
      </c>
      <c r="M984" t="n">
        <v>32</v>
      </c>
      <c r="N984" t="n">
        <v>28.05</v>
      </c>
      <c r="O984" t="n">
        <v>19946.71</v>
      </c>
      <c r="P984" t="n">
        <v>68.97</v>
      </c>
      <c r="Q984" t="n">
        <v>202.86</v>
      </c>
      <c r="R984" t="n">
        <v>38.1</v>
      </c>
      <c r="S984" t="n">
        <v>13.89</v>
      </c>
      <c r="T984" t="n">
        <v>10281.66</v>
      </c>
      <c r="U984" t="n">
        <v>0.36</v>
      </c>
      <c r="V984" t="n">
        <v>0.68</v>
      </c>
      <c r="W984" t="n">
        <v>0.6899999999999999</v>
      </c>
      <c r="X984" t="n">
        <v>0.66</v>
      </c>
      <c r="Y984" t="n">
        <v>1</v>
      </c>
      <c r="Z984" t="n">
        <v>10</v>
      </c>
    </row>
    <row r="985">
      <c r="A985" t="n">
        <v>3</v>
      </c>
      <c r="B985" t="n">
        <v>80</v>
      </c>
      <c r="C985" t="inlineStr">
        <is>
          <t xml:space="preserve">CONCLUIDO	</t>
        </is>
      </c>
      <c r="D985" t="n">
        <v>11.2708</v>
      </c>
      <c r="E985" t="n">
        <v>8.869999999999999</v>
      </c>
      <c r="F985" t="n">
        <v>5.61</v>
      </c>
      <c r="G985" t="n">
        <v>11.61</v>
      </c>
      <c r="H985" t="n">
        <v>0.19</v>
      </c>
      <c r="I985" t="n">
        <v>29</v>
      </c>
      <c r="J985" t="n">
        <v>160.19</v>
      </c>
      <c r="K985" t="n">
        <v>50.28</v>
      </c>
      <c r="L985" t="n">
        <v>1.75</v>
      </c>
      <c r="M985" t="n">
        <v>27</v>
      </c>
      <c r="N985" t="n">
        <v>28.16</v>
      </c>
      <c r="O985" t="n">
        <v>19990.53</v>
      </c>
      <c r="P985" t="n">
        <v>67.75</v>
      </c>
      <c r="Q985" t="n">
        <v>202.82</v>
      </c>
      <c r="R985" t="n">
        <v>35.58</v>
      </c>
      <c r="S985" t="n">
        <v>13.89</v>
      </c>
      <c r="T985" t="n">
        <v>9042.540000000001</v>
      </c>
      <c r="U985" t="n">
        <v>0.39</v>
      </c>
      <c r="V985" t="n">
        <v>0.6899999999999999</v>
      </c>
      <c r="W985" t="n">
        <v>0.68</v>
      </c>
      <c r="X985" t="n">
        <v>0.57</v>
      </c>
      <c r="Y985" t="n">
        <v>1</v>
      </c>
      <c r="Z985" t="n">
        <v>10</v>
      </c>
    </row>
    <row r="986">
      <c r="A986" t="n">
        <v>4</v>
      </c>
      <c r="B986" t="n">
        <v>80</v>
      </c>
      <c r="C986" t="inlineStr">
        <is>
          <t xml:space="preserve">CONCLUIDO	</t>
        </is>
      </c>
      <c r="D986" t="n">
        <v>11.5741</v>
      </c>
      <c r="E986" t="n">
        <v>8.640000000000001</v>
      </c>
      <c r="F986" t="n">
        <v>5.51</v>
      </c>
      <c r="G986" t="n">
        <v>13.22</v>
      </c>
      <c r="H986" t="n">
        <v>0.22</v>
      </c>
      <c r="I986" t="n">
        <v>25</v>
      </c>
      <c r="J986" t="n">
        <v>160.54</v>
      </c>
      <c r="K986" t="n">
        <v>50.28</v>
      </c>
      <c r="L986" t="n">
        <v>2</v>
      </c>
      <c r="M986" t="n">
        <v>23</v>
      </c>
      <c r="N986" t="n">
        <v>28.26</v>
      </c>
      <c r="O986" t="n">
        <v>20034.4</v>
      </c>
      <c r="P986" t="n">
        <v>66.25</v>
      </c>
      <c r="Q986" t="n">
        <v>202.85</v>
      </c>
      <c r="R986" t="n">
        <v>32.37</v>
      </c>
      <c r="S986" t="n">
        <v>13.89</v>
      </c>
      <c r="T986" t="n">
        <v>7460.99</v>
      </c>
      <c r="U986" t="n">
        <v>0.43</v>
      </c>
      <c r="V986" t="n">
        <v>0.7</v>
      </c>
      <c r="W986" t="n">
        <v>0.67</v>
      </c>
      <c r="X986" t="n">
        <v>0.47</v>
      </c>
      <c r="Y986" t="n">
        <v>1</v>
      </c>
      <c r="Z986" t="n">
        <v>10</v>
      </c>
    </row>
    <row r="987">
      <c r="A987" t="n">
        <v>5</v>
      </c>
      <c r="B987" t="n">
        <v>80</v>
      </c>
      <c r="C987" t="inlineStr">
        <is>
          <t xml:space="preserve">CONCLUIDO	</t>
        </is>
      </c>
      <c r="D987" t="n">
        <v>11.754</v>
      </c>
      <c r="E987" t="n">
        <v>8.51</v>
      </c>
      <c r="F987" t="n">
        <v>5.47</v>
      </c>
      <c r="G987" t="n">
        <v>14.93</v>
      </c>
      <c r="H987" t="n">
        <v>0.25</v>
      </c>
      <c r="I987" t="n">
        <v>22</v>
      </c>
      <c r="J987" t="n">
        <v>160.9</v>
      </c>
      <c r="K987" t="n">
        <v>50.28</v>
      </c>
      <c r="L987" t="n">
        <v>2.25</v>
      </c>
      <c r="M987" t="n">
        <v>20</v>
      </c>
      <c r="N987" t="n">
        <v>28.37</v>
      </c>
      <c r="O987" t="n">
        <v>20078.3</v>
      </c>
      <c r="P987" t="n">
        <v>65.58</v>
      </c>
      <c r="Q987" t="n">
        <v>202.84</v>
      </c>
      <c r="R987" t="n">
        <v>30.86</v>
      </c>
      <c r="S987" t="n">
        <v>13.89</v>
      </c>
      <c r="T987" t="n">
        <v>6718.4</v>
      </c>
      <c r="U987" t="n">
        <v>0.45</v>
      </c>
      <c r="V987" t="n">
        <v>0.71</v>
      </c>
      <c r="W987" t="n">
        <v>0.68</v>
      </c>
      <c r="X987" t="n">
        <v>0.44</v>
      </c>
      <c r="Y987" t="n">
        <v>1</v>
      </c>
      <c r="Z987" t="n">
        <v>10</v>
      </c>
    </row>
    <row r="988">
      <c r="A988" t="n">
        <v>6</v>
      </c>
      <c r="B988" t="n">
        <v>80</v>
      </c>
      <c r="C988" t="inlineStr">
        <is>
          <t xml:space="preserve">CONCLUIDO	</t>
        </is>
      </c>
      <c r="D988" t="n">
        <v>11.9363</v>
      </c>
      <c r="E988" t="n">
        <v>8.380000000000001</v>
      </c>
      <c r="F988" t="n">
        <v>5.41</v>
      </c>
      <c r="G988" t="n">
        <v>16.23</v>
      </c>
      <c r="H988" t="n">
        <v>0.27</v>
      </c>
      <c r="I988" t="n">
        <v>20</v>
      </c>
      <c r="J988" t="n">
        <v>161.26</v>
      </c>
      <c r="K988" t="n">
        <v>50.28</v>
      </c>
      <c r="L988" t="n">
        <v>2.5</v>
      </c>
      <c r="M988" t="n">
        <v>18</v>
      </c>
      <c r="N988" t="n">
        <v>28.48</v>
      </c>
      <c r="O988" t="n">
        <v>20122.23</v>
      </c>
      <c r="P988" t="n">
        <v>64.59999999999999</v>
      </c>
      <c r="Q988" t="n">
        <v>202.85</v>
      </c>
      <c r="R988" t="n">
        <v>29.15</v>
      </c>
      <c r="S988" t="n">
        <v>13.89</v>
      </c>
      <c r="T988" t="n">
        <v>5876.38</v>
      </c>
      <c r="U988" t="n">
        <v>0.48</v>
      </c>
      <c r="V988" t="n">
        <v>0.72</v>
      </c>
      <c r="W988" t="n">
        <v>0.67</v>
      </c>
      <c r="X988" t="n">
        <v>0.37</v>
      </c>
      <c r="Y988" t="n">
        <v>1</v>
      </c>
      <c r="Z988" t="n">
        <v>10</v>
      </c>
    </row>
    <row r="989">
      <c r="A989" t="n">
        <v>7</v>
      </c>
      <c r="B989" t="n">
        <v>80</v>
      </c>
      <c r="C989" t="inlineStr">
        <is>
          <t xml:space="preserve">CONCLUIDO	</t>
        </is>
      </c>
      <c r="D989" t="n">
        <v>12.0708</v>
      </c>
      <c r="E989" t="n">
        <v>8.279999999999999</v>
      </c>
      <c r="F989" t="n">
        <v>5.38</v>
      </c>
      <c r="G989" t="n">
        <v>17.93</v>
      </c>
      <c r="H989" t="n">
        <v>0.3</v>
      </c>
      <c r="I989" t="n">
        <v>18</v>
      </c>
      <c r="J989" t="n">
        <v>161.61</v>
      </c>
      <c r="K989" t="n">
        <v>50.28</v>
      </c>
      <c r="L989" t="n">
        <v>2.75</v>
      </c>
      <c r="M989" t="n">
        <v>16</v>
      </c>
      <c r="N989" t="n">
        <v>28.58</v>
      </c>
      <c r="O989" t="n">
        <v>20166.2</v>
      </c>
      <c r="P989" t="n">
        <v>64.06999999999999</v>
      </c>
      <c r="Q989" t="n">
        <v>202.81</v>
      </c>
      <c r="R989" t="n">
        <v>27.99</v>
      </c>
      <c r="S989" t="n">
        <v>13.89</v>
      </c>
      <c r="T989" t="n">
        <v>5307.12</v>
      </c>
      <c r="U989" t="n">
        <v>0.5</v>
      </c>
      <c r="V989" t="n">
        <v>0.72</v>
      </c>
      <c r="W989" t="n">
        <v>0.67</v>
      </c>
      <c r="X989" t="n">
        <v>0.34</v>
      </c>
      <c r="Y989" t="n">
        <v>1</v>
      </c>
      <c r="Z989" t="n">
        <v>10</v>
      </c>
    </row>
    <row r="990">
      <c r="A990" t="n">
        <v>8</v>
      </c>
      <c r="B990" t="n">
        <v>80</v>
      </c>
      <c r="C990" t="inlineStr">
        <is>
          <t xml:space="preserve">CONCLUIDO	</t>
        </is>
      </c>
      <c r="D990" t="n">
        <v>12.1494</v>
      </c>
      <c r="E990" t="n">
        <v>8.23</v>
      </c>
      <c r="F990" t="n">
        <v>5.36</v>
      </c>
      <c r="G990" t="n">
        <v>18.91</v>
      </c>
      <c r="H990" t="n">
        <v>0.33</v>
      </c>
      <c r="I990" t="n">
        <v>17</v>
      </c>
      <c r="J990" t="n">
        <v>161.97</v>
      </c>
      <c r="K990" t="n">
        <v>50.28</v>
      </c>
      <c r="L990" t="n">
        <v>3</v>
      </c>
      <c r="M990" t="n">
        <v>15</v>
      </c>
      <c r="N990" t="n">
        <v>28.69</v>
      </c>
      <c r="O990" t="n">
        <v>20210.21</v>
      </c>
      <c r="P990" t="n">
        <v>63.43</v>
      </c>
      <c r="Q990" t="n">
        <v>202.85</v>
      </c>
      <c r="R990" t="n">
        <v>27.71</v>
      </c>
      <c r="S990" t="n">
        <v>13.89</v>
      </c>
      <c r="T990" t="n">
        <v>5170.05</v>
      </c>
      <c r="U990" t="n">
        <v>0.5</v>
      </c>
      <c r="V990" t="n">
        <v>0.72</v>
      </c>
      <c r="W990" t="n">
        <v>0.66</v>
      </c>
      <c r="X990" t="n">
        <v>0.32</v>
      </c>
      <c r="Y990" t="n">
        <v>1</v>
      </c>
      <c r="Z990" t="n">
        <v>10</v>
      </c>
    </row>
    <row r="991">
      <c r="A991" t="n">
        <v>9</v>
      </c>
      <c r="B991" t="n">
        <v>80</v>
      </c>
      <c r="C991" t="inlineStr">
        <is>
          <t xml:space="preserve">CONCLUIDO	</t>
        </is>
      </c>
      <c r="D991" t="n">
        <v>12.2708</v>
      </c>
      <c r="E991" t="n">
        <v>8.15</v>
      </c>
      <c r="F991" t="n">
        <v>5.34</v>
      </c>
      <c r="G991" t="n">
        <v>21.37</v>
      </c>
      <c r="H991" t="n">
        <v>0.35</v>
      </c>
      <c r="I991" t="n">
        <v>15</v>
      </c>
      <c r="J991" t="n">
        <v>162.33</v>
      </c>
      <c r="K991" t="n">
        <v>50.28</v>
      </c>
      <c r="L991" t="n">
        <v>3.25</v>
      </c>
      <c r="M991" t="n">
        <v>13</v>
      </c>
      <c r="N991" t="n">
        <v>28.8</v>
      </c>
      <c r="O991" t="n">
        <v>20254.26</v>
      </c>
      <c r="P991" t="n">
        <v>63.06</v>
      </c>
      <c r="Q991" t="n">
        <v>202.82</v>
      </c>
      <c r="R991" t="n">
        <v>27.16</v>
      </c>
      <c r="S991" t="n">
        <v>13.89</v>
      </c>
      <c r="T991" t="n">
        <v>4906.16</v>
      </c>
      <c r="U991" t="n">
        <v>0.51</v>
      </c>
      <c r="V991" t="n">
        <v>0.72</v>
      </c>
      <c r="W991" t="n">
        <v>0.66</v>
      </c>
      <c r="X991" t="n">
        <v>0.3</v>
      </c>
      <c r="Y991" t="n">
        <v>1</v>
      </c>
      <c r="Z991" t="n">
        <v>10</v>
      </c>
    </row>
    <row r="992">
      <c r="A992" t="n">
        <v>10</v>
      </c>
      <c r="B992" t="n">
        <v>80</v>
      </c>
      <c r="C992" t="inlineStr">
        <is>
          <t xml:space="preserve">CONCLUIDO	</t>
        </is>
      </c>
      <c r="D992" t="n">
        <v>12.3792</v>
      </c>
      <c r="E992" t="n">
        <v>8.08</v>
      </c>
      <c r="F992" t="n">
        <v>5.3</v>
      </c>
      <c r="G992" t="n">
        <v>22.73</v>
      </c>
      <c r="H992" t="n">
        <v>0.38</v>
      </c>
      <c r="I992" t="n">
        <v>14</v>
      </c>
      <c r="J992" t="n">
        <v>162.68</v>
      </c>
      <c r="K992" t="n">
        <v>50.28</v>
      </c>
      <c r="L992" t="n">
        <v>3.5</v>
      </c>
      <c r="M992" t="n">
        <v>12</v>
      </c>
      <c r="N992" t="n">
        <v>28.9</v>
      </c>
      <c r="O992" t="n">
        <v>20298.34</v>
      </c>
      <c r="P992" t="n">
        <v>62.4</v>
      </c>
      <c r="Q992" t="n">
        <v>202.86</v>
      </c>
      <c r="R992" t="n">
        <v>25.95</v>
      </c>
      <c r="S992" t="n">
        <v>13.89</v>
      </c>
      <c r="T992" t="n">
        <v>4303.61</v>
      </c>
      <c r="U992" t="n">
        <v>0.54</v>
      </c>
      <c r="V992" t="n">
        <v>0.73</v>
      </c>
      <c r="W992" t="n">
        <v>0.66</v>
      </c>
      <c r="X992" t="n">
        <v>0.26</v>
      </c>
      <c r="Y992" t="n">
        <v>1</v>
      </c>
      <c r="Z992" t="n">
        <v>10</v>
      </c>
    </row>
    <row r="993">
      <c r="A993" t="n">
        <v>11</v>
      </c>
      <c r="B993" t="n">
        <v>80</v>
      </c>
      <c r="C993" t="inlineStr">
        <is>
          <t xml:space="preserve">CONCLUIDO	</t>
        </is>
      </c>
      <c r="D993" t="n">
        <v>12.4636</v>
      </c>
      <c r="E993" t="n">
        <v>8.02</v>
      </c>
      <c r="F993" t="n">
        <v>5.28</v>
      </c>
      <c r="G993" t="n">
        <v>24.37</v>
      </c>
      <c r="H993" t="n">
        <v>0.41</v>
      </c>
      <c r="I993" t="n">
        <v>13</v>
      </c>
      <c r="J993" t="n">
        <v>163.04</v>
      </c>
      <c r="K993" t="n">
        <v>50.28</v>
      </c>
      <c r="L993" t="n">
        <v>3.75</v>
      </c>
      <c r="M993" t="n">
        <v>11</v>
      </c>
      <c r="N993" t="n">
        <v>29.01</v>
      </c>
      <c r="O993" t="n">
        <v>20342.46</v>
      </c>
      <c r="P993" t="n">
        <v>61.93</v>
      </c>
      <c r="Q993" t="n">
        <v>202.81</v>
      </c>
      <c r="R993" t="n">
        <v>25.07</v>
      </c>
      <c r="S993" t="n">
        <v>13.89</v>
      </c>
      <c r="T993" t="n">
        <v>3869.23</v>
      </c>
      <c r="U993" t="n">
        <v>0.55</v>
      </c>
      <c r="V993" t="n">
        <v>0.73</v>
      </c>
      <c r="W993" t="n">
        <v>0.66</v>
      </c>
      <c r="X993" t="n">
        <v>0.24</v>
      </c>
      <c r="Y993" t="n">
        <v>1</v>
      </c>
      <c r="Z993" t="n">
        <v>10</v>
      </c>
    </row>
    <row r="994">
      <c r="A994" t="n">
        <v>12</v>
      </c>
      <c r="B994" t="n">
        <v>80</v>
      </c>
      <c r="C994" t="inlineStr">
        <is>
          <t xml:space="preserve">CONCLUIDO	</t>
        </is>
      </c>
      <c r="D994" t="n">
        <v>12.5514</v>
      </c>
      <c r="E994" t="n">
        <v>7.97</v>
      </c>
      <c r="F994" t="n">
        <v>5.26</v>
      </c>
      <c r="G994" t="n">
        <v>26.28</v>
      </c>
      <c r="H994" t="n">
        <v>0.43</v>
      </c>
      <c r="I994" t="n">
        <v>12</v>
      </c>
      <c r="J994" t="n">
        <v>163.4</v>
      </c>
      <c r="K994" t="n">
        <v>50.28</v>
      </c>
      <c r="L994" t="n">
        <v>4</v>
      </c>
      <c r="M994" t="n">
        <v>10</v>
      </c>
      <c r="N994" t="n">
        <v>29.12</v>
      </c>
      <c r="O994" t="n">
        <v>20386.62</v>
      </c>
      <c r="P994" t="n">
        <v>61.42</v>
      </c>
      <c r="Q994" t="n">
        <v>202.9</v>
      </c>
      <c r="R994" t="n">
        <v>24.36</v>
      </c>
      <c r="S994" t="n">
        <v>13.89</v>
      </c>
      <c r="T994" t="n">
        <v>3521.03</v>
      </c>
      <c r="U994" t="n">
        <v>0.57</v>
      </c>
      <c r="V994" t="n">
        <v>0.74</v>
      </c>
      <c r="W994" t="n">
        <v>0.66</v>
      </c>
      <c r="X994" t="n">
        <v>0.22</v>
      </c>
      <c r="Y994" t="n">
        <v>1</v>
      </c>
      <c r="Z994" t="n">
        <v>10</v>
      </c>
    </row>
    <row r="995">
      <c r="A995" t="n">
        <v>13</v>
      </c>
      <c r="B995" t="n">
        <v>80</v>
      </c>
      <c r="C995" t="inlineStr">
        <is>
          <t xml:space="preserve">CONCLUIDO	</t>
        </is>
      </c>
      <c r="D995" t="n">
        <v>12.5418</v>
      </c>
      <c r="E995" t="n">
        <v>7.97</v>
      </c>
      <c r="F995" t="n">
        <v>5.26</v>
      </c>
      <c r="G995" t="n">
        <v>26.31</v>
      </c>
      <c r="H995" t="n">
        <v>0.46</v>
      </c>
      <c r="I995" t="n">
        <v>12</v>
      </c>
      <c r="J995" t="n">
        <v>163.76</v>
      </c>
      <c r="K995" t="n">
        <v>50.28</v>
      </c>
      <c r="L995" t="n">
        <v>4.25</v>
      </c>
      <c r="M995" t="n">
        <v>10</v>
      </c>
      <c r="N995" t="n">
        <v>29.23</v>
      </c>
      <c r="O995" t="n">
        <v>20430.81</v>
      </c>
      <c r="P995" t="n">
        <v>61.33</v>
      </c>
      <c r="Q995" t="n">
        <v>202.85</v>
      </c>
      <c r="R995" t="n">
        <v>24.62</v>
      </c>
      <c r="S995" t="n">
        <v>13.89</v>
      </c>
      <c r="T995" t="n">
        <v>3649.72</v>
      </c>
      <c r="U995" t="n">
        <v>0.5600000000000001</v>
      </c>
      <c r="V995" t="n">
        <v>0.74</v>
      </c>
      <c r="W995" t="n">
        <v>0.66</v>
      </c>
      <c r="X995" t="n">
        <v>0.22</v>
      </c>
      <c r="Y995" t="n">
        <v>1</v>
      </c>
      <c r="Z995" t="n">
        <v>10</v>
      </c>
    </row>
    <row r="996">
      <c r="A996" t="n">
        <v>14</v>
      </c>
      <c r="B996" t="n">
        <v>80</v>
      </c>
      <c r="C996" t="inlineStr">
        <is>
          <t xml:space="preserve">CONCLUIDO	</t>
        </is>
      </c>
      <c r="D996" t="n">
        <v>12.6356</v>
      </c>
      <c r="E996" t="n">
        <v>7.91</v>
      </c>
      <c r="F996" t="n">
        <v>5.24</v>
      </c>
      <c r="G996" t="n">
        <v>28.56</v>
      </c>
      <c r="H996" t="n">
        <v>0.49</v>
      </c>
      <c r="I996" t="n">
        <v>11</v>
      </c>
      <c r="J996" t="n">
        <v>164.12</v>
      </c>
      <c r="K996" t="n">
        <v>50.28</v>
      </c>
      <c r="L996" t="n">
        <v>4.5</v>
      </c>
      <c r="M996" t="n">
        <v>9</v>
      </c>
      <c r="N996" t="n">
        <v>29.34</v>
      </c>
      <c r="O996" t="n">
        <v>20475.04</v>
      </c>
      <c r="P996" t="n">
        <v>60.67</v>
      </c>
      <c r="Q996" t="n">
        <v>202.81</v>
      </c>
      <c r="R996" t="n">
        <v>23.79</v>
      </c>
      <c r="S996" t="n">
        <v>13.89</v>
      </c>
      <c r="T996" t="n">
        <v>3242.32</v>
      </c>
      <c r="U996" t="n">
        <v>0.58</v>
      </c>
      <c r="V996" t="n">
        <v>0.74</v>
      </c>
      <c r="W996" t="n">
        <v>0.65</v>
      </c>
      <c r="X996" t="n">
        <v>0.2</v>
      </c>
      <c r="Y996" t="n">
        <v>1</v>
      </c>
      <c r="Z996" t="n">
        <v>10</v>
      </c>
    </row>
    <row r="997">
      <c r="A997" t="n">
        <v>15</v>
      </c>
      <c r="B997" t="n">
        <v>80</v>
      </c>
      <c r="C997" t="inlineStr">
        <is>
          <t xml:space="preserve">CONCLUIDO	</t>
        </is>
      </c>
      <c r="D997" t="n">
        <v>12.6311</v>
      </c>
      <c r="E997" t="n">
        <v>7.92</v>
      </c>
      <c r="F997" t="n">
        <v>5.24</v>
      </c>
      <c r="G997" t="n">
        <v>28.57</v>
      </c>
      <c r="H997" t="n">
        <v>0.51</v>
      </c>
      <c r="I997" t="n">
        <v>11</v>
      </c>
      <c r="J997" t="n">
        <v>164.48</v>
      </c>
      <c r="K997" t="n">
        <v>50.28</v>
      </c>
      <c r="L997" t="n">
        <v>4.75</v>
      </c>
      <c r="M997" t="n">
        <v>9</v>
      </c>
      <c r="N997" t="n">
        <v>29.45</v>
      </c>
      <c r="O997" t="n">
        <v>20519.3</v>
      </c>
      <c r="P997" t="n">
        <v>60.44</v>
      </c>
      <c r="Q997" t="n">
        <v>202.81</v>
      </c>
      <c r="R997" t="n">
        <v>23.75</v>
      </c>
      <c r="S997" t="n">
        <v>13.89</v>
      </c>
      <c r="T997" t="n">
        <v>3219.71</v>
      </c>
      <c r="U997" t="n">
        <v>0.58</v>
      </c>
      <c r="V997" t="n">
        <v>0.74</v>
      </c>
      <c r="W997" t="n">
        <v>0.66</v>
      </c>
      <c r="X997" t="n">
        <v>0.2</v>
      </c>
      <c r="Y997" t="n">
        <v>1</v>
      </c>
      <c r="Z997" t="n">
        <v>10</v>
      </c>
    </row>
    <row r="998">
      <c r="A998" t="n">
        <v>16</v>
      </c>
      <c r="B998" t="n">
        <v>80</v>
      </c>
      <c r="C998" t="inlineStr">
        <is>
          <t xml:space="preserve">CONCLUIDO	</t>
        </is>
      </c>
      <c r="D998" t="n">
        <v>12.7146</v>
      </c>
      <c r="E998" t="n">
        <v>7.86</v>
      </c>
      <c r="F998" t="n">
        <v>5.22</v>
      </c>
      <c r="G998" t="n">
        <v>31.31</v>
      </c>
      <c r="H998" t="n">
        <v>0.54</v>
      </c>
      <c r="I998" t="n">
        <v>10</v>
      </c>
      <c r="J998" t="n">
        <v>164.83</v>
      </c>
      <c r="K998" t="n">
        <v>50.28</v>
      </c>
      <c r="L998" t="n">
        <v>5</v>
      </c>
      <c r="M998" t="n">
        <v>8</v>
      </c>
      <c r="N998" t="n">
        <v>29.55</v>
      </c>
      <c r="O998" t="n">
        <v>20563.61</v>
      </c>
      <c r="P998" t="n">
        <v>60.12</v>
      </c>
      <c r="Q998" t="n">
        <v>202.81</v>
      </c>
      <c r="R998" t="n">
        <v>23.16</v>
      </c>
      <c r="S998" t="n">
        <v>13.89</v>
      </c>
      <c r="T998" t="n">
        <v>2929.57</v>
      </c>
      <c r="U998" t="n">
        <v>0.6</v>
      </c>
      <c r="V998" t="n">
        <v>0.74</v>
      </c>
      <c r="W998" t="n">
        <v>0.66</v>
      </c>
      <c r="X998" t="n">
        <v>0.18</v>
      </c>
      <c r="Y998" t="n">
        <v>1</v>
      </c>
      <c r="Z998" t="n">
        <v>10</v>
      </c>
    </row>
    <row r="999">
      <c r="A999" t="n">
        <v>17</v>
      </c>
      <c r="B999" t="n">
        <v>80</v>
      </c>
      <c r="C999" t="inlineStr">
        <is>
          <t xml:space="preserve">CONCLUIDO	</t>
        </is>
      </c>
      <c r="D999" t="n">
        <v>12.7132</v>
      </c>
      <c r="E999" t="n">
        <v>7.87</v>
      </c>
      <c r="F999" t="n">
        <v>5.22</v>
      </c>
      <c r="G999" t="n">
        <v>31.32</v>
      </c>
      <c r="H999" t="n">
        <v>0.5600000000000001</v>
      </c>
      <c r="I999" t="n">
        <v>10</v>
      </c>
      <c r="J999" t="n">
        <v>165.19</v>
      </c>
      <c r="K999" t="n">
        <v>50.28</v>
      </c>
      <c r="L999" t="n">
        <v>5.25</v>
      </c>
      <c r="M999" t="n">
        <v>8</v>
      </c>
      <c r="N999" t="n">
        <v>29.66</v>
      </c>
      <c r="O999" t="n">
        <v>20607.95</v>
      </c>
      <c r="P999" t="n">
        <v>59.87</v>
      </c>
      <c r="Q999" t="n">
        <v>202.87</v>
      </c>
      <c r="R999" t="n">
        <v>23.1</v>
      </c>
      <c r="S999" t="n">
        <v>13.89</v>
      </c>
      <c r="T999" t="n">
        <v>2899.76</v>
      </c>
      <c r="U999" t="n">
        <v>0.6</v>
      </c>
      <c r="V999" t="n">
        <v>0.74</v>
      </c>
      <c r="W999" t="n">
        <v>0.66</v>
      </c>
      <c r="X999" t="n">
        <v>0.18</v>
      </c>
      <c r="Y999" t="n">
        <v>1</v>
      </c>
      <c r="Z999" t="n">
        <v>10</v>
      </c>
    </row>
    <row r="1000">
      <c r="A1000" t="n">
        <v>18</v>
      </c>
      <c r="B1000" t="n">
        <v>80</v>
      </c>
      <c r="C1000" t="inlineStr">
        <is>
          <t xml:space="preserve">CONCLUIDO	</t>
        </is>
      </c>
      <c r="D1000" t="n">
        <v>12.8005</v>
      </c>
      <c r="E1000" t="n">
        <v>7.81</v>
      </c>
      <c r="F1000" t="n">
        <v>5.2</v>
      </c>
      <c r="G1000" t="n">
        <v>34.65</v>
      </c>
      <c r="H1000" t="n">
        <v>0.59</v>
      </c>
      <c r="I1000" t="n">
        <v>9</v>
      </c>
      <c r="J1000" t="n">
        <v>165.55</v>
      </c>
      <c r="K1000" t="n">
        <v>50.28</v>
      </c>
      <c r="L1000" t="n">
        <v>5.5</v>
      </c>
      <c r="M1000" t="n">
        <v>7</v>
      </c>
      <c r="N1000" t="n">
        <v>29.77</v>
      </c>
      <c r="O1000" t="n">
        <v>20652.33</v>
      </c>
      <c r="P1000" t="n">
        <v>59.34</v>
      </c>
      <c r="Q1000" t="n">
        <v>202.81</v>
      </c>
      <c r="R1000" t="n">
        <v>22.68</v>
      </c>
      <c r="S1000" t="n">
        <v>13.89</v>
      </c>
      <c r="T1000" t="n">
        <v>2694.26</v>
      </c>
      <c r="U1000" t="n">
        <v>0.61</v>
      </c>
      <c r="V1000" t="n">
        <v>0.74</v>
      </c>
      <c r="W1000" t="n">
        <v>0.65</v>
      </c>
      <c r="X1000" t="n">
        <v>0.16</v>
      </c>
      <c r="Y1000" t="n">
        <v>1</v>
      </c>
      <c r="Z1000" t="n">
        <v>10</v>
      </c>
    </row>
    <row r="1001">
      <c r="A1001" t="n">
        <v>19</v>
      </c>
      <c r="B1001" t="n">
        <v>80</v>
      </c>
      <c r="C1001" t="inlineStr">
        <is>
          <t xml:space="preserve">CONCLUIDO	</t>
        </is>
      </c>
      <c r="D1001" t="n">
        <v>12.7977</v>
      </c>
      <c r="E1001" t="n">
        <v>7.81</v>
      </c>
      <c r="F1001" t="n">
        <v>5.2</v>
      </c>
      <c r="G1001" t="n">
        <v>34.66</v>
      </c>
      <c r="H1001" t="n">
        <v>0.61</v>
      </c>
      <c r="I1001" t="n">
        <v>9</v>
      </c>
      <c r="J1001" t="n">
        <v>165.91</v>
      </c>
      <c r="K1001" t="n">
        <v>50.28</v>
      </c>
      <c r="L1001" t="n">
        <v>5.75</v>
      </c>
      <c r="M1001" t="n">
        <v>7</v>
      </c>
      <c r="N1001" t="n">
        <v>29.88</v>
      </c>
      <c r="O1001" t="n">
        <v>20696.74</v>
      </c>
      <c r="P1001" t="n">
        <v>59</v>
      </c>
      <c r="Q1001" t="n">
        <v>202.81</v>
      </c>
      <c r="R1001" t="n">
        <v>22.64</v>
      </c>
      <c r="S1001" t="n">
        <v>13.89</v>
      </c>
      <c r="T1001" t="n">
        <v>2674.22</v>
      </c>
      <c r="U1001" t="n">
        <v>0.61</v>
      </c>
      <c r="V1001" t="n">
        <v>0.74</v>
      </c>
      <c r="W1001" t="n">
        <v>0.65</v>
      </c>
      <c r="X1001" t="n">
        <v>0.16</v>
      </c>
      <c r="Y1001" t="n">
        <v>1</v>
      </c>
      <c r="Z1001" t="n">
        <v>10</v>
      </c>
    </row>
    <row r="1002">
      <c r="A1002" t="n">
        <v>20</v>
      </c>
      <c r="B1002" t="n">
        <v>80</v>
      </c>
      <c r="C1002" t="inlineStr">
        <is>
          <t xml:space="preserve">CONCLUIDO	</t>
        </is>
      </c>
      <c r="D1002" t="n">
        <v>12.8774</v>
      </c>
      <c r="E1002" t="n">
        <v>7.77</v>
      </c>
      <c r="F1002" t="n">
        <v>5.18</v>
      </c>
      <c r="G1002" t="n">
        <v>38.88</v>
      </c>
      <c r="H1002" t="n">
        <v>0.64</v>
      </c>
      <c r="I1002" t="n">
        <v>8</v>
      </c>
      <c r="J1002" t="n">
        <v>166.27</v>
      </c>
      <c r="K1002" t="n">
        <v>50.28</v>
      </c>
      <c r="L1002" t="n">
        <v>6</v>
      </c>
      <c r="M1002" t="n">
        <v>6</v>
      </c>
      <c r="N1002" t="n">
        <v>29.99</v>
      </c>
      <c r="O1002" t="n">
        <v>20741.2</v>
      </c>
      <c r="P1002" t="n">
        <v>58.53</v>
      </c>
      <c r="Q1002" t="n">
        <v>202.81</v>
      </c>
      <c r="R1002" t="n">
        <v>22.2</v>
      </c>
      <c r="S1002" t="n">
        <v>13.89</v>
      </c>
      <c r="T1002" t="n">
        <v>2460.03</v>
      </c>
      <c r="U1002" t="n">
        <v>0.63</v>
      </c>
      <c r="V1002" t="n">
        <v>0.75</v>
      </c>
      <c r="W1002" t="n">
        <v>0.65</v>
      </c>
      <c r="X1002" t="n">
        <v>0.15</v>
      </c>
      <c r="Y1002" t="n">
        <v>1</v>
      </c>
      <c r="Z1002" t="n">
        <v>10</v>
      </c>
    </row>
    <row r="1003">
      <c r="A1003" t="n">
        <v>21</v>
      </c>
      <c r="B1003" t="n">
        <v>80</v>
      </c>
      <c r="C1003" t="inlineStr">
        <is>
          <t xml:space="preserve">CONCLUIDO	</t>
        </is>
      </c>
      <c r="D1003" t="n">
        <v>12.8755</v>
      </c>
      <c r="E1003" t="n">
        <v>7.77</v>
      </c>
      <c r="F1003" t="n">
        <v>5.18</v>
      </c>
      <c r="G1003" t="n">
        <v>38.88</v>
      </c>
      <c r="H1003" t="n">
        <v>0.66</v>
      </c>
      <c r="I1003" t="n">
        <v>8</v>
      </c>
      <c r="J1003" t="n">
        <v>166.64</v>
      </c>
      <c r="K1003" t="n">
        <v>50.28</v>
      </c>
      <c r="L1003" t="n">
        <v>6.25</v>
      </c>
      <c r="M1003" t="n">
        <v>6</v>
      </c>
      <c r="N1003" t="n">
        <v>30.11</v>
      </c>
      <c r="O1003" t="n">
        <v>20785.69</v>
      </c>
      <c r="P1003" t="n">
        <v>58.6</v>
      </c>
      <c r="Q1003" t="n">
        <v>202.82</v>
      </c>
      <c r="R1003" t="n">
        <v>22.32</v>
      </c>
      <c r="S1003" t="n">
        <v>13.89</v>
      </c>
      <c r="T1003" t="n">
        <v>2517.96</v>
      </c>
      <c r="U1003" t="n">
        <v>0.62</v>
      </c>
      <c r="V1003" t="n">
        <v>0.75</v>
      </c>
      <c r="W1003" t="n">
        <v>0.65</v>
      </c>
      <c r="X1003" t="n">
        <v>0.15</v>
      </c>
      <c r="Y1003" t="n">
        <v>1</v>
      </c>
      <c r="Z1003" t="n">
        <v>10</v>
      </c>
    </row>
    <row r="1004">
      <c r="A1004" t="n">
        <v>22</v>
      </c>
      <c r="B1004" t="n">
        <v>80</v>
      </c>
      <c r="C1004" t="inlineStr">
        <is>
          <t xml:space="preserve">CONCLUIDO	</t>
        </is>
      </c>
      <c r="D1004" t="n">
        <v>12.8797</v>
      </c>
      <c r="E1004" t="n">
        <v>7.76</v>
      </c>
      <c r="F1004" t="n">
        <v>5.18</v>
      </c>
      <c r="G1004" t="n">
        <v>38.86</v>
      </c>
      <c r="H1004" t="n">
        <v>0.6899999999999999</v>
      </c>
      <c r="I1004" t="n">
        <v>8</v>
      </c>
      <c r="J1004" t="n">
        <v>167</v>
      </c>
      <c r="K1004" t="n">
        <v>50.28</v>
      </c>
      <c r="L1004" t="n">
        <v>6.5</v>
      </c>
      <c r="M1004" t="n">
        <v>6</v>
      </c>
      <c r="N1004" t="n">
        <v>30.22</v>
      </c>
      <c r="O1004" t="n">
        <v>20830.22</v>
      </c>
      <c r="P1004" t="n">
        <v>58.09</v>
      </c>
      <c r="Q1004" t="n">
        <v>202.82</v>
      </c>
      <c r="R1004" t="n">
        <v>22.05</v>
      </c>
      <c r="S1004" t="n">
        <v>13.89</v>
      </c>
      <c r="T1004" t="n">
        <v>2382.48</v>
      </c>
      <c r="U1004" t="n">
        <v>0.63</v>
      </c>
      <c r="V1004" t="n">
        <v>0.75</v>
      </c>
      <c r="W1004" t="n">
        <v>0.65</v>
      </c>
      <c r="X1004" t="n">
        <v>0.14</v>
      </c>
      <c r="Y1004" t="n">
        <v>1</v>
      </c>
      <c r="Z1004" t="n">
        <v>10</v>
      </c>
    </row>
    <row r="1005">
      <c r="A1005" t="n">
        <v>23</v>
      </c>
      <c r="B1005" t="n">
        <v>80</v>
      </c>
      <c r="C1005" t="inlineStr">
        <is>
          <t xml:space="preserve">CONCLUIDO	</t>
        </is>
      </c>
      <c r="D1005" t="n">
        <v>12.9051</v>
      </c>
      <c r="E1005" t="n">
        <v>7.75</v>
      </c>
      <c r="F1005" t="n">
        <v>5.17</v>
      </c>
      <c r="G1005" t="n">
        <v>38.75</v>
      </c>
      <c r="H1005" t="n">
        <v>0.71</v>
      </c>
      <c r="I1005" t="n">
        <v>8</v>
      </c>
      <c r="J1005" t="n">
        <v>167.36</v>
      </c>
      <c r="K1005" t="n">
        <v>50.28</v>
      </c>
      <c r="L1005" t="n">
        <v>6.75</v>
      </c>
      <c r="M1005" t="n">
        <v>6</v>
      </c>
      <c r="N1005" t="n">
        <v>30.33</v>
      </c>
      <c r="O1005" t="n">
        <v>20874.78</v>
      </c>
      <c r="P1005" t="n">
        <v>57.6</v>
      </c>
      <c r="Q1005" t="n">
        <v>202.81</v>
      </c>
      <c r="R1005" t="n">
        <v>21.74</v>
      </c>
      <c r="S1005" t="n">
        <v>13.89</v>
      </c>
      <c r="T1005" t="n">
        <v>2228.55</v>
      </c>
      <c r="U1005" t="n">
        <v>0.64</v>
      </c>
      <c r="V1005" t="n">
        <v>0.75</v>
      </c>
      <c r="W1005" t="n">
        <v>0.65</v>
      </c>
      <c r="X1005" t="n">
        <v>0.13</v>
      </c>
      <c r="Y1005" t="n">
        <v>1</v>
      </c>
      <c r="Z1005" t="n">
        <v>10</v>
      </c>
    </row>
    <row r="1006">
      <c r="A1006" t="n">
        <v>24</v>
      </c>
      <c r="B1006" t="n">
        <v>80</v>
      </c>
      <c r="C1006" t="inlineStr">
        <is>
          <t xml:space="preserve">CONCLUIDO	</t>
        </is>
      </c>
      <c r="D1006" t="n">
        <v>12.9716</v>
      </c>
      <c r="E1006" t="n">
        <v>7.71</v>
      </c>
      <c r="F1006" t="n">
        <v>5.16</v>
      </c>
      <c r="G1006" t="n">
        <v>44.22</v>
      </c>
      <c r="H1006" t="n">
        <v>0.74</v>
      </c>
      <c r="I1006" t="n">
        <v>7</v>
      </c>
      <c r="J1006" t="n">
        <v>167.72</v>
      </c>
      <c r="K1006" t="n">
        <v>50.28</v>
      </c>
      <c r="L1006" t="n">
        <v>7</v>
      </c>
      <c r="M1006" t="n">
        <v>5</v>
      </c>
      <c r="N1006" t="n">
        <v>30.44</v>
      </c>
      <c r="O1006" t="n">
        <v>20919.39</v>
      </c>
      <c r="P1006" t="n">
        <v>57.28</v>
      </c>
      <c r="Q1006" t="n">
        <v>202.81</v>
      </c>
      <c r="R1006" t="n">
        <v>21.47</v>
      </c>
      <c r="S1006" t="n">
        <v>13.89</v>
      </c>
      <c r="T1006" t="n">
        <v>2099.83</v>
      </c>
      <c r="U1006" t="n">
        <v>0.65</v>
      </c>
      <c r="V1006" t="n">
        <v>0.75</v>
      </c>
      <c r="W1006" t="n">
        <v>0.65</v>
      </c>
      <c r="X1006" t="n">
        <v>0.12</v>
      </c>
      <c r="Y1006" t="n">
        <v>1</v>
      </c>
      <c r="Z1006" t="n">
        <v>10</v>
      </c>
    </row>
    <row r="1007">
      <c r="A1007" t="n">
        <v>25</v>
      </c>
      <c r="B1007" t="n">
        <v>80</v>
      </c>
      <c r="C1007" t="inlineStr">
        <is>
          <t xml:space="preserve">CONCLUIDO	</t>
        </is>
      </c>
      <c r="D1007" t="n">
        <v>12.9786</v>
      </c>
      <c r="E1007" t="n">
        <v>7.7</v>
      </c>
      <c r="F1007" t="n">
        <v>5.16</v>
      </c>
      <c r="G1007" t="n">
        <v>44.19</v>
      </c>
      <c r="H1007" t="n">
        <v>0.76</v>
      </c>
      <c r="I1007" t="n">
        <v>7</v>
      </c>
      <c r="J1007" t="n">
        <v>168.08</v>
      </c>
      <c r="K1007" t="n">
        <v>50.28</v>
      </c>
      <c r="L1007" t="n">
        <v>7.25</v>
      </c>
      <c r="M1007" t="n">
        <v>5</v>
      </c>
      <c r="N1007" t="n">
        <v>30.55</v>
      </c>
      <c r="O1007" t="n">
        <v>20964.03</v>
      </c>
      <c r="P1007" t="n">
        <v>57.38</v>
      </c>
      <c r="Q1007" t="n">
        <v>202.83</v>
      </c>
      <c r="R1007" t="n">
        <v>21.23</v>
      </c>
      <c r="S1007" t="n">
        <v>13.89</v>
      </c>
      <c r="T1007" t="n">
        <v>1978.21</v>
      </c>
      <c r="U1007" t="n">
        <v>0.65</v>
      </c>
      <c r="V1007" t="n">
        <v>0.75</v>
      </c>
      <c r="W1007" t="n">
        <v>0.65</v>
      </c>
      <c r="X1007" t="n">
        <v>0.12</v>
      </c>
      <c r="Y1007" t="n">
        <v>1</v>
      </c>
      <c r="Z1007" t="n">
        <v>10</v>
      </c>
    </row>
    <row r="1008">
      <c r="A1008" t="n">
        <v>26</v>
      </c>
      <c r="B1008" t="n">
        <v>80</v>
      </c>
      <c r="C1008" t="inlineStr">
        <is>
          <t xml:space="preserve">CONCLUIDO	</t>
        </is>
      </c>
      <c r="D1008" t="n">
        <v>12.9636</v>
      </c>
      <c r="E1008" t="n">
        <v>7.71</v>
      </c>
      <c r="F1008" t="n">
        <v>5.16</v>
      </c>
      <c r="G1008" t="n">
        <v>44.26</v>
      </c>
      <c r="H1008" t="n">
        <v>0.79</v>
      </c>
      <c r="I1008" t="n">
        <v>7</v>
      </c>
      <c r="J1008" t="n">
        <v>168.44</v>
      </c>
      <c r="K1008" t="n">
        <v>50.28</v>
      </c>
      <c r="L1008" t="n">
        <v>7.5</v>
      </c>
      <c r="M1008" t="n">
        <v>5</v>
      </c>
      <c r="N1008" t="n">
        <v>30.66</v>
      </c>
      <c r="O1008" t="n">
        <v>21008.71</v>
      </c>
      <c r="P1008" t="n">
        <v>57.43</v>
      </c>
      <c r="Q1008" t="n">
        <v>202.81</v>
      </c>
      <c r="R1008" t="n">
        <v>21.47</v>
      </c>
      <c r="S1008" t="n">
        <v>13.89</v>
      </c>
      <c r="T1008" t="n">
        <v>2097.41</v>
      </c>
      <c r="U1008" t="n">
        <v>0.65</v>
      </c>
      <c r="V1008" t="n">
        <v>0.75</v>
      </c>
      <c r="W1008" t="n">
        <v>0.65</v>
      </c>
      <c r="X1008" t="n">
        <v>0.13</v>
      </c>
      <c r="Y1008" t="n">
        <v>1</v>
      </c>
      <c r="Z1008" t="n">
        <v>10</v>
      </c>
    </row>
    <row r="1009">
      <c r="A1009" t="n">
        <v>27</v>
      </c>
      <c r="B1009" t="n">
        <v>80</v>
      </c>
      <c r="C1009" t="inlineStr">
        <is>
          <t xml:space="preserve">CONCLUIDO	</t>
        </is>
      </c>
      <c r="D1009" t="n">
        <v>12.9697</v>
      </c>
      <c r="E1009" t="n">
        <v>7.71</v>
      </c>
      <c r="F1009" t="n">
        <v>5.16</v>
      </c>
      <c r="G1009" t="n">
        <v>44.23</v>
      </c>
      <c r="H1009" t="n">
        <v>0.8100000000000001</v>
      </c>
      <c r="I1009" t="n">
        <v>7</v>
      </c>
      <c r="J1009" t="n">
        <v>168.81</v>
      </c>
      <c r="K1009" t="n">
        <v>50.28</v>
      </c>
      <c r="L1009" t="n">
        <v>7.75</v>
      </c>
      <c r="M1009" t="n">
        <v>5</v>
      </c>
      <c r="N1009" t="n">
        <v>30.78</v>
      </c>
      <c r="O1009" t="n">
        <v>21053.43</v>
      </c>
      <c r="P1009" t="n">
        <v>56.9</v>
      </c>
      <c r="Q1009" t="n">
        <v>202.81</v>
      </c>
      <c r="R1009" t="n">
        <v>21.37</v>
      </c>
      <c r="S1009" t="n">
        <v>13.89</v>
      </c>
      <c r="T1009" t="n">
        <v>2051.91</v>
      </c>
      <c r="U1009" t="n">
        <v>0.65</v>
      </c>
      <c r="V1009" t="n">
        <v>0.75</v>
      </c>
      <c r="W1009" t="n">
        <v>0.65</v>
      </c>
      <c r="X1009" t="n">
        <v>0.12</v>
      </c>
      <c r="Y1009" t="n">
        <v>1</v>
      </c>
      <c r="Z1009" t="n">
        <v>10</v>
      </c>
    </row>
    <row r="1010">
      <c r="A1010" t="n">
        <v>28</v>
      </c>
      <c r="B1010" t="n">
        <v>80</v>
      </c>
      <c r="C1010" t="inlineStr">
        <is>
          <t xml:space="preserve">CONCLUIDO	</t>
        </is>
      </c>
      <c r="D1010" t="n">
        <v>12.959</v>
      </c>
      <c r="E1010" t="n">
        <v>7.72</v>
      </c>
      <c r="F1010" t="n">
        <v>5.17</v>
      </c>
      <c r="G1010" t="n">
        <v>44.29</v>
      </c>
      <c r="H1010" t="n">
        <v>0.84</v>
      </c>
      <c r="I1010" t="n">
        <v>7</v>
      </c>
      <c r="J1010" t="n">
        <v>169.17</v>
      </c>
      <c r="K1010" t="n">
        <v>50.28</v>
      </c>
      <c r="L1010" t="n">
        <v>8</v>
      </c>
      <c r="M1010" t="n">
        <v>5</v>
      </c>
      <c r="N1010" t="n">
        <v>30.89</v>
      </c>
      <c r="O1010" t="n">
        <v>21098.19</v>
      </c>
      <c r="P1010" t="n">
        <v>56.47</v>
      </c>
      <c r="Q1010" t="n">
        <v>202.84</v>
      </c>
      <c r="R1010" t="n">
        <v>21.65</v>
      </c>
      <c r="S1010" t="n">
        <v>13.89</v>
      </c>
      <c r="T1010" t="n">
        <v>2189.25</v>
      </c>
      <c r="U1010" t="n">
        <v>0.64</v>
      </c>
      <c r="V1010" t="n">
        <v>0.75</v>
      </c>
      <c r="W1010" t="n">
        <v>0.65</v>
      </c>
      <c r="X1010" t="n">
        <v>0.13</v>
      </c>
      <c r="Y1010" t="n">
        <v>1</v>
      </c>
      <c r="Z1010" t="n">
        <v>10</v>
      </c>
    </row>
    <row r="1011">
      <c r="A1011" t="n">
        <v>29</v>
      </c>
      <c r="B1011" t="n">
        <v>80</v>
      </c>
      <c r="C1011" t="inlineStr">
        <is>
          <t xml:space="preserve">CONCLUIDO	</t>
        </is>
      </c>
      <c r="D1011" t="n">
        <v>13.0605</v>
      </c>
      <c r="E1011" t="n">
        <v>7.66</v>
      </c>
      <c r="F1011" t="n">
        <v>5.14</v>
      </c>
      <c r="G1011" t="n">
        <v>51.39</v>
      </c>
      <c r="H1011" t="n">
        <v>0.86</v>
      </c>
      <c r="I1011" t="n">
        <v>6</v>
      </c>
      <c r="J1011" t="n">
        <v>169.53</v>
      </c>
      <c r="K1011" t="n">
        <v>50.28</v>
      </c>
      <c r="L1011" t="n">
        <v>8.25</v>
      </c>
      <c r="M1011" t="n">
        <v>4</v>
      </c>
      <c r="N1011" t="n">
        <v>31</v>
      </c>
      <c r="O1011" t="n">
        <v>21142.98</v>
      </c>
      <c r="P1011" t="n">
        <v>55.98</v>
      </c>
      <c r="Q1011" t="n">
        <v>202.83</v>
      </c>
      <c r="R1011" t="n">
        <v>20.75</v>
      </c>
      <c r="S1011" t="n">
        <v>13.89</v>
      </c>
      <c r="T1011" t="n">
        <v>1743.79</v>
      </c>
      <c r="U1011" t="n">
        <v>0.67</v>
      </c>
      <c r="V1011" t="n">
        <v>0.75</v>
      </c>
      <c r="W1011" t="n">
        <v>0.65</v>
      </c>
      <c r="X1011" t="n">
        <v>0.1</v>
      </c>
      <c r="Y1011" t="n">
        <v>1</v>
      </c>
      <c r="Z1011" t="n">
        <v>10</v>
      </c>
    </row>
    <row r="1012">
      <c r="A1012" t="n">
        <v>30</v>
      </c>
      <c r="B1012" t="n">
        <v>80</v>
      </c>
      <c r="C1012" t="inlineStr">
        <is>
          <t xml:space="preserve">CONCLUIDO	</t>
        </is>
      </c>
      <c r="D1012" t="n">
        <v>13.0596</v>
      </c>
      <c r="E1012" t="n">
        <v>7.66</v>
      </c>
      <c r="F1012" t="n">
        <v>5.14</v>
      </c>
      <c r="G1012" t="n">
        <v>51.39</v>
      </c>
      <c r="H1012" t="n">
        <v>0.89</v>
      </c>
      <c r="I1012" t="n">
        <v>6</v>
      </c>
      <c r="J1012" t="n">
        <v>169.9</v>
      </c>
      <c r="K1012" t="n">
        <v>50.28</v>
      </c>
      <c r="L1012" t="n">
        <v>8.5</v>
      </c>
      <c r="M1012" t="n">
        <v>4</v>
      </c>
      <c r="N1012" t="n">
        <v>31.12</v>
      </c>
      <c r="O1012" t="n">
        <v>21187.82</v>
      </c>
      <c r="P1012" t="n">
        <v>55.82</v>
      </c>
      <c r="Q1012" t="n">
        <v>202.81</v>
      </c>
      <c r="R1012" t="n">
        <v>20.8</v>
      </c>
      <c r="S1012" t="n">
        <v>13.89</v>
      </c>
      <c r="T1012" t="n">
        <v>1770.54</v>
      </c>
      <c r="U1012" t="n">
        <v>0.67</v>
      </c>
      <c r="V1012" t="n">
        <v>0.75</v>
      </c>
      <c r="W1012" t="n">
        <v>0.65</v>
      </c>
      <c r="X1012" t="n">
        <v>0.1</v>
      </c>
      <c r="Y1012" t="n">
        <v>1</v>
      </c>
      <c r="Z1012" t="n">
        <v>10</v>
      </c>
    </row>
    <row r="1013">
      <c r="A1013" t="n">
        <v>31</v>
      </c>
      <c r="B1013" t="n">
        <v>80</v>
      </c>
      <c r="C1013" t="inlineStr">
        <is>
          <t xml:space="preserve">CONCLUIDO	</t>
        </is>
      </c>
      <c r="D1013" t="n">
        <v>13.0728</v>
      </c>
      <c r="E1013" t="n">
        <v>7.65</v>
      </c>
      <c r="F1013" t="n">
        <v>5.13</v>
      </c>
      <c r="G1013" t="n">
        <v>51.32</v>
      </c>
      <c r="H1013" t="n">
        <v>0.91</v>
      </c>
      <c r="I1013" t="n">
        <v>6</v>
      </c>
      <c r="J1013" t="n">
        <v>170.26</v>
      </c>
      <c r="K1013" t="n">
        <v>50.28</v>
      </c>
      <c r="L1013" t="n">
        <v>8.75</v>
      </c>
      <c r="M1013" t="n">
        <v>4</v>
      </c>
      <c r="N1013" t="n">
        <v>31.23</v>
      </c>
      <c r="O1013" t="n">
        <v>21232.69</v>
      </c>
      <c r="P1013" t="n">
        <v>55.56</v>
      </c>
      <c r="Q1013" t="n">
        <v>202.83</v>
      </c>
      <c r="R1013" t="n">
        <v>20.56</v>
      </c>
      <c r="S1013" t="n">
        <v>13.89</v>
      </c>
      <c r="T1013" t="n">
        <v>1651.7</v>
      </c>
      <c r="U1013" t="n">
        <v>0.68</v>
      </c>
      <c r="V1013" t="n">
        <v>0.75</v>
      </c>
      <c r="W1013" t="n">
        <v>0.65</v>
      </c>
      <c r="X1013" t="n">
        <v>0.09</v>
      </c>
      <c r="Y1013" t="n">
        <v>1</v>
      </c>
      <c r="Z1013" t="n">
        <v>10</v>
      </c>
    </row>
    <row r="1014">
      <c r="A1014" t="n">
        <v>32</v>
      </c>
      <c r="B1014" t="n">
        <v>80</v>
      </c>
      <c r="C1014" t="inlineStr">
        <is>
          <t xml:space="preserve">CONCLUIDO	</t>
        </is>
      </c>
      <c r="D1014" t="n">
        <v>13.0615</v>
      </c>
      <c r="E1014" t="n">
        <v>7.66</v>
      </c>
      <c r="F1014" t="n">
        <v>5.14</v>
      </c>
      <c r="G1014" t="n">
        <v>51.38</v>
      </c>
      <c r="H1014" t="n">
        <v>0.9399999999999999</v>
      </c>
      <c r="I1014" t="n">
        <v>6</v>
      </c>
      <c r="J1014" t="n">
        <v>170.62</v>
      </c>
      <c r="K1014" t="n">
        <v>50.28</v>
      </c>
      <c r="L1014" t="n">
        <v>9</v>
      </c>
      <c r="M1014" t="n">
        <v>4</v>
      </c>
      <c r="N1014" t="n">
        <v>31.34</v>
      </c>
      <c r="O1014" t="n">
        <v>21277.6</v>
      </c>
      <c r="P1014" t="n">
        <v>55.43</v>
      </c>
      <c r="Q1014" t="n">
        <v>202.81</v>
      </c>
      <c r="R1014" t="n">
        <v>20.7</v>
      </c>
      <c r="S1014" t="n">
        <v>13.89</v>
      </c>
      <c r="T1014" t="n">
        <v>1718.49</v>
      </c>
      <c r="U1014" t="n">
        <v>0.67</v>
      </c>
      <c r="V1014" t="n">
        <v>0.75</v>
      </c>
      <c r="W1014" t="n">
        <v>0.65</v>
      </c>
      <c r="X1014" t="n">
        <v>0.1</v>
      </c>
      <c r="Y1014" t="n">
        <v>1</v>
      </c>
      <c r="Z1014" t="n">
        <v>10</v>
      </c>
    </row>
    <row r="1015">
      <c r="A1015" t="n">
        <v>33</v>
      </c>
      <c r="B1015" t="n">
        <v>80</v>
      </c>
      <c r="C1015" t="inlineStr">
        <is>
          <t xml:space="preserve">CONCLUIDO	</t>
        </is>
      </c>
      <c r="D1015" t="n">
        <v>13.0619</v>
      </c>
      <c r="E1015" t="n">
        <v>7.66</v>
      </c>
      <c r="F1015" t="n">
        <v>5.14</v>
      </c>
      <c r="G1015" t="n">
        <v>51.38</v>
      </c>
      <c r="H1015" t="n">
        <v>0.96</v>
      </c>
      <c r="I1015" t="n">
        <v>6</v>
      </c>
      <c r="J1015" t="n">
        <v>170.99</v>
      </c>
      <c r="K1015" t="n">
        <v>50.28</v>
      </c>
      <c r="L1015" t="n">
        <v>9.25</v>
      </c>
      <c r="M1015" t="n">
        <v>4</v>
      </c>
      <c r="N1015" t="n">
        <v>31.46</v>
      </c>
      <c r="O1015" t="n">
        <v>21322.55</v>
      </c>
      <c r="P1015" t="n">
        <v>55.23</v>
      </c>
      <c r="Q1015" t="n">
        <v>202.81</v>
      </c>
      <c r="R1015" t="n">
        <v>20.78</v>
      </c>
      <c r="S1015" t="n">
        <v>13.89</v>
      </c>
      <c r="T1015" t="n">
        <v>1761.39</v>
      </c>
      <c r="U1015" t="n">
        <v>0.67</v>
      </c>
      <c r="V1015" t="n">
        <v>0.75</v>
      </c>
      <c r="W1015" t="n">
        <v>0.65</v>
      </c>
      <c r="X1015" t="n">
        <v>0.1</v>
      </c>
      <c r="Y1015" t="n">
        <v>1</v>
      </c>
      <c r="Z1015" t="n">
        <v>10</v>
      </c>
    </row>
    <row r="1016">
      <c r="A1016" t="n">
        <v>34</v>
      </c>
      <c r="B1016" t="n">
        <v>80</v>
      </c>
      <c r="C1016" t="inlineStr">
        <is>
          <t xml:space="preserve">CONCLUIDO	</t>
        </is>
      </c>
      <c r="D1016" t="n">
        <v>13.0695</v>
      </c>
      <c r="E1016" t="n">
        <v>7.65</v>
      </c>
      <c r="F1016" t="n">
        <v>5.13</v>
      </c>
      <c r="G1016" t="n">
        <v>51.34</v>
      </c>
      <c r="H1016" t="n">
        <v>0.98</v>
      </c>
      <c r="I1016" t="n">
        <v>6</v>
      </c>
      <c r="J1016" t="n">
        <v>171.35</v>
      </c>
      <c r="K1016" t="n">
        <v>50.28</v>
      </c>
      <c r="L1016" t="n">
        <v>9.5</v>
      </c>
      <c r="M1016" t="n">
        <v>4</v>
      </c>
      <c r="N1016" t="n">
        <v>31.57</v>
      </c>
      <c r="O1016" t="n">
        <v>21367.54</v>
      </c>
      <c r="P1016" t="n">
        <v>54.87</v>
      </c>
      <c r="Q1016" t="n">
        <v>202.81</v>
      </c>
      <c r="R1016" t="n">
        <v>20.67</v>
      </c>
      <c r="S1016" t="n">
        <v>13.89</v>
      </c>
      <c r="T1016" t="n">
        <v>1702.42</v>
      </c>
      <c r="U1016" t="n">
        <v>0.67</v>
      </c>
      <c r="V1016" t="n">
        <v>0.75</v>
      </c>
      <c r="W1016" t="n">
        <v>0.64</v>
      </c>
      <c r="X1016" t="n">
        <v>0.1</v>
      </c>
      <c r="Y1016" t="n">
        <v>1</v>
      </c>
      <c r="Z1016" t="n">
        <v>10</v>
      </c>
    </row>
    <row r="1017">
      <c r="A1017" t="n">
        <v>35</v>
      </c>
      <c r="B1017" t="n">
        <v>80</v>
      </c>
      <c r="C1017" t="inlineStr">
        <is>
          <t xml:space="preserve">CONCLUIDO	</t>
        </is>
      </c>
      <c r="D1017" t="n">
        <v>13.1507</v>
      </c>
      <c r="E1017" t="n">
        <v>7.6</v>
      </c>
      <c r="F1017" t="n">
        <v>5.12</v>
      </c>
      <c r="G1017" t="n">
        <v>61.42</v>
      </c>
      <c r="H1017" t="n">
        <v>1.01</v>
      </c>
      <c r="I1017" t="n">
        <v>5</v>
      </c>
      <c r="J1017" t="n">
        <v>171.72</v>
      </c>
      <c r="K1017" t="n">
        <v>50.28</v>
      </c>
      <c r="L1017" t="n">
        <v>9.75</v>
      </c>
      <c r="M1017" t="n">
        <v>3</v>
      </c>
      <c r="N1017" t="n">
        <v>31.69</v>
      </c>
      <c r="O1017" t="n">
        <v>21412.57</v>
      </c>
      <c r="P1017" t="n">
        <v>54.2</v>
      </c>
      <c r="Q1017" t="n">
        <v>202.82</v>
      </c>
      <c r="R1017" t="n">
        <v>20.21</v>
      </c>
      <c r="S1017" t="n">
        <v>13.89</v>
      </c>
      <c r="T1017" t="n">
        <v>1480.42</v>
      </c>
      <c r="U1017" t="n">
        <v>0.6899999999999999</v>
      </c>
      <c r="V1017" t="n">
        <v>0.76</v>
      </c>
      <c r="W1017" t="n">
        <v>0.64</v>
      </c>
      <c r="X1017" t="n">
        <v>0.08</v>
      </c>
      <c r="Y1017" t="n">
        <v>1</v>
      </c>
      <c r="Z1017" t="n">
        <v>10</v>
      </c>
    </row>
    <row r="1018">
      <c r="A1018" t="n">
        <v>36</v>
      </c>
      <c r="B1018" t="n">
        <v>80</v>
      </c>
      <c r="C1018" t="inlineStr">
        <is>
          <t xml:space="preserve">CONCLUIDO	</t>
        </is>
      </c>
      <c r="D1018" t="n">
        <v>13.1416</v>
      </c>
      <c r="E1018" t="n">
        <v>7.61</v>
      </c>
      <c r="F1018" t="n">
        <v>5.12</v>
      </c>
      <c r="G1018" t="n">
        <v>61.49</v>
      </c>
      <c r="H1018" t="n">
        <v>1.03</v>
      </c>
      <c r="I1018" t="n">
        <v>5</v>
      </c>
      <c r="J1018" t="n">
        <v>172.08</v>
      </c>
      <c r="K1018" t="n">
        <v>50.28</v>
      </c>
      <c r="L1018" t="n">
        <v>10</v>
      </c>
      <c r="M1018" t="n">
        <v>3</v>
      </c>
      <c r="N1018" t="n">
        <v>31.8</v>
      </c>
      <c r="O1018" t="n">
        <v>21457.64</v>
      </c>
      <c r="P1018" t="n">
        <v>54.12</v>
      </c>
      <c r="Q1018" t="n">
        <v>202.81</v>
      </c>
      <c r="R1018" t="n">
        <v>20.26</v>
      </c>
      <c r="S1018" t="n">
        <v>13.89</v>
      </c>
      <c r="T1018" t="n">
        <v>1503.25</v>
      </c>
      <c r="U1018" t="n">
        <v>0.6899999999999999</v>
      </c>
      <c r="V1018" t="n">
        <v>0.75</v>
      </c>
      <c r="W1018" t="n">
        <v>0.65</v>
      </c>
      <c r="X1018" t="n">
        <v>0.09</v>
      </c>
      <c r="Y1018" t="n">
        <v>1</v>
      </c>
      <c r="Z1018" t="n">
        <v>10</v>
      </c>
    </row>
    <row r="1019">
      <c r="A1019" t="n">
        <v>37</v>
      </c>
      <c r="B1019" t="n">
        <v>80</v>
      </c>
      <c r="C1019" t="inlineStr">
        <is>
          <t xml:space="preserve">CONCLUIDO	</t>
        </is>
      </c>
      <c r="D1019" t="n">
        <v>13.1536</v>
      </c>
      <c r="E1019" t="n">
        <v>7.6</v>
      </c>
      <c r="F1019" t="n">
        <v>5.12</v>
      </c>
      <c r="G1019" t="n">
        <v>61.4</v>
      </c>
      <c r="H1019" t="n">
        <v>1.05</v>
      </c>
      <c r="I1019" t="n">
        <v>5</v>
      </c>
      <c r="J1019" t="n">
        <v>172.45</v>
      </c>
      <c r="K1019" t="n">
        <v>50.28</v>
      </c>
      <c r="L1019" t="n">
        <v>10.25</v>
      </c>
      <c r="M1019" t="n">
        <v>3</v>
      </c>
      <c r="N1019" t="n">
        <v>31.92</v>
      </c>
      <c r="O1019" t="n">
        <v>21502.75</v>
      </c>
      <c r="P1019" t="n">
        <v>53.83</v>
      </c>
      <c r="Q1019" t="n">
        <v>202.81</v>
      </c>
      <c r="R1019" t="n">
        <v>20.03</v>
      </c>
      <c r="S1019" t="n">
        <v>13.89</v>
      </c>
      <c r="T1019" t="n">
        <v>1387.52</v>
      </c>
      <c r="U1019" t="n">
        <v>0.6899999999999999</v>
      </c>
      <c r="V1019" t="n">
        <v>0.76</v>
      </c>
      <c r="W1019" t="n">
        <v>0.65</v>
      </c>
      <c r="X1019" t="n">
        <v>0.08</v>
      </c>
      <c r="Y1019" t="n">
        <v>1</v>
      </c>
      <c r="Z1019" t="n">
        <v>10</v>
      </c>
    </row>
    <row r="1020">
      <c r="A1020" t="n">
        <v>38</v>
      </c>
      <c r="B1020" t="n">
        <v>80</v>
      </c>
      <c r="C1020" t="inlineStr">
        <is>
          <t xml:space="preserve">CONCLUIDO	</t>
        </is>
      </c>
      <c r="D1020" t="n">
        <v>13.1526</v>
      </c>
      <c r="E1020" t="n">
        <v>7.6</v>
      </c>
      <c r="F1020" t="n">
        <v>5.12</v>
      </c>
      <c r="G1020" t="n">
        <v>61.41</v>
      </c>
      <c r="H1020" t="n">
        <v>1.08</v>
      </c>
      <c r="I1020" t="n">
        <v>5</v>
      </c>
      <c r="J1020" t="n">
        <v>172.82</v>
      </c>
      <c r="K1020" t="n">
        <v>50.28</v>
      </c>
      <c r="L1020" t="n">
        <v>10.5</v>
      </c>
      <c r="M1020" t="n">
        <v>3</v>
      </c>
      <c r="N1020" t="n">
        <v>32.04</v>
      </c>
      <c r="O1020" t="n">
        <v>21547.89</v>
      </c>
      <c r="P1020" t="n">
        <v>53.97</v>
      </c>
      <c r="Q1020" t="n">
        <v>202.83</v>
      </c>
      <c r="R1020" t="n">
        <v>20.17</v>
      </c>
      <c r="S1020" t="n">
        <v>13.89</v>
      </c>
      <c r="T1020" t="n">
        <v>1458.09</v>
      </c>
      <c r="U1020" t="n">
        <v>0.6899999999999999</v>
      </c>
      <c r="V1020" t="n">
        <v>0.76</v>
      </c>
      <c r="W1020" t="n">
        <v>0.64</v>
      </c>
      <c r="X1020" t="n">
        <v>0.08</v>
      </c>
      <c r="Y1020" t="n">
        <v>1</v>
      </c>
      <c r="Z1020" t="n">
        <v>10</v>
      </c>
    </row>
    <row r="1021">
      <c r="A1021" t="n">
        <v>39</v>
      </c>
      <c r="B1021" t="n">
        <v>80</v>
      </c>
      <c r="C1021" t="inlineStr">
        <is>
          <t xml:space="preserve">CONCLUIDO	</t>
        </is>
      </c>
      <c r="D1021" t="n">
        <v>13.1435</v>
      </c>
      <c r="E1021" t="n">
        <v>7.61</v>
      </c>
      <c r="F1021" t="n">
        <v>5.12</v>
      </c>
      <c r="G1021" t="n">
        <v>61.47</v>
      </c>
      <c r="H1021" t="n">
        <v>1.1</v>
      </c>
      <c r="I1021" t="n">
        <v>5</v>
      </c>
      <c r="J1021" t="n">
        <v>173.18</v>
      </c>
      <c r="K1021" t="n">
        <v>50.28</v>
      </c>
      <c r="L1021" t="n">
        <v>10.75</v>
      </c>
      <c r="M1021" t="n">
        <v>3</v>
      </c>
      <c r="N1021" t="n">
        <v>32.15</v>
      </c>
      <c r="O1021" t="n">
        <v>21593.08</v>
      </c>
      <c r="P1021" t="n">
        <v>53.72</v>
      </c>
      <c r="Q1021" t="n">
        <v>202.81</v>
      </c>
      <c r="R1021" t="n">
        <v>20.28</v>
      </c>
      <c r="S1021" t="n">
        <v>13.89</v>
      </c>
      <c r="T1021" t="n">
        <v>1513.88</v>
      </c>
      <c r="U1021" t="n">
        <v>0.6899999999999999</v>
      </c>
      <c r="V1021" t="n">
        <v>0.76</v>
      </c>
      <c r="W1021" t="n">
        <v>0.65</v>
      </c>
      <c r="X1021" t="n">
        <v>0.08</v>
      </c>
      <c r="Y1021" t="n">
        <v>1</v>
      </c>
      <c r="Z1021" t="n">
        <v>10</v>
      </c>
    </row>
    <row r="1022">
      <c r="A1022" t="n">
        <v>40</v>
      </c>
      <c r="B1022" t="n">
        <v>80</v>
      </c>
      <c r="C1022" t="inlineStr">
        <is>
          <t xml:space="preserve">CONCLUIDO	</t>
        </is>
      </c>
      <c r="D1022" t="n">
        <v>13.1406</v>
      </c>
      <c r="E1022" t="n">
        <v>7.61</v>
      </c>
      <c r="F1022" t="n">
        <v>5.12</v>
      </c>
      <c r="G1022" t="n">
        <v>61.49</v>
      </c>
      <c r="H1022" t="n">
        <v>1.12</v>
      </c>
      <c r="I1022" t="n">
        <v>5</v>
      </c>
      <c r="J1022" t="n">
        <v>173.55</v>
      </c>
      <c r="K1022" t="n">
        <v>50.28</v>
      </c>
      <c r="L1022" t="n">
        <v>11</v>
      </c>
      <c r="M1022" t="n">
        <v>3</v>
      </c>
      <c r="N1022" t="n">
        <v>32.27</v>
      </c>
      <c r="O1022" t="n">
        <v>21638.31</v>
      </c>
      <c r="P1022" t="n">
        <v>53.35</v>
      </c>
      <c r="Q1022" t="n">
        <v>202.81</v>
      </c>
      <c r="R1022" t="n">
        <v>20.29</v>
      </c>
      <c r="S1022" t="n">
        <v>13.89</v>
      </c>
      <c r="T1022" t="n">
        <v>1520.9</v>
      </c>
      <c r="U1022" t="n">
        <v>0.68</v>
      </c>
      <c r="V1022" t="n">
        <v>0.75</v>
      </c>
      <c r="W1022" t="n">
        <v>0.65</v>
      </c>
      <c r="X1022" t="n">
        <v>0.09</v>
      </c>
      <c r="Y1022" t="n">
        <v>1</v>
      </c>
      <c r="Z1022" t="n">
        <v>10</v>
      </c>
    </row>
    <row r="1023">
      <c r="A1023" t="n">
        <v>41</v>
      </c>
      <c r="B1023" t="n">
        <v>80</v>
      </c>
      <c r="C1023" t="inlineStr">
        <is>
          <t xml:space="preserve">CONCLUIDO	</t>
        </is>
      </c>
      <c r="D1023" t="n">
        <v>13.154</v>
      </c>
      <c r="E1023" t="n">
        <v>7.6</v>
      </c>
      <c r="F1023" t="n">
        <v>5.12</v>
      </c>
      <c r="G1023" t="n">
        <v>61.4</v>
      </c>
      <c r="H1023" t="n">
        <v>1.15</v>
      </c>
      <c r="I1023" t="n">
        <v>5</v>
      </c>
      <c r="J1023" t="n">
        <v>173.92</v>
      </c>
      <c r="K1023" t="n">
        <v>50.28</v>
      </c>
      <c r="L1023" t="n">
        <v>11.25</v>
      </c>
      <c r="M1023" t="n">
        <v>3</v>
      </c>
      <c r="N1023" t="n">
        <v>32.39</v>
      </c>
      <c r="O1023" t="n">
        <v>21683.57</v>
      </c>
      <c r="P1023" t="n">
        <v>52.76</v>
      </c>
      <c r="Q1023" t="n">
        <v>202.82</v>
      </c>
      <c r="R1023" t="n">
        <v>20.15</v>
      </c>
      <c r="S1023" t="n">
        <v>13.89</v>
      </c>
      <c r="T1023" t="n">
        <v>1451.7</v>
      </c>
      <c r="U1023" t="n">
        <v>0.6899999999999999</v>
      </c>
      <c r="V1023" t="n">
        <v>0.76</v>
      </c>
      <c r="W1023" t="n">
        <v>0.64</v>
      </c>
      <c r="X1023" t="n">
        <v>0.08</v>
      </c>
      <c r="Y1023" t="n">
        <v>1</v>
      </c>
      <c r="Z1023" t="n">
        <v>10</v>
      </c>
    </row>
    <row r="1024">
      <c r="A1024" t="n">
        <v>42</v>
      </c>
      <c r="B1024" t="n">
        <v>80</v>
      </c>
      <c r="C1024" t="inlineStr">
        <is>
          <t xml:space="preserve">CONCLUIDO	</t>
        </is>
      </c>
      <c r="D1024" t="n">
        <v>13.1598</v>
      </c>
      <c r="E1024" t="n">
        <v>7.6</v>
      </c>
      <c r="F1024" t="n">
        <v>5.11</v>
      </c>
      <c r="G1024" t="n">
        <v>61.36</v>
      </c>
      <c r="H1024" t="n">
        <v>1.17</v>
      </c>
      <c r="I1024" t="n">
        <v>5</v>
      </c>
      <c r="J1024" t="n">
        <v>174.28</v>
      </c>
      <c r="K1024" t="n">
        <v>50.28</v>
      </c>
      <c r="L1024" t="n">
        <v>11.5</v>
      </c>
      <c r="M1024" t="n">
        <v>3</v>
      </c>
      <c r="N1024" t="n">
        <v>32.5</v>
      </c>
      <c r="O1024" t="n">
        <v>21728.87</v>
      </c>
      <c r="P1024" t="n">
        <v>51.87</v>
      </c>
      <c r="Q1024" t="n">
        <v>202.81</v>
      </c>
      <c r="R1024" t="n">
        <v>19.93</v>
      </c>
      <c r="S1024" t="n">
        <v>13.89</v>
      </c>
      <c r="T1024" t="n">
        <v>1341.94</v>
      </c>
      <c r="U1024" t="n">
        <v>0.7</v>
      </c>
      <c r="V1024" t="n">
        <v>0.76</v>
      </c>
      <c r="W1024" t="n">
        <v>0.65</v>
      </c>
      <c r="X1024" t="n">
        <v>0.08</v>
      </c>
      <c r="Y1024" t="n">
        <v>1</v>
      </c>
      <c r="Z1024" t="n">
        <v>10</v>
      </c>
    </row>
    <row r="1025">
      <c r="A1025" t="n">
        <v>43</v>
      </c>
      <c r="B1025" t="n">
        <v>80</v>
      </c>
      <c r="C1025" t="inlineStr">
        <is>
          <t xml:space="preserve">CONCLUIDO	</t>
        </is>
      </c>
      <c r="D1025" t="n">
        <v>13.1478</v>
      </c>
      <c r="E1025" t="n">
        <v>7.61</v>
      </c>
      <c r="F1025" t="n">
        <v>5.12</v>
      </c>
      <c r="G1025" t="n">
        <v>61.44</v>
      </c>
      <c r="H1025" t="n">
        <v>1.19</v>
      </c>
      <c r="I1025" t="n">
        <v>5</v>
      </c>
      <c r="J1025" t="n">
        <v>174.65</v>
      </c>
      <c r="K1025" t="n">
        <v>50.28</v>
      </c>
      <c r="L1025" t="n">
        <v>11.75</v>
      </c>
      <c r="M1025" t="n">
        <v>3</v>
      </c>
      <c r="N1025" t="n">
        <v>32.62</v>
      </c>
      <c r="O1025" t="n">
        <v>21774.22</v>
      </c>
      <c r="P1025" t="n">
        <v>51.66</v>
      </c>
      <c r="Q1025" t="n">
        <v>202.81</v>
      </c>
      <c r="R1025" t="n">
        <v>20.16</v>
      </c>
      <c r="S1025" t="n">
        <v>13.89</v>
      </c>
      <c r="T1025" t="n">
        <v>1452.88</v>
      </c>
      <c r="U1025" t="n">
        <v>0.6899999999999999</v>
      </c>
      <c r="V1025" t="n">
        <v>0.76</v>
      </c>
      <c r="W1025" t="n">
        <v>0.65</v>
      </c>
      <c r="X1025" t="n">
        <v>0.08</v>
      </c>
      <c r="Y1025" t="n">
        <v>1</v>
      </c>
      <c r="Z1025" t="n">
        <v>10</v>
      </c>
    </row>
    <row r="1026">
      <c r="A1026" t="n">
        <v>44</v>
      </c>
      <c r="B1026" t="n">
        <v>80</v>
      </c>
      <c r="C1026" t="inlineStr">
        <is>
          <t xml:space="preserve">CONCLUIDO	</t>
        </is>
      </c>
      <c r="D1026" t="n">
        <v>13.1531</v>
      </c>
      <c r="E1026" t="n">
        <v>7.6</v>
      </c>
      <c r="F1026" t="n">
        <v>5.12</v>
      </c>
      <c r="G1026" t="n">
        <v>61.41</v>
      </c>
      <c r="H1026" t="n">
        <v>1.22</v>
      </c>
      <c r="I1026" t="n">
        <v>5</v>
      </c>
      <c r="J1026" t="n">
        <v>175.02</v>
      </c>
      <c r="K1026" t="n">
        <v>50.28</v>
      </c>
      <c r="L1026" t="n">
        <v>12</v>
      </c>
      <c r="M1026" t="n">
        <v>3</v>
      </c>
      <c r="N1026" t="n">
        <v>32.74</v>
      </c>
      <c r="O1026" t="n">
        <v>21819.6</v>
      </c>
      <c r="P1026" t="n">
        <v>51.19</v>
      </c>
      <c r="Q1026" t="n">
        <v>202.81</v>
      </c>
      <c r="R1026" t="n">
        <v>20.07</v>
      </c>
      <c r="S1026" t="n">
        <v>13.89</v>
      </c>
      <c r="T1026" t="n">
        <v>1410.18</v>
      </c>
      <c r="U1026" t="n">
        <v>0.6899999999999999</v>
      </c>
      <c r="V1026" t="n">
        <v>0.76</v>
      </c>
      <c r="W1026" t="n">
        <v>0.65</v>
      </c>
      <c r="X1026" t="n">
        <v>0.08</v>
      </c>
      <c r="Y1026" t="n">
        <v>1</v>
      </c>
      <c r="Z1026" t="n">
        <v>10</v>
      </c>
    </row>
    <row r="1027">
      <c r="A1027" t="n">
        <v>45</v>
      </c>
      <c r="B1027" t="n">
        <v>80</v>
      </c>
      <c r="C1027" t="inlineStr">
        <is>
          <t xml:space="preserve">CONCLUIDO	</t>
        </is>
      </c>
      <c r="D1027" t="n">
        <v>13.246</v>
      </c>
      <c r="E1027" t="n">
        <v>7.55</v>
      </c>
      <c r="F1027" t="n">
        <v>5.1</v>
      </c>
      <c r="G1027" t="n">
        <v>76.44</v>
      </c>
      <c r="H1027" t="n">
        <v>1.24</v>
      </c>
      <c r="I1027" t="n">
        <v>4</v>
      </c>
      <c r="J1027" t="n">
        <v>175.39</v>
      </c>
      <c r="K1027" t="n">
        <v>50.28</v>
      </c>
      <c r="L1027" t="n">
        <v>12.25</v>
      </c>
      <c r="M1027" t="n">
        <v>2</v>
      </c>
      <c r="N1027" t="n">
        <v>32.86</v>
      </c>
      <c r="O1027" t="n">
        <v>21865.03</v>
      </c>
      <c r="P1027" t="n">
        <v>50.65</v>
      </c>
      <c r="Q1027" t="n">
        <v>202.81</v>
      </c>
      <c r="R1027" t="n">
        <v>19.41</v>
      </c>
      <c r="S1027" t="n">
        <v>13.89</v>
      </c>
      <c r="T1027" t="n">
        <v>1087</v>
      </c>
      <c r="U1027" t="n">
        <v>0.72</v>
      </c>
      <c r="V1027" t="n">
        <v>0.76</v>
      </c>
      <c r="W1027" t="n">
        <v>0.64</v>
      </c>
      <c r="X1027" t="n">
        <v>0.06</v>
      </c>
      <c r="Y1027" t="n">
        <v>1</v>
      </c>
      <c r="Z1027" t="n">
        <v>10</v>
      </c>
    </row>
    <row r="1028">
      <c r="A1028" t="n">
        <v>46</v>
      </c>
      <c r="B1028" t="n">
        <v>80</v>
      </c>
      <c r="C1028" t="inlineStr">
        <is>
          <t xml:space="preserve">CONCLUIDO	</t>
        </is>
      </c>
      <c r="D1028" t="n">
        <v>13.2489</v>
      </c>
      <c r="E1028" t="n">
        <v>7.55</v>
      </c>
      <c r="F1028" t="n">
        <v>5.09</v>
      </c>
      <c r="G1028" t="n">
        <v>76.42</v>
      </c>
      <c r="H1028" t="n">
        <v>1.26</v>
      </c>
      <c r="I1028" t="n">
        <v>4</v>
      </c>
      <c r="J1028" t="n">
        <v>175.76</v>
      </c>
      <c r="K1028" t="n">
        <v>50.28</v>
      </c>
      <c r="L1028" t="n">
        <v>12.5</v>
      </c>
      <c r="M1028" t="n">
        <v>2</v>
      </c>
      <c r="N1028" t="n">
        <v>32.98</v>
      </c>
      <c r="O1028" t="n">
        <v>21910.49</v>
      </c>
      <c r="P1028" t="n">
        <v>50.89</v>
      </c>
      <c r="Q1028" t="n">
        <v>202.81</v>
      </c>
      <c r="R1028" t="n">
        <v>19.4</v>
      </c>
      <c r="S1028" t="n">
        <v>13.89</v>
      </c>
      <c r="T1028" t="n">
        <v>1081.3</v>
      </c>
      <c r="U1028" t="n">
        <v>0.72</v>
      </c>
      <c r="V1028" t="n">
        <v>0.76</v>
      </c>
      <c r="W1028" t="n">
        <v>0.64</v>
      </c>
      <c r="X1028" t="n">
        <v>0.06</v>
      </c>
      <c r="Y1028" t="n">
        <v>1</v>
      </c>
      <c r="Z1028" t="n">
        <v>10</v>
      </c>
    </row>
    <row r="1029">
      <c r="A1029" t="n">
        <v>47</v>
      </c>
      <c r="B1029" t="n">
        <v>80</v>
      </c>
      <c r="C1029" t="inlineStr">
        <is>
          <t xml:space="preserve">CONCLUIDO	</t>
        </is>
      </c>
      <c r="D1029" t="n">
        <v>13.2377</v>
      </c>
      <c r="E1029" t="n">
        <v>7.55</v>
      </c>
      <c r="F1029" t="n">
        <v>5.1</v>
      </c>
      <c r="G1029" t="n">
        <v>76.51000000000001</v>
      </c>
      <c r="H1029" t="n">
        <v>1.28</v>
      </c>
      <c r="I1029" t="n">
        <v>4</v>
      </c>
      <c r="J1029" t="n">
        <v>176.12</v>
      </c>
      <c r="K1029" t="n">
        <v>50.28</v>
      </c>
      <c r="L1029" t="n">
        <v>12.75</v>
      </c>
      <c r="M1029" t="n">
        <v>2</v>
      </c>
      <c r="N1029" t="n">
        <v>33.09</v>
      </c>
      <c r="O1029" t="n">
        <v>21956</v>
      </c>
      <c r="P1029" t="n">
        <v>51.12</v>
      </c>
      <c r="Q1029" t="n">
        <v>202.81</v>
      </c>
      <c r="R1029" t="n">
        <v>19.61</v>
      </c>
      <c r="S1029" t="n">
        <v>13.89</v>
      </c>
      <c r="T1029" t="n">
        <v>1186.16</v>
      </c>
      <c r="U1029" t="n">
        <v>0.71</v>
      </c>
      <c r="V1029" t="n">
        <v>0.76</v>
      </c>
      <c r="W1029" t="n">
        <v>0.64</v>
      </c>
      <c r="X1029" t="n">
        <v>0.06</v>
      </c>
      <c r="Y1029" t="n">
        <v>1</v>
      </c>
      <c r="Z1029" t="n">
        <v>10</v>
      </c>
    </row>
    <row r="1030">
      <c r="A1030" t="n">
        <v>48</v>
      </c>
      <c r="B1030" t="n">
        <v>80</v>
      </c>
      <c r="C1030" t="inlineStr">
        <is>
          <t xml:space="preserve">CONCLUIDO	</t>
        </is>
      </c>
      <c r="D1030" t="n">
        <v>13.2372</v>
      </c>
      <c r="E1030" t="n">
        <v>7.55</v>
      </c>
      <c r="F1030" t="n">
        <v>5.1</v>
      </c>
      <c r="G1030" t="n">
        <v>76.52</v>
      </c>
      <c r="H1030" t="n">
        <v>1.31</v>
      </c>
      <c r="I1030" t="n">
        <v>4</v>
      </c>
      <c r="J1030" t="n">
        <v>176.49</v>
      </c>
      <c r="K1030" t="n">
        <v>50.28</v>
      </c>
      <c r="L1030" t="n">
        <v>13</v>
      </c>
      <c r="M1030" t="n">
        <v>1</v>
      </c>
      <c r="N1030" t="n">
        <v>33.21</v>
      </c>
      <c r="O1030" t="n">
        <v>22001.54</v>
      </c>
      <c r="P1030" t="n">
        <v>51.02</v>
      </c>
      <c r="Q1030" t="n">
        <v>202.81</v>
      </c>
      <c r="R1030" t="n">
        <v>19.59</v>
      </c>
      <c r="S1030" t="n">
        <v>13.89</v>
      </c>
      <c r="T1030" t="n">
        <v>1174.55</v>
      </c>
      <c r="U1030" t="n">
        <v>0.71</v>
      </c>
      <c r="V1030" t="n">
        <v>0.76</v>
      </c>
      <c r="W1030" t="n">
        <v>0.64</v>
      </c>
      <c r="X1030" t="n">
        <v>0.06</v>
      </c>
      <c r="Y1030" t="n">
        <v>1</v>
      </c>
      <c r="Z1030" t="n">
        <v>10</v>
      </c>
    </row>
    <row r="1031">
      <c r="A1031" t="n">
        <v>49</v>
      </c>
      <c r="B1031" t="n">
        <v>80</v>
      </c>
      <c r="C1031" t="inlineStr">
        <is>
          <t xml:space="preserve">CONCLUIDO	</t>
        </is>
      </c>
      <c r="D1031" t="n">
        <v>13.2372</v>
      </c>
      <c r="E1031" t="n">
        <v>7.55</v>
      </c>
      <c r="F1031" t="n">
        <v>5.1</v>
      </c>
      <c r="G1031" t="n">
        <v>76.52</v>
      </c>
      <c r="H1031" t="n">
        <v>1.33</v>
      </c>
      <c r="I1031" t="n">
        <v>4</v>
      </c>
      <c r="J1031" t="n">
        <v>176.86</v>
      </c>
      <c r="K1031" t="n">
        <v>50.28</v>
      </c>
      <c r="L1031" t="n">
        <v>13.25</v>
      </c>
      <c r="M1031" t="n">
        <v>1</v>
      </c>
      <c r="N1031" t="n">
        <v>33.33</v>
      </c>
      <c r="O1031" t="n">
        <v>22047.13</v>
      </c>
      <c r="P1031" t="n">
        <v>51.06</v>
      </c>
      <c r="Q1031" t="n">
        <v>202.81</v>
      </c>
      <c r="R1031" t="n">
        <v>19.59</v>
      </c>
      <c r="S1031" t="n">
        <v>13.89</v>
      </c>
      <c r="T1031" t="n">
        <v>1176.5</v>
      </c>
      <c r="U1031" t="n">
        <v>0.71</v>
      </c>
      <c r="V1031" t="n">
        <v>0.76</v>
      </c>
      <c r="W1031" t="n">
        <v>0.64</v>
      </c>
      <c r="X1031" t="n">
        <v>0.06</v>
      </c>
      <c r="Y1031" t="n">
        <v>1</v>
      </c>
      <c r="Z1031" t="n">
        <v>10</v>
      </c>
    </row>
    <row r="1032">
      <c r="A1032" t="n">
        <v>50</v>
      </c>
      <c r="B1032" t="n">
        <v>80</v>
      </c>
      <c r="C1032" t="inlineStr">
        <is>
          <t xml:space="preserve">CONCLUIDO	</t>
        </is>
      </c>
      <c r="D1032" t="n">
        <v>13.2285</v>
      </c>
      <c r="E1032" t="n">
        <v>7.56</v>
      </c>
      <c r="F1032" t="n">
        <v>5.11</v>
      </c>
      <c r="G1032" t="n">
        <v>76.59</v>
      </c>
      <c r="H1032" t="n">
        <v>1.35</v>
      </c>
      <c r="I1032" t="n">
        <v>4</v>
      </c>
      <c r="J1032" t="n">
        <v>177.23</v>
      </c>
      <c r="K1032" t="n">
        <v>50.28</v>
      </c>
      <c r="L1032" t="n">
        <v>13.5</v>
      </c>
      <c r="M1032" t="n">
        <v>0</v>
      </c>
      <c r="N1032" t="n">
        <v>33.45</v>
      </c>
      <c r="O1032" t="n">
        <v>22092.76</v>
      </c>
      <c r="P1032" t="n">
        <v>51.16</v>
      </c>
      <c r="Q1032" t="n">
        <v>202.81</v>
      </c>
      <c r="R1032" t="n">
        <v>19.68</v>
      </c>
      <c r="S1032" t="n">
        <v>13.89</v>
      </c>
      <c r="T1032" t="n">
        <v>1219.2</v>
      </c>
      <c r="U1032" t="n">
        <v>0.71</v>
      </c>
      <c r="V1032" t="n">
        <v>0.76</v>
      </c>
      <c r="W1032" t="n">
        <v>0.65</v>
      </c>
      <c r="X1032" t="n">
        <v>0.07000000000000001</v>
      </c>
      <c r="Y1032" t="n">
        <v>1</v>
      </c>
      <c r="Z1032" t="n">
        <v>10</v>
      </c>
    </row>
    <row r="1033">
      <c r="A1033" t="n">
        <v>0</v>
      </c>
      <c r="B1033" t="n">
        <v>115</v>
      </c>
      <c r="C1033" t="inlineStr">
        <is>
          <t xml:space="preserve">CONCLUIDO	</t>
        </is>
      </c>
      <c r="D1033" t="n">
        <v>8.113200000000001</v>
      </c>
      <c r="E1033" t="n">
        <v>12.33</v>
      </c>
      <c r="F1033" t="n">
        <v>6.5</v>
      </c>
      <c r="G1033" t="n">
        <v>5.42</v>
      </c>
      <c r="H1033" t="n">
        <v>0.08</v>
      </c>
      <c r="I1033" t="n">
        <v>72</v>
      </c>
      <c r="J1033" t="n">
        <v>222.93</v>
      </c>
      <c r="K1033" t="n">
        <v>56.94</v>
      </c>
      <c r="L1033" t="n">
        <v>1</v>
      </c>
      <c r="M1033" t="n">
        <v>70</v>
      </c>
      <c r="N1033" t="n">
        <v>49.99</v>
      </c>
      <c r="O1033" t="n">
        <v>27728.69</v>
      </c>
      <c r="P1033" t="n">
        <v>98.73</v>
      </c>
      <c r="Q1033" t="n">
        <v>202.92</v>
      </c>
      <c r="R1033" t="n">
        <v>63.17</v>
      </c>
      <c r="S1033" t="n">
        <v>13.89</v>
      </c>
      <c r="T1033" t="n">
        <v>22622.81</v>
      </c>
      <c r="U1033" t="n">
        <v>0.22</v>
      </c>
      <c r="V1033" t="n">
        <v>0.59</v>
      </c>
      <c r="W1033" t="n">
        <v>0.76</v>
      </c>
      <c r="X1033" t="n">
        <v>1.46</v>
      </c>
      <c r="Y1033" t="n">
        <v>1</v>
      </c>
      <c r="Z1033" t="n">
        <v>10</v>
      </c>
    </row>
    <row r="1034">
      <c r="A1034" t="n">
        <v>1</v>
      </c>
      <c r="B1034" t="n">
        <v>115</v>
      </c>
      <c r="C1034" t="inlineStr">
        <is>
          <t xml:space="preserve">CONCLUIDO	</t>
        </is>
      </c>
      <c r="D1034" t="n">
        <v>8.918799999999999</v>
      </c>
      <c r="E1034" t="n">
        <v>11.21</v>
      </c>
      <c r="F1034" t="n">
        <v>6.14</v>
      </c>
      <c r="G1034" t="n">
        <v>6.7</v>
      </c>
      <c r="H1034" t="n">
        <v>0.1</v>
      </c>
      <c r="I1034" t="n">
        <v>55</v>
      </c>
      <c r="J1034" t="n">
        <v>223.35</v>
      </c>
      <c r="K1034" t="n">
        <v>56.94</v>
      </c>
      <c r="L1034" t="n">
        <v>1.25</v>
      </c>
      <c r="M1034" t="n">
        <v>53</v>
      </c>
      <c r="N1034" t="n">
        <v>50.15</v>
      </c>
      <c r="O1034" t="n">
        <v>27780.03</v>
      </c>
      <c r="P1034" t="n">
        <v>92.98999999999999</v>
      </c>
      <c r="Q1034" t="n">
        <v>202.88</v>
      </c>
      <c r="R1034" t="n">
        <v>52.05</v>
      </c>
      <c r="S1034" t="n">
        <v>13.89</v>
      </c>
      <c r="T1034" t="n">
        <v>17148.61</v>
      </c>
      <c r="U1034" t="n">
        <v>0.27</v>
      </c>
      <c r="V1034" t="n">
        <v>0.63</v>
      </c>
      <c r="W1034" t="n">
        <v>0.72</v>
      </c>
      <c r="X1034" t="n">
        <v>1.1</v>
      </c>
      <c r="Y1034" t="n">
        <v>1</v>
      </c>
      <c r="Z1034" t="n">
        <v>10</v>
      </c>
    </row>
    <row r="1035">
      <c r="A1035" t="n">
        <v>2</v>
      </c>
      <c r="B1035" t="n">
        <v>115</v>
      </c>
      <c r="C1035" t="inlineStr">
        <is>
          <t xml:space="preserve">CONCLUIDO	</t>
        </is>
      </c>
      <c r="D1035" t="n">
        <v>9.518800000000001</v>
      </c>
      <c r="E1035" t="n">
        <v>10.51</v>
      </c>
      <c r="F1035" t="n">
        <v>5.91</v>
      </c>
      <c r="G1035" t="n">
        <v>8.06</v>
      </c>
      <c r="H1035" t="n">
        <v>0.12</v>
      </c>
      <c r="I1035" t="n">
        <v>44</v>
      </c>
      <c r="J1035" t="n">
        <v>223.76</v>
      </c>
      <c r="K1035" t="n">
        <v>56.94</v>
      </c>
      <c r="L1035" t="n">
        <v>1.5</v>
      </c>
      <c r="M1035" t="n">
        <v>42</v>
      </c>
      <c r="N1035" t="n">
        <v>50.32</v>
      </c>
      <c r="O1035" t="n">
        <v>27831.42</v>
      </c>
      <c r="P1035" t="n">
        <v>89.45999999999999</v>
      </c>
      <c r="Q1035" t="n">
        <v>202.83</v>
      </c>
      <c r="R1035" t="n">
        <v>45.28</v>
      </c>
      <c r="S1035" t="n">
        <v>13.89</v>
      </c>
      <c r="T1035" t="n">
        <v>13817.77</v>
      </c>
      <c r="U1035" t="n">
        <v>0.31</v>
      </c>
      <c r="V1035" t="n">
        <v>0.65</v>
      </c>
      <c r="W1035" t="n">
        <v>0.7</v>
      </c>
      <c r="X1035" t="n">
        <v>0.88</v>
      </c>
      <c r="Y1035" t="n">
        <v>1</v>
      </c>
      <c r="Z1035" t="n">
        <v>10</v>
      </c>
    </row>
    <row r="1036">
      <c r="A1036" t="n">
        <v>3</v>
      </c>
      <c r="B1036" t="n">
        <v>115</v>
      </c>
      <c r="C1036" t="inlineStr">
        <is>
          <t xml:space="preserve">CONCLUIDO	</t>
        </is>
      </c>
      <c r="D1036" t="n">
        <v>9.9511</v>
      </c>
      <c r="E1036" t="n">
        <v>10.05</v>
      </c>
      <c r="F1036" t="n">
        <v>5.76</v>
      </c>
      <c r="G1036" t="n">
        <v>9.35</v>
      </c>
      <c r="H1036" t="n">
        <v>0.14</v>
      </c>
      <c r="I1036" t="n">
        <v>37</v>
      </c>
      <c r="J1036" t="n">
        <v>224.18</v>
      </c>
      <c r="K1036" t="n">
        <v>56.94</v>
      </c>
      <c r="L1036" t="n">
        <v>1.75</v>
      </c>
      <c r="M1036" t="n">
        <v>35</v>
      </c>
      <c r="N1036" t="n">
        <v>50.49</v>
      </c>
      <c r="O1036" t="n">
        <v>27882.87</v>
      </c>
      <c r="P1036" t="n">
        <v>87.08</v>
      </c>
      <c r="Q1036" t="n">
        <v>202.83</v>
      </c>
      <c r="R1036" t="n">
        <v>39.87</v>
      </c>
      <c r="S1036" t="n">
        <v>13.89</v>
      </c>
      <c r="T1036" t="n">
        <v>11150.04</v>
      </c>
      <c r="U1036" t="n">
        <v>0.35</v>
      </c>
      <c r="V1036" t="n">
        <v>0.67</v>
      </c>
      <c r="W1036" t="n">
        <v>0.71</v>
      </c>
      <c r="X1036" t="n">
        <v>0.72</v>
      </c>
      <c r="Y1036" t="n">
        <v>1</v>
      </c>
      <c r="Z1036" t="n">
        <v>10</v>
      </c>
    </row>
    <row r="1037">
      <c r="A1037" t="n">
        <v>4</v>
      </c>
      <c r="B1037" t="n">
        <v>115</v>
      </c>
      <c r="C1037" t="inlineStr">
        <is>
          <t xml:space="preserve">CONCLUIDO	</t>
        </is>
      </c>
      <c r="D1037" t="n">
        <v>10.2731</v>
      </c>
      <c r="E1037" t="n">
        <v>9.73</v>
      </c>
      <c r="F1037" t="n">
        <v>5.67</v>
      </c>
      <c r="G1037" t="n">
        <v>10.63</v>
      </c>
      <c r="H1037" t="n">
        <v>0.16</v>
      </c>
      <c r="I1037" t="n">
        <v>32</v>
      </c>
      <c r="J1037" t="n">
        <v>224.6</v>
      </c>
      <c r="K1037" t="n">
        <v>56.94</v>
      </c>
      <c r="L1037" t="n">
        <v>2</v>
      </c>
      <c r="M1037" t="n">
        <v>30</v>
      </c>
      <c r="N1037" t="n">
        <v>50.65</v>
      </c>
      <c r="O1037" t="n">
        <v>27934.37</v>
      </c>
      <c r="P1037" t="n">
        <v>85.44</v>
      </c>
      <c r="Q1037" t="n">
        <v>202.87</v>
      </c>
      <c r="R1037" t="n">
        <v>37.14</v>
      </c>
      <c r="S1037" t="n">
        <v>13.89</v>
      </c>
      <c r="T1037" t="n">
        <v>9808.23</v>
      </c>
      <c r="U1037" t="n">
        <v>0.37</v>
      </c>
      <c r="V1037" t="n">
        <v>0.68</v>
      </c>
      <c r="W1037" t="n">
        <v>0.6899999999999999</v>
      </c>
      <c r="X1037" t="n">
        <v>0.63</v>
      </c>
      <c r="Y1037" t="n">
        <v>1</v>
      </c>
      <c r="Z1037" t="n">
        <v>10</v>
      </c>
    </row>
    <row r="1038">
      <c r="A1038" t="n">
        <v>5</v>
      </c>
      <c r="B1038" t="n">
        <v>115</v>
      </c>
      <c r="C1038" t="inlineStr">
        <is>
          <t xml:space="preserve">CONCLUIDO	</t>
        </is>
      </c>
      <c r="D1038" t="n">
        <v>10.5535</v>
      </c>
      <c r="E1038" t="n">
        <v>9.48</v>
      </c>
      <c r="F1038" t="n">
        <v>5.59</v>
      </c>
      <c r="G1038" t="n">
        <v>11.97</v>
      </c>
      <c r="H1038" t="n">
        <v>0.18</v>
      </c>
      <c r="I1038" t="n">
        <v>28</v>
      </c>
      <c r="J1038" t="n">
        <v>225.01</v>
      </c>
      <c r="K1038" t="n">
        <v>56.94</v>
      </c>
      <c r="L1038" t="n">
        <v>2.25</v>
      </c>
      <c r="M1038" t="n">
        <v>26</v>
      </c>
      <c r="N1038" t="n">
        <v>50.82</v>
      </c>
      <c r="O1038" t="n">
        <v>27985.94</v>
      </c>
      <c r="P1038" t="n">
        <v>83.98999999999999</v>
      </c>
      <c r="Q1038" t="n">
        <v>202.9</v>
      </c>
      <c r="R1038" t="n">
        <v>34.83</v>
      </c>
      <c r="S1038" t="n">
        <v>13.89</v>
      </c>
      <c r="T1038" t="n">
        <v>8672.860000000001</v>
      </c>
      <c r="U1038" t="n">
        <v>0.4</v>
      </c>
      <c r="V1038" t="n">
        <v>0.6899999999999999</v>
      </c>
      <c r="W1038" t="n">
        <v>0.68</v>
      </c>
      <c r="X1038" t="n">
        <v>0.55</v>
      </c>
      <c r="Y1038" t="n">
        <v>1</v>
      </c>
      <c r="Z1038" t="n">
        <v>10</v>
      </c>
    </row>
    <row r="1039">
      <c r="A1039" t="n">
        <v>6</v>
      </c>
      <c r="B1039" t="n">
        <v>115</v>
      </c>
      <c r="C1039" t="inlineStr">
        <is>
          <t xml:space="preserve">CONCLUIDO	</t>
        </is>
      </c>
      <c r="D1039" t="n">
        <v>10.7894</v>
      </c>
      <c r="E1039" t="n">
        <v>9.27</v>
      </c>
      <c r="F1039" t="n">
        <v>5.51</v>
      </c>
      <c r="G1039" t="n">
        <v>13.22</v>
      </c>
      <c r="H1039" t="n">
        <v>0.2</v>
      </c>
      <c r="I1039" t="n">
        <v>25</v>
      </c>
      <c r="J1039" t="n">
        <v>225.43</v>
      </c>
      <c r="K1039" t="n">
        <v>56.94</v>
      </c>
      <c r="L1039" t="n">
        <v>2.5</v>
      </c>
      <c r="M1039" t="n">
        <v>23</v>
      </c>
      <c r="N1039" t="n">
        <v>50.99</v>
      </c>
      <c r="O1039" t="n">
        <v>28037.57</v>
      </c>
      <c r="P1039" t="n">
        <v>82.78</v>
      </c>
      <c r="Q1039" t="n">
        <v>202.82</v>
      </c>
      <c r="R1039" t="n">
        <v>32.42</v>
      </c>
      <c r="S1039" t="n">
        <v>13.89</v>
      </c>
      <c r="T1039" t="n">
        <v>7485.59</v>
      </c>
      <c r="U1039" t="n">
        <v>0.43</v>
      </c>
      <c r="V1039" t="n">
        <v>0.7</v>
      </c>
      <c r="W1039" t="n">
        <v>0.67</v>
      </c>
      <c r="X1039" t="n">
        <v>0.47</v>
      </c>
      <c r="Y1039" t="n">
        <v>1</v>
      </c>
      <c r="Z1039" t="n">
        <v>10</v>
      </c>
    </row>
    <row r="1040">
      <c r="A1040" t="n">
        <v>7</v>
      </c>
      <c r="B1040" t="n">
        <v>115</v>
      </c>
      <c r="C1040" t="inlineStr">
        <is>
          <t xml:space="preserve">CONCLUIDO	</t>
        </is>
      </c>
      <c r="D1040" t="n">
        <v>10.918</v>
      </c>
      <c r="E1040" t="n">
        <v>9.16</v>
      </c>
      <c r="F1040" t="n">
        <v>5.49</v>
      </c>
      <c r="G1040" t="n">
        <v>14.32</v>
      </c>
      <c r="H1040" t="n">
        <v>0.22</v>
      </c>
      <c r="I1040" t="n">
        <v>23</v>
      </c>
      <c r="J1040" t="n">
        <v>225.85</v>
      </c>
      <c r="K1040" t="n">
        <v>56.94</v>
      </c>
      <c r="L1040" t="n">
        <v>2.75</v>
      </c>
      <c r="M1040" t="n">
        <v>21</v>
      </c>
      <c r="N1040" t="n">
        <v>51.16</v>
      </c>
      <c r="O1040" t="n">
        <v>28089.25</v>
      </c>
      <c r="P1040" t="n">
        <v>82.31</v>
      </c>
      <c r="Q1040" t="n">
        <v>202.85</v>
      </c>
      <c r="R1040" t="n">
        <v>31.74</v>
      </c>
      <c r="S1040" t="n">
        <v>13.89</v>
      </c>
      <c r="T1040" t="n">
        <v>7153.39</v>
      </c>
      <c r="U1040" t="n">
        <v>0.44</v>
      </c>
      <c r="V1040" t="n">
        <v>0.7</v>
      </c>
      <c r="W1040" t="n">
        <v>0.67</v>
      </c>
      <c r="X1040" t="n">
        <v>0.45</v>
      </c>
      <c r="Y1040" t="n">
        <v>1</v>
      </c>
      <c r="Z1040" t="n">
        <v>10</v>
      </c>
    </row>
    <row r="1041">
      <c r="A1041" t="n">
        <v>8</v>
      </c>
      <c r="B1041" t="n">
        <v>115</v>
      </c>
      <c r="C1041" t="inlineStr">
        <is>
          <t xml:space="preserve">CONCLUIDO	</t>
        </is>
      </c>
      <c r="D1041" t="n">
        <v>11.0742</v>
      </c>
      <c r="E1041" t="n">
        <v>9.029999999999999</v>
      </c>
      <c r="F1041" t="n">
        <v>5.45</v>
      </c>
      <c r="G1041" t="n">
        <v>15.56</v>
      </c>
      <c r="H1041" t="n">
        <v>0.24</v>
      </c>
      <c r="I1041" t="n">
        <v>21</v>
      </c>
      <c r="J1041" t="n">
        <v>226.27</v>
      </c>
      <c r="K1041" t="n">
        <v>56.94</v>
      </c>
      <c r="L1041" t="n">
        <v>3</v>
      </c>
      <c r="M1041" t="n">
        <v>19</v>
      </c>
      <c r="N1041" t="n">
        <v>51.33</v>
      </c>
      <c r="O1041" t="n">
        <v>28140.99</v>
      </c>
      <c r="P1041" t="n">
        <v>81.56</v>
      </c>
      <c r="Q1041" t="n">
        <v>202.89</v>
      </c>
      <c r="R1041" t="n">
        <v>30.38</v>
      </c>
      <c r="S1041" t="n">
        <v>13.89</v>
      </c>
      <c r="T1041" t="n">
        <v>6484.64</v>
      </c>
      <c r="U1041" t="n">
        <v>0.46</v>
      </c>
      <c r="V1041" t="n">
        <v>0.71</v>
      </c>
      <c r="W1041" t="n">
        <v>0.67</v>
      </c>
      <c r="X1041" t="n">
        <v>0.41</v>
      </c>
      <c r="Y1041" t="n">
        <v>1</v>
      </c>
      <c r="Z1041" t="n">
        <v>10</v>
      </c>
    </row>
    <row r="1042">
      <c r="A1042" t="n">
        <v>9</v>
      </c>
      <c r="B1042" t="n">
        <v>115</v>
      </c>
      <c r="C1042" t="inlineStr">
        <is>
          <t xml:space="preserve">CONCLUIDO	</t>
        </is>
      </c>
      <c r="D1042" t="n">
        <v>11.2423</v>
      </c>
      <c r="E1042" t="n">
        <v>8.9</v>
      </c>
      <c r="F1042" t="n">
        <v>5.4</v>
      </c>
      <c r="G1042" t="n">
        <v>17.05</v>
      </c>
      <c r="H1042" t="n">
        <v>0.25</v>
      </c>
      <c r="I1042" t="n">
        <v>19</v>
      </c>
      <c r="J1042" t="n">
        <v>226.69</v>
      </c>
      <c r="K1042" t="n">
        <v>56.94</v>
      </c>
      <c r="L1042" t="n">
        <v>3.25</v>
      </c>
      <c r="M1042" t="n">
        <v>17</v>
      </c>
      <c r="N1042" t="n">
        <v>51.5</v>
      </c>
      <c r="O1042" t="n">
        <v>28192.8</v>
      </c>
      <c r="P1042" t="n">
        <v>80.68000000000001</v>
      </c>
      <c r="Q1042" t="n">
        <v>202.82</v>
      </c>
      <c r="R1042" t="n">
        <v>28.87</v>
      </c>
      <c r="S1042" t="n">
        <v>13.89</v>
      </c>
      <c r="T1042" t="n">
        <v>5742.06</v>
      </c>
      <c r="U1042" t="n">
        <v>0.48</v>
      </c>
      <c r="V1042" t="n">
        <v>0.72</v>
      </c>
      <c r="W1042" t="n">
        <v>0.67</v>
      </c>
      <c r="X1042" t="n">
        <v>0.36</v>
      </c>
      <c r="Y1042" t="n">
        <v>1</v>
      </c>
      <c r="Z1042" t="n">
        <v>10</v>
      </c>
    </row>
    <row r="1043">
      <c r="A1043" t="n">
        <v>10</v>
      </c>
      <c r="B1043" t="n">
        <v>115</v>
      </c>
      <c r="C1043" t="inlineStr">
        <is>
          <t xml:space="preserve">CONCLUIDO	</t>
        </is>
      </c>
      <c r="D1043" t="n">
        <v>11.3183</v>
      </c>
      <c r="E1043" t="n">
        <v>8.84</v>
      </c>
      <c r="F1043" t="n">
        <v>5.38</v>
      </c>
      <c r="G1043" t="n">
        <v>17.95</v>
      </c>
      <c r="H1043" t="n">
        <v>0.27</v>
      </c>
      <c r="I1043" t="n">
        <v>18</v>
      </c>
      <c r="J1043" t="n">
        <v>227.11</v>
      </c>
      <c r="K1043" t="n">
        <v>56.94</v>
      </c>
      <c r="L1043" t="n">
        <v>3.5</v>
      </c>
      <c r="M1043" t="n">
        <v>16</v>
      </c>
      <c r="N1043" t="n">
        <v>51.67</v>
      </c>
      <c r="O1043" t="n">
        <v>28244.66</v>
      </c>
      <c r="P1043" t="n">
        <v>80.38</v>
      </c>
      <c r="Q1043" t="n">
        <v>202.81</v>
      </c>
      <c r="R1043" t="n">
        <v>28.14</v>
      </c>
      <c r="S1043" t="n">
        <v>13.89</v>
      </c>
      <c r="T1043" t="n">
        <v>5378.31</v>
      </c>
      <c r="U1043" t="n">
        <v>0.49</v>
      </c>
      <c r="V1043" t="n">
        <v>0.72</v>
      </c>
      <c r="W1043" t="n">
        <v>0.67</v>
      </c>
      <c r="X1043" t="n">
        <v>0.35</v>
      </c>
      <c r="Y1043" t="n">
        <v>1</v>
      </c>
      <c r="Z1043" t="n">
        <v>10</v>
      </c>
    </row>
    <row r="1044">
      <c r="A1044" t="n">
        <v>11</v>
      </c>
      <c r="B1044" t="n">
        <v>115</v>
      </c>
      <c r="C1044" t="inlineStr">
        <is>
          <t xml:space="preserve">CONCLUIDO	</t>
        </is>
      </c>
      <c r="D1044" t="n">
        <v>11.4083</v>
      </c>
      <c r="E1044" t="n">
        <v>8.77</v>
      </c>
      <c r="F1044" t="n">
        <v>5.36</v>
      </c>
      <c r="G1044" t="n">
        <v>18.91</v>
      </c>
      <c r="H1044" t="n">
        <v>0.29</v>
      </c>
      <c r="I1044" t="n">
        <v>17</v>
      </c>
      <c r="J1044" t="n">
        <v>227.53</v>
      </c>
      <c r="K1044" t="n">
        <v>56.94</v>
      </c>
      <c r="L1044" t="n">
        <v>3.75</v>
      </c>
      <c r="M1044" t="n">
        <v>15</v>
      </c>
      <c r="N1044" t="n">
        <v>51.84</v>
      </c>
      <c r="O1044" t="n">
        <v>28296.58</v>
      </c>
      <c r="P1044" t="n">
        <v>79.73999999999999</v>
      </c>
      <c r="Q1044" t="n">
        <v>202.82</v>
      </c>
      <c r="R1044" t="n">
        <v>27.61</v>
      </c>
      <c r="S1044" t="n">
        <v>13.89</v>
      </c>
      <c r="T1044" t="n">
        <v>5121.84</v>
      </c>
      <c r="U1044" t="n">
        <v>0.5</v>
      </c>
      <c r="V1044" t="n">
        <v>0.72</v>
      </c>
      <c r="W1044" t="n">
        <v>0.66</v>
      </c>
      <c r="X1044" t="n">
        <v>0.32</v>
      </c>
      <c r="Y1044" t="n">
        <v>1</v>
      </c>
      <c r="Z1044" t="n">
        <v>10</v>
      </c>
    </row>
    <row r="1045">
      <c r="A1045" t="n">
        <v>12</v>
      </c>
      <c r="B1045" t="n">
        <v>115</v>
      </c>
      <c r="C1045" t="inlineStr">
        <is>
          <t xml:space="preserve">CONCLUIDO	</t>
        </is>
      </c>
      <c r="D1045" t="n">
        <v>11.4829</v>
      </c>
      <c r="E1045" t="n">
        <v>8.710000000000001</v>
      </c>
      <c r="F1045" t="n">
        <v>5.35</v>
      </c>
      <c r="G1045" t="n">
        <v>20.05</v>
      </c>
      <c r="H1045" t="n">
        <v>0.31</v>
      </c>
      <c r="I1045" t="n">
        <v>16</v>
      </c>
      <c r="J1045" t="n">
        <v>227.95</v>
      </c>
      <c r="K1045" t="n">
        <v>56.94</v>
      </c>
      <c r="L1045" t="n">
        <v>4</v>
      </c>
      <c r="M1045" t="n">
        <v>14</v>
      </c>
      <c r="N1045" t="n">
        <v>52.01</v>
      </c>
      <c r="O1045" t="n">
        <v>28348.56</v>
      </c>
      <c r="P1045" t="n">
        <v>79.38</v>
      </c>
      <c r="Q1045" t="n">
        <v>202.88</v>
      </c>
      <c r="R1045" t="n">
        <v>27.13</v>
      </c>
      <c r="S1045" t="n">
        <v>13.89</v>
      </c>
      <c r="T1045" t="n">
        <v>4883.59</v>
      </c>
      <c r="U1045" t="n">
        <v>0.51</v>
      </c>
      <c r="V1045" t="n">
        <v>0.72</v>
      </c>
      <c r="W1045" t="n">
        <v>0.67</v>
      </c>
      <c r="X1045" t="n">
        <v>0.31</v>
      </c>
      <c r="Y1045" t="n">
        <v>1</v>
      </c>
      <c r="Z1045" t="n">
        <v>10</v>
      </c>
    </row>
    <row r="1046">
      <c r="A1046" t="n">
        <v>13</v>
      </c>
      <c r="B1046" t="n">
        <v>115</v>
      </c>
      <c r="C1046" t="inlineStr">
        <is>
          <t xml:space="preserve">CONCLUIDO	</t>
        </is>
      </c>
      <c r="D1046" t="n">
        <v>11.5637</v>
      </c>
      <c r="E1046" t="n">
        <v>8.65</v>
      </c>
      <c r="F1046" t="n">
        <v>5.33</v>
      </c>
      <c r="G1046" t="n">
        <v>21.31</v>
      </c>
      <c r="H1046" t="n">
        <v>0.33</v>
      </c>
      <c r="I1046" t="n">
        <v>15</v>
      </c>
      <c r="J1046" t="n">
        <v>228.38</v>
      </c>
      <c r="K1046" t="n">
        <v>56.94</v>
      </c>
      <c r="L1046" t="n">
        <v>4.25</v>
      </c>
      <c r="M1046" t="n">
        <v>13</v>
      </c>
      <c r="N1046" t="n">
        <v>52.18</v>
      </c>
      <c r="O1046" t="n">
        <v>28400.61</v>
      </c>
      <c r="P1046" t="n">
        <v>79.06</v>
      </c>
      <c r="Q1046" t="n">
        <v>202.82</v>
      </c>
      <c r="R1046" t="n">
        <v>26.77</v>
      </c>
      <c r="S1046" t="n">
        <v>13.89</v>
      </c>
      <c r="T1046" t="n">
        <v>4708.13</v>
      </c>
      <c r="U1046" t="n">
        <v>0.52</v>
      </c>
      <c r="V1046" t="n">
        <v>0.73</v>
      </c>
      <c r="W1046" t="n">
        <v>0.66</v>
      </c>
      <c r="X1046" t="n">
        <v>0.29</v>
      </c>
      <c r="Y1046" t="n">
        <v>1</v>
      </c>
      <c r="Z1046" t="n">
        <v>10</v>
      </c>
    </row>
    <row r="1047">
      <c r="A1047" t="n">
        <v>14</v>
      </c>
      <c r="B1047" t="n">
        <v>115</v>
      </c>
      <c r="C1047" t="inlineStr">
        <is>
          <t xml:space="preserve">CONCLUIDO	</t>
        </is>
      </c>
      <c r="D1047" t="n">
        <v>11.6663</v>
      </c>
      <c r="E1047" t="n">
        <v>8.57</v>
      </c>
      <c r="F1047" t="n">
        <v>5.3</v>
      </c>
      <c r="G1047" t="n">
        <v>22.7</v>
      </c>
      <c r="H1047" t="n">
        <v>0.35</v>
      </c>
      <c r="I1047" t="n">
        <v>14</v>
      </c>
      <c r="J1047" t="n">
        <v>228.8</v>
      </c>
      <c r="K1047" t="n">
        <v>56.94</v>
      </c>
      <c r="L1047" t="n">
        <v>4.5</v>
      </c>
      <c r="M1047" t="n">
        <v>12</v>
      </c>
      <c r="N1047" t="n">
        <v>52.36</v>
      </c>
      <c r="O1047" t="n">
        <v>28452.71</v>
      </c>
      <c r="P1047" t="n">
        <v>78.45</v>
      </c>
      <c r="Q1047" t="n">
        <v>202.85</v>
      </c>
      <c r="R1047" t="n">
        <v>25.71</v>
      </c>
      <c r="S1047" t="n">
        <v>13.89</v>
      </c>
      <c r="T1047" t="n">
        <v>4187.24</v>
      </c>
      <c r="U1047" t="n">
        <v>0.54</v>
      </c>
      <c r="V1047" t="n">
        <v>0.73</v>
      </c>
      <c r="W1047" t="n">
        <v>0.66</v>
      </c>
      <c r="X1047" t="n">
        <v>0.26</v>
      </c>
      <c r="Y1047" t="n">
        <v>1</v>
      </c>
      <c r="Z1047" t="n">
        <v>10</v>
      </c>
    </row>
    <row r="1048">
      <c r="A1048" t="n">
        <v>15</v>
      </c>
      <c r="B1048" t="n">
        <v>115</v>
      </c>
      <c r="C1048" t="inlineStr">
        <is>
          <t xml:space="preserve">CONCLUIDO	</t>
        </is>
      </c>
      <c r="D1048" t="n">
        <v>11.7444</v>
      </c>
      <c r="E1048" t="n">
        <v>8.51</v>
      </c>
      <c r="F1048" t="n">
        <v>5.28</v>
      </c>
      <c r="G1048" t="n">
        <v>24.38</v>
      </c>
      <c r="H1048" t="n">
        <v>0.37</v>
      </c>
      <c r="I1048" t="n">
        <v>13</v>
      </c>
      <c r="J1048" t="n">
        <v>229.22</v>
      </c>
      <c r="K1048" t="n">
        <v>56.94</v>
      </c>
      <c r="L1048" t="n">
        <v>4.75</v>
      </c>
      <c r="M1048" t="n">
        <v>11</v>
      </c>
      <c r="N1048" t="n">
        <v>52.53</v>
      </c>
      <c r="O1048" t="n">
        <v>28504.87</v>
      </c>
      <c r="P1048" t="n">
        <v>78.16</v>
      </c>
      <c r="Q1048" t="n">
        <v>202.84</v>
      </c>
      <c r="R1048" t="n">
        <v>25.14</v>
      </c>
      <c r="S1048" t="n">
        <v>13.89</v>
      </c>
      <c r="T1048" t="n">
        <v>3903.38</v>
      </c>
      <c r="U1048" t="n">
        <v>0.55</v>
      </c>
      <c r="V1048" t="n">
        <v>0.73</v>
      </c>
      <c r="W1048" t="n">
        <v>0.66</v>
      </c>
      <c r="X1048" t="n">
        <v>0.24</v>
      </c>
      <c r="Y1048" t="n">
        <v>1</v>
      </c>
      <c r="Z1048" t="n">
        <v>10</v>
      </c>
    </row>
    <row r="1049">
      <c r="A1049" t="n">
        <v>16</v>
      </c>
      <c r="B1049" t="n">
        <v>115</v>
      </c>
      <c r="C1049" t="inlineStr">
        <is>
          <t xml:space="preserve">CONCLUIDO	</t>
        </is>
      </c>
      <c r="D1049" t="n">
        <v>11.7482</v>
      </c>
      <c r="E1049" t="n">
        <v>8.51</v>
      </c>
      <c r="F1049" t="n">
        <v>5.28</v>
      </c>
      <c r="G1049" t="n">
        <v>24.37</v>
      </c>
      <c r="H1049" t="n">
        <v>0.39</v>
      </c>
      <c r="I1049" t="n">
        <v>13</v>
      </c>
      <c r="J1049" t="n">
        <v>229.65</v>
      </c>
      <c r="K1049" t="n">
        <v>56.94</v>
      </c>
      <c r="L1049" t="n">
        <v>5</v>
      </c>
      <c r="M1049" t="n">
        <v>11</v>
      </c>
      <c r="N1049" t="n">
        <v>52.7</v>
      </c>
      <c r="O1049" t="n">
        <v>28557.1</v>
      </c>
      <c r="P1049" t="n">
        <v>77.95999999999999</v>
      </c>
      <c r="Q1049" t="n">
        <v>202.81</v>
      </c>
      <c r="R1049" t="n">
        <v>25.16</v>
      </c>
      <c r="S1049" t="n">
        <v>13.89</v>
      </c>
      <c r="T1049" t="n">
        <v>3915.45</v>
      </c>
      <c r="U1049" t="n">
        <v>0.55</v>
      </c>
      <c r="V1049" t="n">
        <v>0.73</v>
      </c>
      <c r="W1049" t="n">
        <v>0.66</v>
      </c>
      <c r="X1049" t="n">
        <v>0.24</v>
      </c>
      <c r="Y1049" t="n">
        <v>1</v>
      </c>
      <c r="Z1049" t="n">
        <v>10</v>
      </c>
    </row>
    <row r="1050">
      <c r="A1050" t="n">
        <v>17</v>
      </c>
      <c r="B1050" t="n">
        <v>115</v>
      </c>
      <c r="C1050" t="inlineStr">
        <is>
          <t xml:space="preserve">CONCLUIDO	</t>
        </is>
      </c>
      <c r="D1050" t="n">
        <v>11.8316</v>
      </c>
      <c r="E1050" t="n">
        <v>8.449999999999999</v>
      </c>
      <c r="F1050" t="n">
        <v>5.26</v>
      </c>
      <c r="G1050" t="n">
        <v>26.32</v>
      </c>
      <c r="H1050" t="n">
        <v>0.41</v>
      </c>
      <c r="I1050" t="n">
        <v>12</v>
      </c>
      <c r="J1050" t="n">
        <v>230.07</v>
      </c>
      <c r="K1050" t="n">
        <v>56.94</v>
      </c>
      <c r="L1050" t="n">
        <v>5.25</v>
      </c>
      <c r="M1050" t="n">
        <v>10</v>
      </c>
      <c r="N1050" t="n">
        <v>52.88</v>
      </c>
      <c r="O1050" t="n">
        <v>28609.38</v>
      </c>
      <c r="P1050" t="n">
        <v>77.75</v>
      </c>
      <c r="Q1050" t="n">
        <v>202.81</v>
      </c>
      <c r="R1050" t="n">
        <v>24.66</v>
      </c>
      <c r="S1050" t="n">
        <v>13.89</v>
      </c>
      <c r="T1050" t="n">
        <v>3670.89</v>
      </c>
      <c r="U1050" t="n">
        <v>0.5600000000000001</v>
      </c>
      <c r="V1050" t="n">
        <v>0.73</v>
      </c>
      <c r="W1050" t="n">
        <v>0.66</v>
      </c>
      <c r="X1050" t="n">
        <v>0.23</v>
      </c>
      <c r="Y1050" t="n">
        <v>1</v>
      </c>
      <c r="Z1050" t="n">
        <v>10</v>
      </c>
    </row>
    <row r="1051">
      <c r="A1051" t="n">
        <v>18</v>
      </c>
      <c r="B1051" t="n">
        <v>115</v>
      </c>
      <c r="C1051" t="inlineStr">
        <is>
          <t xml:space="preserve">CONCLUIDO	</t>
        </is>
      </c>
      <c r="D1051" t="n">
        <v>11.8211</v>
      </c>
      <c r="E1051" t="n">
        <v>8.460000000000001</v>
      </c>
      <c r="F1051" t="n">
        <v>5.27</v>
      </c>
      <c r="G1051" t="n">
        <v>26.36</v>
      </c>
      <c r="H1051" t="n">
        <v>0.42</v>
      </c>
      <c r="I1051" t="n">
        <v>12</v>
      </c>
      <c r="J1051" t="n">
        <v>230.49</v>
      </c>
      <c r="K1051" t="n">
        <v>56.94</v>
      </c>
      <c r="L1051" t="n">
        <v>5.5</v>
      </c>
      <c r="M1051" t="n">
        <v>10</v>
      </c>
      <c r="N1051" t="n">
        <v>53.05</v>
      </c>
      <c r="O1051" t="n">
        <v>28661.73</v>
      </c>
      <c r="P1051" t="n">
        <v>77.58</v>
      </c>
      <c r="Q1051" t="n">
        <v>202.82</v>
      </c>
      <c r="R1051" t="n">
        <v>24.91</v>
      </c>
      <c r="S1051" t="n">
        <v>13.89</v>
      </c>
      <c r="T1051" t="n">
        <v>3794.46</v>
      </c>
      <c r="U1051" t="n">
        <v>0.5600000000000001</v>
      </c>
      <c r="V1051" t="n">
        <v>0.73</v>
      </c>
      <c r="W1051" t="n">
        <v>0.66</v>
      </c>
      <c r="X1051" t="n">
        <v>0.23</v>
      </c>
      <c r="Y1051" t="n">
        <v>1</v>
      </c>
      <c r="Z1051" t="n">
        <v>10</v>
      </c>
    </row>
    <row r="1052">
      <c r="A1052" t="n">
        <v>19</v>
      </c>
      <c r="B1052" t="n">
        <v>115</v>
      </c>
      <c r="C1052" t="inlineStr">
        <is>
          <t xml:space="preserve">CONCLUIDO	</t>
        </is>
      </c>
      <c r="D1052" t="n">
        <v>11.9407</v>
      </c>
      <c r="E1052" t="n">
        <v>8.369999999999999</v>
      </c>
      <c r="F1052" t="n">
        <v>5.23</v>
      </c>
      <c r="G1052" t="n">
        <v>28.53</v>
      </c>
      <c r="H1052" t="n">
        <v>0.44</v>
      </c>
      <c r="I1052" t="n">
        <v>11</v>
      </c>
      <c r="J1052" t="n">
        <v>230.92</v>
      </c>
      <c r="K1052" t="n">
        <v>56.94</v>
      </c>
      <c r="L1052" t="n">
        <v>5.75</v>
      </c>
      <c r="M1052" t="n">
        <v>9</v>
      </c>
      <c r="N1052" t="n">
        <v>53.23</v>
      </c>
      <c r="O1052" t="n">
        <v>28714.14</v>
      </c>
      <c r="P1052" t="n">
        <v>76.83</v>
      </c>
      <c r="Q1052" t="n">
        <v>202.81</v>
      </c>
      <c r="R1052" t="n">
        <v>23.73</v>
      </c>
      <c r="S1052" t="n">
        <v>13.89</v>
      </c>
      <c r="T1052" t="n">
        <v>3211.53</v>
      </c>
      <c r="U1052" t="n">
        <v>0.59</v>
      </c>
      <c r="V1052" t="n">
        <v>0.74</v>
      </c>
      <c r="W1052" t="n">
        <v>0.65</v>
      </c>
      <c r="X1052" t="n">
        <v>0.19</v>
      </c>
      <c r="Y1052" t="n">
        <v>1</v>
      </c>
      <c r="Z1052" t="n">
        <v>10</v>
      </c>
    </row>
    <row r="1053">
      <c r="A1053" t="n">
        <v>20</v>
      </c>
      <c r="B1053" t="n">
        <v>115</v>
      </c>
      <c r="C1053" t="inlineStr">
        <is>
          <t xml:space="preserve">CONCLUIDO	</t>
        </is>
      </c>
      <c r="D1053" t="n">
        <v>11.9439</v>
      </c>
      <c r="E1053" t="n">
        <v>8.369999999999999</v>
      </c>
      <c r="F1053" t="n">
        <v>5.23</v>
      </c>
      <c r="G1053" t="n">
        <v>28.52</v>
      </c>
      <c r="H1053" t="n">
        <v>0.46</v>
      </c>
      <c r="I1053" t="n">
        <v>11</v>
      </c>
      <c r="J1053" t="n">
        <v>231.34</v>
      </c>
      <c r="K1053" t="n">
        <v>56.94</v>
      </c>
      <c r="L1053" t="n">
        <v>6</v>
      </c>
      <c r="M1053" t="n">
        <v>9</v>
      </c>
      <c r="N1053" t="n">
        <v>53.4</v>
      </c>
      <c r="O1053" t="n">
        <v>28766.61</v>
      </c>
      <c r="P1053" t="n">
        <v>76.66</v>
      </c>
      <c r="Q1053" t="n">
        <v>202.81</v>
      </c>
      <c r="R1053" t="n">
        <v>23.7</v>
      </c>
      <c r="S1053" t="n">
        <v>13.89</v>
      </c>
      <c r="T1053" t="n">
        <v>3193.75</v>
      </c>
      <c r="U1053" t="n">
        <v>0.59</v>
      </c>
      <c r="V1053" t="n">
        <v>0.74</v>
      </c>
      <c r="W1053" t="n">
        <v>0.65</v>
      </c>
      <c r="X1053" t="n">
        <v>0.19</v>
      </c>
      <c r="Y1053" t="n">
        <v>1</v>
      </c>
      <c r="Z1053" t="n">
        <v>10</v>
      </c>
    </row>
    <row r="1054">
      <c r="A1054" t="n">
        <v>21</v>
      </c>
      <c r="B1054" t="n">
        <v>115</v>
      </c>
      <c r="C1054" t="inlineStr">
        <is>
          <t xml:space="preserve">CONCLUIDO	</t>
        </is>
      </c>
      <c r="D1054" t="n">
        <v>12.0216</v>
      </c>
      <c r="E1054" t="n">
        <v>8.32</v>
      </c>
      <c r="F1054" t="n">
        <v>5.22</v>
      </c>
      <c r="G1054" t="n">
        <v>31.31</v>
      </c>
      <c r="H1054" t="n">
        <v>0.48</v>
      </c>
      <c r="I1054" t="n">
        <v>10</v>
      </c>
      <c r="J1054" t="n">
        <v>231.77</v>
      </c>
      <c r="K1054" t="n">
        <v>56.94</v>
      </c>
      <c r="L1054" t="n">
        <v>6.25</v>
      </c>
      <c r="M1054" t="n">
        <v>8</v>
      </c>
      <c r="N1054" t="n">
        <v>53.58</v>
      </c>
      <c r="O1054" t="n">
        <v>28819.14</v>
      </c>
      <c r="P1054" t="n">
        <v>76.31999999999999</v>
      </c>
      <c r="Q1054" t="n">
        <v>202.81</v>
      </c>
      <c r="R1054" t="n">
        <v>23.28</v>
      </c>
      <c r="S1054" t="n">
        <v>13.89</v>
      </c>
      <c r="T1054" t="n">
        <v>2988.88</v>
      </c>
      <c r="U1054" t="n">
        <v>0.6</v>
      </c>
      <c r="V1054" t="n">
        <v>0.74</v>
      </c>
      <c r="W1054" t="n">
        <v>0.65</v>
      </c>
      <c r="X1054" t="n">
        <v>0.18</v>
      </c>
      <c r="Y1054" t="n">
        <v>1</v>
      </c>
      <c r="Z1054" t="n">
        <v>10</v>
      </c>
    </row>
    <row r="1055">
      <c r="A1055" t="n">
        <v>22</v>
      </c>
      <c r="B1055" t="n">
        <v>115</v>
      </c>
      <c r="C1055" t="inlineStr">
        <is>
          <t xml:space="preserve">CONCLUIDO	</t>
        </is>
      </c>
      <c r="D1055" t="n">
        <v>12.0325</v>
      </c>
      <c r="E1055" t="n">
        <v>8.31</v>
      </c>
      <c r="F1055" t="n">
        <v>5.21</v>
      </c>
      <c r="G1055" t="n">
        <v>31.27</v>
      </c>
      <c r="H1055" t="n">
        <v>0.5</v>
      </c>
      <c r="I1055" t="n">
        <v>10</v>
      </c>
      <c r="J1055" t="n">
        <v>232.2</v>
      </c>
      <c r="K1055" t="n">
        <v>56.94</v>
      </c>
      <c r="L1055" t="n">
        <v>6.5</v>
      </c>
      <c r="M1055" t="n">
        <v>8</v>
      </c>
      <c r="N1055" t="n">
        <v>53.75</v>
      </c>
      <c r="O1055" t="n">
        <v>28871.74</v>
      </c>
      <c r="P1055" t="n">
        <v>76.23999999999999</v>
      </c>
      <c r="Q1055" t="n">
        <v>202.82</v>
      </c>
      <c r="R1055" t="n">
        <v>22.9</v>
      </c>
      <c r="S1055" t="n">
        <v>13.89</v>
      </c>
      <c r="T1055" t="n">
        <v>2799.08</v>
      </c>
      <c r="U1055" t="n">
        <v>0.61</v>
      </c>
      <c r="V1055" t="n">
        <v>0.74</v>
      </c>
      <c r="W1055" t="n">
        <v>0.65</v>
      </c>
      <c r="X1055" t="n">
        <v>0.17</v>
      </c>
      <c r="Y1055" t="n">
        <v>1</v>
      </c>
      <c r="Z1055" t="n">
        <v>10</v>
      </c>
    </row>
    <row r="1056">
      <c r="A1056" t="n">
        <v>23</v>
      </c>
      <c r="B1056" t="n">
        <v>115</v>
      </c>
      <c r="C1056" t="inlineStr">
        <is>
          <t xml:space="preserve">CONCLUIDO	</t>
        </is>
      </c>
      <c r="D1056" t="n">
        <v>12.014</v>
      </c>
      <c r="E1056" t="n">
        <v>8.32</v>
      </c>
      <c r="F1056" t="n">
        <v>5.22</v>
      </c>
      <c r="G1056" t="n">
        <v>31.34</v>
      </c>
      <c r="H1056" t="n">
        <v>0.52</v>
      </c>
      <c r="I1056" t="n">
        <v>10</v>
      </c>
      <c r="J1056" t="n">
        <v>232.62</v>
      </c>
      <c r="K1056" t="n">
        <v>56.94</v>
      </c>
      <c r="L1056" t="n">
        <v>6.75</v>
      </c>
      <c r="M1056" t="n">
        <v>8</v>
      </c>
      <c r="N1056" t="n">
        <v>53.93</v>
      </c>
      <c r="O1056" t="n">
        <v>28924.39</v>
      </c>
      <c r="P1056" t="n">
        <v>76.13</v>
      </c>
      <c r="Q1056" t="n">
        <v>202.81</v>
      </c>
      <c r="R1056" t="n">
        <v>23.39</v>
      </c>
      <c r="S1056" t="n">
        <v>13.89</v>
      </c>
      <c r="T1056" t="n">
        <v>3042.69</v>
      </c>
      <c r="U1056" t="n">
        <v>0.59</v>
      </c>
      <c r="V1056" t="n">
        <v>0.74</v>
      </c>
      <c r="W1056" t="n">
        <v>0.66</v>
      </c>
      <c r="X1056" t="n">
        <v>0.19</v>
      </c>
      <c r="Y1056" t="n">
        <v>1</v>
      </c>
      <c r="Z1056" t="n">
        <v>10</v>
      </c>
    </row>
    <row r="1057">
      <c r="A1057" t="n">
        <v>24</v>
      </c>
      <c r="B1057" t="n">
        <v>115</v>
      </c>
      <c r="C1057" t="inlineStr">
        <is>
          <t xml:space="preserve">CONCLUIDO	</t>
        </is>
      </c>
      <c r="D1057" t="n">
        <v>12.1098</v>
      </c>
      <c r="E1057" t="n">
        <v>8.26</v>
      </c>
      <c r="F1057" t="n">
        <v>5.2</v>
      </c>
      <c r="G1057" t="n">
        <v>34.68</v>
      </c>
      <c r="H1057" t="n">
        <v>0.53</v>
      </c>
      <c r="I1057" t="n">
        <v>9</v>
      </c>
      <c r="J1057" t="n">
        <v>233.05</v>
      </c>
      <c r="K1057" t="n">
        <v>56.94</v>
      </c>
      <c r="L1057" t="n">
        <v>7</v>
      </c>
      <c r="M1057" t="n">
        <v>7</v>
      </c>
      <c r="N1057" t="n">
        <v>54.11</v>
      </c>
      <c r="O1057" t="n">
        <v>28977.11</v>
      </c>
      <c r="P1057" t="n">
        <v>75.7</v>
      </c>
      <c r="Q1057" t="n">
        <v>202.81</v>
      </c>
      <c r="R1057" t="n">
        <v>22.7</v>
      </c>
      <c r="S1057" t="n">
        <v>13.89</v>
      </c>
      <c r="T1057" t="n">
        <v>2704.94</v>
      </c>
      <c r="U1057" t="n">
        <v>0.61</v>
      </c>
      <c r="V1057" t="n">
        <v>0.74</v>
      </c>
      <c r="W1057" t="n">
        <v>0.65</v>
      </c>
      <c r="X1057" t="n">
        <v>0.16</v>
      </c>
      <c r="Y1057" t="n">
        <v>1</v>
      </c>
      <c r="Z1057" t="n">
        <v>10</v>
      </c>
    </row>
    <row r="1058">
      <c r="A1058" t="n">
        <v>25</v>
      </c>
      <c r="B1058" t="n">
        <v>115</v>
      </c>
      <c r="C1058" t="inlineStr">
        <is>
          <t xml:space="preserve">CONCLUIDO	</t>
        </is>
      </c>
      <c r="D1058" t="n">
        <v>12.1135</v>
      </c>
      <c r="E1058" t="n">
        <v>8.26</v>
      </c>
      <c r="F1058" t="n">
        <v>5.2</v>
      </c>
      <c r="G1058" t="n">
        <v>34.66</v>
      </c>
      <c r="H1058" t="n">
        <v>0.55</v>
      </c>
      <c r="I1058" t="n">
        <v>9</v>
      </c>
      <c r="J1058" t="n">
        <v>233.48</v>
      </c>
      <c r="K1058" t="n">
        <v>56.94</v>
      </c>
      <c r="L1058" t="n">
        <v>7.25</v>
      </c>
      <c r="M1058" t="n">
        <v>7</v>
      </c>
      <c r="N1058" t="n">
        <v>54.29</v>
      </c>
      <c r="O1058" t="n">
        <v>29029.89</v>
      </c>
      <c r="P1058" t="n">
        <v>75.40000000000001</v>
      </c>
      <c r="Q1058" t="n">
        <v>202.81</v>
      </c>
      <c r="R1058" t="n">
        <v>22.58</v>
      </c>
      <c r="S1058" t="n">
        <v>13.89</v>
      </c>
      <c r="T1058" t="n">
        <v>2646.44</v>
      </c>
      <c r="U1058" t="n">
        <v>0.62</v>
      </c>
      <c r="V1058" t="n">
        <v>0.74</v>
      </c>
      <c r="W1058" t="n">
        <v>0.65</v>
      </c>
      <c r="X1058" t="n">
        <v>0.16</v>
      </c>
      <c r="Y1058" t="n">
        <v>1</v>
      </c>
      <c r="Z1058" t="n">
        <v>10</v>
      </c>
    </row>
    <row r="1059">
      <c r="A1059" t="n">
        <v>26</v>
      </c>
      <c r="B1059" t="n">
        <v>115</v>
      </c>
      <c r="C1059" t="inlineStr">
        <is>
          <t xml:space="preserve">CONCLUIDO	</t>
        </is>
      </c>
      <c r="D1059" t="n">
        <v>12.1102</v>
      </c>
      <c r="E1059" t="n">
        <v>8.26</v>
      </c>
      <c r="F1059" t="n">
        <v>5.2</v>
      </c>
      <c r="G1059" t="n">
        <v>34.68</v>
      </c>
      <c r="H1059" t="n">
        <v>0.57</v>
      </c>
      <c r="I1059" t="n">
        <v>9</v>
      </c>
      <c r="J1059" t="n">
        <v>233.91</v>
      </c>
      <c r="K1059" t="n">
        <v>56.94</v>
      </c>
      <c r="L1059" t="n">
        <v>7.5</v>
      </c>
      <c r="M1059" t="n">
        <v>7</v>
      </c>
      <c r="N1059" t="n">
        <v>54.46</v>
      </c>
      <c r="O1059" t="n">
        <v>29082.74</v>
      </c>
      <c r="P1059" t="n">
        <v>75.43000000000001</v>
      </c>
      <c r="Q1059" t="n">
        <v>202.86</v>
      </c>
      <c r="R1059" t="n">
        <v>22.76</v>
      </c>
      <c r="S1059" t="n">
        <v>13.89</v>
      </c>
      <c r="T1059" t="n">
        <v>2732.77</v>
      </c>
      <c r="U1059" t="n">
        <v>0.61</v>
      </c>
      <c r="V1059" t="n">
        <v>0.74</v>
      </c>
      <c r="W1059" t="n">
        <v>0.65</v>
      </c>
      <c r="X1059" t="n">
        <v>0.16</v>
      </c>
      <c r="Y1059" t="n">
        <v>1</v>
      </c>
      <c r="Z1059" t="n">
        <v>10</v>
      </c>
    </row>
    <row r="1060">
      <c r="A1060" t="n">
        <v>27</v>
      </c>
      <c r="B1060" t="n">
        <v>115</v>
      </c>
      <c r="C1060" t="inlineStr">
        <is>
          <t xml:space="preserve">CONCLUIDO	</t>
        </is>
      </c>
      <c r="D1060" t="n">
        <v>12.1972</v>
      </c>
      <c r="E1060" t="n">
        <v>8.199999999999999</v>
      </c>
      <c r="F1060" t="n">
        <v>5.19</v>
      </c>
      <c r="G1060" t="n">
        <v>38.9</v>
      </c>
      <c r="H1060" t="n">
        <v>0.59</v>
      </c>
      <c r="I1060" t="n">
        <v>8</v>
      </c>
      <c r="J1060" t="n">
        <v>234.34</v>
      </c>
      <c r="K1060" t="n">
        <v>56.94</v>
      </c>
      <c r="L1060" t="n">
        <v>7.75</v>
      </c>
      <c r="M1060" t="n">
        <v>6</v>
      </c>
      <c r="N1060" t="n">
        <v>54.64</v>
      </c>
      <c r="O1060" t="n">
        <v>29135.65</v>
      </c>
      <c r="P1060" t="n">
        <v>75.02</v>
      </c>
      <c r="Q1060" t="n">
        <v>202.81</v>
      </c>
      <c r="R1060" t="n">
        <v>22.29</v>
      </c>
      <c r="S1060" t="n">
        <v>13.89</v>
      </c>
      <c r="T1060" t="n">
        <v>2506.79</v>
      </c>
      <c r="U1060" t="n">
        <v>0.62</v>
      </c>
      <c r="V1060" t="n">
        <v>0.75</v>
      </c>
      <c r="W1060" t="n">
        <v>0.65</v>
      </c>
      <c r="X1060" t="n">
        <v>0.15</v>
      </c>
      <c r="Y1060" t="n">
        <v>1</v>
      </c>
      <c r="Z1060" t="n">
        <v>10</v>
      </c>
    </row>
    <row r="1061">
      <c r="A1061" t="n">
        <v>28</v>
      </c>
      <c r="B1061" t="n">
        <v>115</v>
      </c>
      <c r="C1061" t="inlineStr">
        <is>
          <t xml:space="preserve">CONCLUIDO	</t>
        </is>
      </c>
      <c r="D1061" t="n">
        <v>12.1955</v>
      </c>
      <c r="E1061" t="n">
        <v>8.199999999999999</v>
      </c>
      <c r="F1061" t="n">
        <v>5.19</v>
      </c>
      <c r="G1061" t="n">
        <v>38.91</v>
      </c>
      <c r="H1061" t="n">
        <v>0.61</v>
      </c>
      <c r="I1061" t="n">
        <v>8</v>
      </c>
      <c r="J1061" t="n">
        <v>234.77</v>
      </c>
      <c r="K1061" t="n">
        <v>56.94</v>
      </c>
      <c r="L1061" t="n">
        <v>8</v>
      </c>
      <c r="M1061" t="n">
        <v>6</v>
      </c>
      <c r="N1061" t="n">
        <v>54.82</v>
      </c>
      <c r="O1061" t="n">
        <v>29188.62</v>
      </c>
      <c r="P1061" t="n">
        <v>75.08</v>
      </c>
      <c r="Q1061" t="n">
        <v>202.81</v>
      </c>
      <c r="R1061" t="n">
        <v>22.24</v>
      </c>
      <c r="S1061" t="n">
        <v>13.89</v>
      </c>
      <c r="T1061" t="n">
        <v>2479.14</v>
      </c>
      <c r="U1061" t="n">
        <v>0.62</v>
      </c>
      <c r="V1061" t="n">
        <v>0.75</v>
      </c>
      <c r="W1061" t="n">
        <v>0.65</v>
      </c>
      <c r="X1061" t="n">
        <v>0.15</v>
      </c>
      <c r="Y1061" t="n">
        <v>1</v>
      </c>
      <c r="Z1061" t="n">
        <v>10</v>
      </c>
    </row>
    <row r="1062">
      <c r="A1062" t="n">
        <v>29</v>
      </c>
      <c r="B1062" t="n">
        <v>115</v>
      </c>
      <c r="C1062" t="inlineStr">
        <is>
          <t xml:space="preserve">CONCLUIDO	</t>
        </is>
      </c>
      <c r="D1062" t="n">
        <v>12.2096</v>
      </c>
      <c r="E1062" t="n">
        <v>8.19</v>
      </c>
      <c r="F1062" t="n">
        <v>5.18</v>
      </c>
      <c r="G1062" t="n">
        <v>38.84</v>
      </c>
      <c r="H1062" t="n">
        <v>0.62</v>
      </c>
      <c r="I1062" t="n">
        <v>8</v>
      </c>
      <c r="J1062" t="n">
        <v>235.2</v>
      </c>
      <c r="K1062" t="n">
        <v>56.94</v>
      </c>
      <c r="L1062" t="n">
        <v>8.25</v>
      </c>
      <c r="M1062" t="n">
        <v>6</v>
      </c>
      <c r="N1062" t="n">
        <v>55</v>
      </c>
      <c r="O1062" t="n">
        <v>29241.66</v>
      </c>
      <c r="P1062" t="n">
        <v>74.59</v>
      </c>
      <c r="Q1062" t="n">
        <v>202.83</v>
      </c>
      <c r="R1062" t="n">
        <v>21.93</v>
      </c>
      <c r="S1062" t="n">
        <v>13.89</v>
      </c>
      <c r="T1062" t="n">
        <v>2323.73</v>
      </c>
      <c r="U1062" t="n">
        <v>0.63</v>
      </c>
      <c r="V1062" t="n">
        <v>0.75</v>
      </c>
      <c r="W1062" t="n">
        <v>0.65</v>
      </c>
      <c r="X1062" t="n">
        <v>0.14</v>
      </c>
      <c r="Y1062" t="n">
        <v>1</v>
      </c>
      <c r="Z1062" t="n">
        <v>10</v>
      </c>
    </row>
    <row r="1063">
      <c r="A1063" t="n">
        <v>30</v>
      </c>
      <c r="B1063" t="n">
        <v>115</v>
      </c>
      <c r="C1063" t="inlineStr">
        <is>
          <t xml:space="preserve">CONCLUIDO	</t>
        </is>
      </c>
      <c r="D1063" t="n">
        <v>12.2063</v>
      </c>
      <c r="E1063" t="n">
        <v>8.19</v>
      </c>
      <c r="F1063" t="n">
        <v>5.18</v>
      </c>
      <c r="G1063" t="n">
        <v>38.85</v>
      </c>
      <c r="H1063" t="n">
        <v>0.64</v>
      </c>
      <c r="I1063" t="n">
        <v>8</v>
      </c>
      <c r="J1063" t="n">
        <v>235.63</v>
      </c>
      <c r="K1063" t="n">
        <v>56.94</v>
      </c>
      <c r="L1063" t="n">
        <v>8.5</v>
      </c>
      <c r="M1063" t="n">
        <v>6</v>
      </c>
      <c r="N1063" t="n">
        <v>55.18</v>
      </c>
      <c r="O1063" t="n">
        <v>29294.76</v>
      </c>
      <c r="P1063" t="n">
        <v>74.5</v>
      </c>
      <c r="Q1063" t="n">
        <v>202.81</v>
      </c>
      <c r="R1063" t="n">
        <v>21.98</v>
      </c>
      <c r="S1063" t="n">
        <v>13.89</v>
      </c>
      <c r="T1063" t="n">
        <v>2349.37</v>
      </c>
      <c r="U1063" t="n">
        <v>0.63</v>
      </c>
      <c r="V1063" t="n">
        <v>0.75</v>
      </c>
      <c r="W1063" t="n">
        <v>0.65</v>
      </c>
      <c r="X1063" t="n">
        <v>0.14</v>
      </c>
      <c r="Y1063" t="n">
        <v>1</v>
      </c>
      <c r="Z1063" t="n">
        <v>10</v>
      </c>
    </row>
    <row r="1064">
      <c r="A1064" t="n">
        <v>31</v>
      </c>
      <c r="B1064" t="n">
        <v>115</v>
      </c>
      <c r="C1064" t="inlineStr">
        <is>
          <t xml:space="preserve">CONCLUIDO	</t>
        </is>
      </c>
      <c r="D1064" t="n">
        <v>12.2212</v>
      </c>
      <c r="E1064" t="n">
        <v>8.18</v>
      </c>
      <c r="F1064" t="n">
        <v>5.17</v>
      </c>
      <c r="G1064" t="n">
        <v>38.78</v>
      </c>
      <c r="H1064" t="n">
        <v>0.66</v>
      </c>
      <c r="I1064" t="n">
        <v>8</v>
      </c>
      <c r="J1064" t="n">
        <v>236.06</v>
      </c>
      <c r="K1064" t="n">
        <v>56.94</v>
      </c>
      <c r="L1064" t="n">
        <v>8.75</v>
      </c>
      <c r="M1064" t="n">
        <v>6</v>
      </c>
      <c r="N1064" t="n">
        <v>55.36</v>
      </c>
      <c r="O1064" t="n">
        <v>29347.92</v>
      </c>
      <c r="P1064" t="n">
        <v>74.17</v>
      </c>
      <c r="Q1064" t="n">
        <v>202.81</v>
      </c>
      <c r="R1064" t="n">
        <v>21.84</v>
      </c>
      <c r="S1064" t="n">
        <v>13.89</v>
      </c>
      <c r="T1064" t="n">
        <v>2278.08</v>
      </c>
      <c r="U1064" t="n">
        <v>0.64</v>
      </c>
      <c r="V1064" t="n">
        <v>0.75</v>
      </c>
      <c r="W1064" t="n">
        <v>0.65</v>
      </c>
      <c r="X1064" t="n">
        <v>0.13</v>
      </c>
      <c r="Y1064" t="n">
        <v>1</v>
      </c>
      <c r="Z1064" t="n">
        <v>10</v>
      </c>
    </row>
    <row r="1065">
      <c r="A1065" t="n">
        <v>32</v>
      </c>
      <c r="B1065" t="n">
        <v>115</v>
      </c>
      <c r="C1065" t="inlineStr">
        <is>
          <t xml:space="preserve">CONCLUIDO	</t>
        </is>
      </c>
      <c r="D1065" t="n">
        <v>12.2951</v>
      </c>
      <c r="E1065" t="n">
        <v>8.130000000000001</v>
      </c>
      <c r="F1065" t="n">
        <v>5.17</v>
      </c>
      <c r="G1065" t="n">
        <v>44.27</v>
      </c>
      <c r="H1065" t="n">
        <v>0.68</v>
      </c>
      <c r="I1065" t="n">
        <v>7</v>
      </c>
      <c r="J1065" t="n">
        <v>236.49</v>
      </c>
      <c r="K1065" t="n">
        <v>56.94</v>
      </c>
      <c r="L1065" t="n">
        <v>9</v>
      </c>
      <c r="M1065" t="n">
        <v>5</v>
      </c>
      <c r="N1065" t="n">
        <v>55.55</v>
      </c>
      <c r="O1065" t="n">
        <v>29401.15</v>
      </c>
      <c r="P1065" t="n">
        <v>73.94</v>
      </c>
      <c r="Q1065" t="n">
        <v>202.81</v>
      </c>
      <c r="R1065" t="n">
        <v>21.52</v>
      </c>
      <c r="S1065" t="n">
        <v>13.89</v>
      </c>
      <c r="T1065" t="n">
        <v>2122.79</v>
      </c>
      <c r="U1065" t="n">
        <v>0.65</v>
      </c>
      <c r="V1065" t="n">
        <v>0.75</v>
      </c>
      <c r="W1065" t="n">
        <v>0.65</v>
      </c>
      <c r="X1065" t="n">
        <v>0.13</v>
      </c>
      <c r="Y1065" t="n">
        <v>1</v>
      </c>
      <c r="Z1065" t="n">
        <v>10</v>
      </c>
    </row>
    <row r="1066">
      <c r="A1066" t="n">
        <v>33</v>
      </c>
      <c r="B1066" t="n">
        <v>115</v>
      </c>
      <c r="C1066" t="inlineStr">
        <is>
          <t xml:space="preserve">CONCLUIDO	</t>
        </is>
      </c>
      <c r="D1066" t="n">
        <v>12.3178</v>
      </c>
      <c r="E1066" t="n">
        <v>8.119999999999999</v>
      </c>
      <c r="F1066" t="n">
        <v>5.15</v>
      </c>
      <c r="G1066" t="n">
        <v>44.15</v>
      </c>
      <c r="H1066" t="n">
        <v>0.6899999999999999</v>
      </c>
      <c r="I1066" t="n">
        <v>7</v>
      </c>
      <c r="J1066" t="n">
        <v>236.92</v>
      </c>
      <c r="K1066" t="n">
        <v>56.94</v>
      </c>
      <c r="L1066" t="n">
        <v>9.25</v>
      </c>
      <c r="M1066" t="n">
        <v>5</v>
      </c>
      <c r="N1066" t="n">
        <v>55.73</v>
      </c>
      <c r="O1066" t="n">
        <v>29454.44</v>
      </c>
      <c r="P1066" t="n">
        <v>73.86</v>
      </c>
      <c r="Q1066" t="n">
        <v>202.81</v>
      </c>
      <c r="R1066" t="n">
        <v>21.18</v>
      </c>
      <c r="S1066" t="n">
        <v>13.89</v>
      </c>
      <c r="T1066" t="n">
        <v>1954.19</v>
      </c>
      <c r="U1066" t="n">
        <v>0.66</v>
      </c>
      <c r="V1066" t="n">
        <v>0.75</v>
      </c>
      <c r="W1066" t="n">
        <v>0.65</v>
      </c>
      <c r="X1066" t="n">
        <v>0.11</v>
      </c>
      <c r="Y1066" t="n">
        <v>1</v>
      </c>
      <c r="Z1066" t="n">
        <v>10</v>
      </c>
    </row>
    <row r="1067">
      <c r="A1067" t="n">
        <v>34</v>
      </c>
      <c r="B1067" t="n">
        <v>115</v>
      </c>
      <c r="C1067" t="inlineStr">
        <is>
          <t xml:space="preserve">CONCLUIDO	</t>
        </is>
      </c>
      <c r="D1067" t="n">
        <v>12.3001</v>
      </c>
      <c r="E1067" t="n">
        <v>8.130000000000001</v>
      </c>
      <c r="F1067" t="n">
        <v>5.16</v>
      </c>
      <c r="G1067" t="n">
        <v>44.25</v>
      </c>
      <c r="H1067" t="n">
        <v>0.71</v>
      </c>
      <c r="I1067" t="n">
        <v>7</v>
      </c>
      <c r="J1067" t="n">
        <v>237.35</v>
      </c>
      <c r="K1067" t="n">
        <v>56.94</v>
      </c>
      <c r="L1067" t="n">
        <v>9.5</v>
      </c>
      <c r="M1067" t="n">
        <v>5</v>
      </c>
      <c r="N1067" t="n">
        <v>55.91</v>
      </c>
      <c r="O1067" t="n">
        <v>29507.8</v>
      </c>
      <c r="P1067" t="n">
        <v>74</v>
      </c>
      <c r="Q1067" t="n">
        <v>202.84</v>
      </c>
      <c r="R1067" t="n">
        <v>21.45</v>
      </c>
      <c r="S1067" t="n">
        <v>13.89</v>
      </c>
      <c r="T1067" t="n">
        <v>2090.04</v>
      </c>
      <c r="U1067" t="n">
        <v>0.65</v>
      </c>
      <c r="V1067" t="n">
        <v>0.75</v>
      </c>
      <c r="W1067" t="n">
        <v>0.65</v>
      </c>
      <c r="X1067" t="n">
        <v>0.12</v>
      </c>
      <c r="Y1067" t="n">
        <v>1</v>
      </c>
      <c r="Z1067" t="n">
        <v>10</v>
      </c>
    </row>
    <row r="1068">
      <c r="A1068" t="n">
        <v>35</v>
      </c>
      <c r="B1068" t="n">
        <v>115</v>
      </c>
      <c r="C1068" t="inlineStr">
        <is>
          <t xml:space="preserve">CONCLUIDO	</t>
        </is>
      </c>
      <c r="D1068" t="n">
        <v>12.2968</v>
      </c>
      <c r="E1068" t="n">
        <v>8.130000000000001</v>
      </c>
      <c r="F1068" t="n">
        <v>5.16</v>
      </c>
      <c r="G1068" t="n">
        <v>44.26</v>
      </c>
      <c r="H1068" t="n">
        <v>0.73</v>
      </c>
      <c r="I1068" t="n">
        <v>7</v>
      </c>
      <c r="J1068" t="n">
        <v>237.79</v>
      </c>
      <c r="K1068" t="n">
        <v>56.94</v>
      </c>
      <c r="L1068" t="n">
        <v>9.75</v>
      </c>
      <c r="M1068" t="n">
        <v>5</v>
      </c>
      <c r="N1068" t="n">
        <v>56.09</v>
      </c>
      <c r="O1068" t="n">
        <v>29561.22</v>
      </c>
      <c r="P1068" t="n">
        <v>74</v>
      </c>
      <c r="Q1068" t="n">
        <v>202.81</v>
      </c>
      <c r="R1068" t="n">
        <v>21.55</v>
      </c>
      <c r="S1068" t="n">
        <v>13.89</v>
      </c>
      <c r="T1068" t="n">
        <v>2138.49</v>
      </c>
      <c r="U1068" t="n">
        <v>0.64</v>
      </c>
      <c r="V1068" t="n">
        <v>0.75</v>
      </c>
      <c r="W1068" t="n">
        <v>0.65</v>
      </c>
      <c r="X1068" t="n">
        <v>0.13</v>
      </c>
      <c r="Y1068" t="n">
        <v>1</v>
      </c>
      <c r="Z1068" t="n">
        <v>10</v>
      </c>
    </row>
    <row r="1069">
      <c r="A1069" t="n">
        <v>36</v>
      </c>
      <c r="B1069" t="n">
        <v>115</v>
      </c>
      <c r="C1069" t="inlineStr">
        <is>
          <t xml:space="preserve">CONCLUIDO	</t>
        </is>
      </c>
      <c r="D1069" t="n">
        <v>12.3119</v>
      </c>
      <c r="E1069" t="n">
        <v>8.119999999999999</v>
      </c>
      <c r="F1069" t="n">
        <v>5.15</v>
      </c>
      <c r="G1069" t="n">
        <v>44.18</v>
      </c>
      <c r="H1069" t="n">
        <v>0.75</v>
      </c>
      <c r="I1069" t="n">
        <v>7</v>
      </c>
      <c r="J1069" t="n">
        <v>238.22</v>
      </c>
      <c r="K1069" t="n">
        <v>56.94</v>
      </c>
      <c r="L1069" t="n">
        <v>10</v>
      </c>
      <c r="M1069" t="n">
        <v>5</v>
      </c>
      <c r="N1069" t="n">
        <v>56.28</v>
      </c>
      <c r="O1069" t="n">
        <v>29614.71</v>
      </c>
      <c r="P1069" t="n">
        <v>73.58</v>
      </c>
      <c r="Q1069" t="n">
        <v>202.81</v>
      </c>
      <c r="R1069" t="n">
        <v>21.23</v>
      </c>
      <c r="S1069" t="n">
        <v>13.89</v>
      </c>
      <c r="T1069" t="n">
        <v>1977.46</v>
      </c>
      <c r="U1069" t="n">
        <v>0.65</v>
      </c>
      <c r="V1069" t="n">
        <v>0.75</v>
      </c>
      <c r="W1069" t="n">
        <v>0.65</v>
      </c>
      <c r="X1069" t="n">
        <v>0.12</v>
      </c>
      <c r="Y1069" t="n">
        <v>1</v>
      </c>
      <c r="Z1069" t="n">
        <v>10</v>
      </c>
    </row>
    <row r="1070">
      <c r="A1070" t="n">
        <v>37</v>
      </c>
      <c r="B1070" t="n">
        <v>115</v>
      </c>
      <c r="C1070" t="inlineStr">
        <is>
          <t xml:space="preserve">CONCLUIDO	</t>
        </is>
      </c>
      <c r="D1070" t="n">
        <v>12.2942</v>
      </c>
      <c r="E1070" t="n">
        <v>8.130000000000001</v>
      </c>
      <c r="F1070" t="n">
        <v>5.17</v>
      </c>
      <c r="G1070" t="n">
        <v>44.28</v>
      </c>
      <c r="H1070" t="n">
        <v>0.76</v>
      </c>
      <c r="I1070" t="n">
        <v>7</v>
      </c>
      <c r="J1070" t="n">
        <v>238.66</v>
      </c>
      <c r="K1070" t="n">
        <v>56.94</v>
      </c>
      <c r="L1070" t="n">
        <v>10.25</v>
      </c>
      <c r="M1070" t="n">
        <v>5</v>
      </c>
      <c r="N1070" t="n">
        <v>56.46</v>
      </c>
      <c r="O1070" t="n">
        <v>29668.27</v>
      </c>
      <c r="P1070" t="n">
        <v>73.39</v>
      </c>
      <c r="Q1070" t="n">
        <v>202.81</v>
      </c>
      <c r="R1070" t="n">
        <v>21.72</v>
      </c>
      <c r="S1070" t="n">
        <v>13.89</v>
      </c>
      <c r="T1070" t="n">
        <v>2224.59</v>
      </c>
      <c r="U1070" t="n">
        <v>0.64</v>
      </c>
      <c r="V1070" t="n">
        <v>0.75</v>
      </c>
      <c r="W1070" t="n">
        <v>0.65</v>
      </c>
      <c r="X1070" t="n">
        <v>0.13</v>
      </c>
      <c r="Y1070" t="n">
        <v>1</v>
      </c>
      <c r="Z1070" t="n">
        <v>10</v>
      </c>
    </row>
    <row r="1071">
      <c r="A1071" t="n">
        <v>38</v>
      </c>
      <c r="B1071" t="n">
        <v>115</v>
      </c>
      <c r="C1071" t="inlineStr">
        <is>
          <t xml:space="preserve">CONCLUIDO	</t>
        </is>
      </c>
      <c r="D1071" t="n">
        <v>12.4087</v>
      </c>
      <c r="E1071" t="n">
        <v>8.06</v>
      </c>
      <c r="F1071" t="n">
        <v>5.13</v>
      </c>
      <c r="G1071" t="n">
        <v>51.35</v>
      </c>
      <c r="H1071" t="n">
        <v>0.78</v>
      </c>
      <c r="I1071" t="n">
        <v>6</v>
      </c>
      <c r="J1071" t="n">
        <v>239.09</v>
      </c>
      <c r="K1071" t="n">
        <v>56.94</v>
      </c>
      <c r="L1071" t="n">
        <v>10.5</v>
      </c>
      <c r="M1071" t="n">
        <v>4</v>
      </c>
      <c r="N1071" t="n">
        <v>56.65</v>
      </c>
      <c r="O1071" t="n">
        <v>29721.89</v>
      </c>
      <c r="P1071" t="n">
        <v>72.65000000000001</v>
      </c>
      <c r="Q1071" t="n">
        <v>202.81</v>
      </c>
      <c r="R1071" t="n">
        <v>20.67</v>
      </c>
      <c r="S1071" t="n">
        <v>13.89</v>
      </c>
      <c r="T1071" t="n">
        <v>1705.91</v>
      </c>
      <c r="U1071" t="n">
        <v>0.67</v>
      </c>
      <c r="V1071" t="n">
        <v>0.75</v>
      </c>
      <c r="W1071" t="n">
        <v>0.65</v>
      </c>
      <c r="X1071" t="n">
        <v>0.1</v>
      </c>
      <c r="Y1071" t="n">
        <v>1</v>
      </c>
      <c r="Z1071" t="n">
        <v>10</v>
      </c>
    </row>
    <row r="1072">
      <c r="A1072" t="n">
        <v>39</v>
      </c>
      <c r="B1072" t="n">
        <v>115</v>
      </c>
      <c r="C1072" t="inlineStr">
        <is>
          <t xml:space="preserve">CONCLUIDO	</t>
        </is>
      </c>
      <c r="D1072" t="n">
        <v>12.4014</v>
      </c>
      <c r="E1072" t="n">
        <v>8.06</v>
      </c>
      <c r="F1072" t="n">
        <v>5.14</v>
      </c>
      <c r="G1072" t="n">
        <v>51.39</v>
      </c>
      <c r="H1072" t="n">
        <v>0.8</v>
      </c>
      <c r="I1072" t="n">
        <v>6</v>
      </c>
      <c r="J1072" t="n">
        <v>239.53</v>
      </c>
      <c r="K1072" t="n">
        <v>56.94</v>
      </c>
      <c r="L1072" t="n">
        <v>10.75</v>
      </c>
      <c r="M1072" t="n">
        <v>4</v>
      </c>
      <c r="N1072" t="n">
        <v>56.83</v>
      </c>
      <c r="O1072" t="n">
        <v>29775.57</v>
      </c>
      <c r="P1072" t="n">
        <v>72.76000000000001</v>
      </c>
      <c r="Q1072" t="n">
        <v>202.81</v>
      </c>
      <c r="R1072" t="n">
        <v>20.75</v>
      </c>
      <c r="S1072" t="n">
        <v>13.89</v>
      </c>
      <c r="T1072" t="n">
        <v>1745.34</v>
      </c>
      <c r="U1072" t="n">
        <v>0.67</v>
      </c>
      <c r="V1072" t="n">
        <v>0.75</v>
      </c>
      <c r="W1072" t="n">
        <v>0.65</v>
      </c>
      <c r="X1072" t="n">
        <v>0.1</v>
      </c>
      <c r="Y1072" t="n">
        <v>1</v>
      </c>
      <c r="Z1072" t="n">
        <v>10</v>
      </c>
    </row>
    <row r="1073">
      <c r="A1073" t="n">
        <v>40</v>
      </c>
      <c r="B1073" t="n">
        <v>115</v>
      </c>
      <c r="C1073" t="inlineStr">
        <is>
          <t xml:space="preserve">CONCLUIDO	</t>
        </is>
      </c>
      <c r="D1073" t="n">
        <v>12.4014</v>
      </c>
      <c r="E1073" t="n">
        <v>8.06</v>
      </c>
      <c r="F1073" t="n">
        <v>5.14</v>
      </c>
      <c r="G1073" t="n">
        <v>51.39</v>
      </c>
      <c r="H1073" t="n">
        <v>0.82</v>
      </c>
      <c r="I1073" t="n">
        <v>6</v>
      </c>
      <c r="J1073" t="n">
        <v>239.96</v>
      </c>
      <c r="K1073" t="n">
        <v>56.94</v>
      </c>
      <c r="L1073" t="n">
        <v>11</v>
      </c>
      <c r="M1073" t="n">
        <v>4</v>
      </c>
      <c r="N1073" t="n">
        <v>57.02</v>
      </c>
      <c r="O1073" t="n">
        <v>29829.32</v>
      </c>
      <c r="P1073" t="n">
        <v>72.65000000000001</v>
      </c>
      <c r="Q1073" t="n">
        <v>202.82</v>
      </c>
      <c r="R1073" t="n">
        <v>20.78</v>
      </c>
      <c r="S1073" t="n">
        <v>13.89</v>
      </c>
      <c r="T1073" t="n">
        <v>1759.24</v>
      </c>
      <c r="U1073" t="n">
        <v>0.67</v>
      </c>
      <c r="V1073" t="n">
        <v>0.75</v>
      </c>
      <c r="W1073" t="n">
        <v>0.65</v>
      </c>
      <c r="X1073" t="n">
        <v>0.1</v>
      </c>
      <c r="Y1073" t="n">
        <v>1</v>
      </c>
      <c r="Z1073" t="n">
        <v>10</v>
      </c>
    </row>
    <row r="1074">
      <c r="A1074" t="n">
        <v>41</v>
      </c>
      <c r="B1074" t="n">
        <v>115</v>
      </c>
      <c r="C1074" t="inlineStr">
        <is>
          <t xml:space="preserve">CONCLUIDO	</t>
        </is>
      </c>
      <c r="D1074" t="n">
        <v>12.4172</v>
      </c>
      <c r="E1074" t="n">
        <v>8.050000000000001</v>
      </c>
      <c r="F1074" t="n">
        <v>5.13</v>
      </c>
      <c r="G1074" t="n">
        <v>51.29</v>
      </c>
      <c r="H1074" t="n">
        <v>0.83</v>
      </c>
      <c r="I1074" t="n">
        <v>6</v>
      </c>
      <c r="J1074" t="n">
        <v>240.4</v>
      </c>
      <c r="K1074" t="n">
        <v>56.94</v>
      </c>
      <c r="L1074" t="n">
        <v>11.25</v>
      </c>
      <c r="M1074" t="n">
        <v>4</v>
      </c>
      <c r="N1074" t="n">
        <v>57.21</v>
      </c>
      <c r="O1074" t="n">
        <v>29883.27</v>
      </c>
      <c r="P1074" t="n">
        <v>72.55</v>
      </c>
      <c r="Q1074" t="n">
        <v>202.82</v>
      </c>
      <c r="R1074" t="n">
        <v>20.54</v>
      </c>
      <c r="S1074" t="n">
        <v>13.89</v>
      </c>
      <c r="T1074" t="n">
        <v>1640.67</v>
      </c>
      <c r="U1074" t="n">
        <v>0.68</v>
      </c>
      <c r="V1074" t="n">
        <v>0.75</v>
      </c>
      <c r="W1074" t="n">
        <v>0.64</v>
      </c>
      <c r="X1074" t="n">
        <v>0.09</v>
      </c>
      <c r="Y1074" t="n">
        <v>1</v>
      </c>
      <c r="Z1074" t="n">
        <v>10</v>
      </c>
    </row>
    <row r="1075">
      <c r="A1075" t="n">
        <v>42</v>
      </c>
      <c r="B1075" t="n">
        <v>115</v>
      </c>
      <c r="C1075" t="inlineStr">
        <is>
          <t xml:space="preserve">CONCLUIDO	</t>
        </is>
      </c>
      <c r="D1075" t="n">
        <v>12.4044</v>
      </c>
      <c r="E1075" t="n">
        <v>8.06</v>
      </c>
      <c r="F1075" t="n">
        <v>5.14</v>
      </c>
      <c r="G1075" t="n">
        <v>51.38</v>
      </c>
      <c r="H1075" t="n">
        <v>0.85</v>
      </c>
      <c r="I1075" t="n">
        <v>6</v>
      </c>
      <c r="J1075" t="n">
        <v>240.84</v>
      </c>
      <c r="K1075" t="n">
        <v>56.94</v>
      </c>
      <c r="L1075" t="n">
        <v>11.5</v>
      </c>
      <c r="M1075" t="n">
        <v>4</v>
      </c>
      <c r="N1075" t="n">
        <v>57.39</v>
      </c>
      <c r="O1075" t="n">
        <v>29937.16</v>
      </c>
      <c r="P1075" t="n">
        <v>72.48999999999999</v>
      </c>
      <c r="Q1075" t="n">
        <v>202.84</v>
      </c>
      <c r="R1075" t="n">
        <v>20.7</v>
      </c>
      <c r="S1075" t="n">
        <v>13.89</v>
      </c>
      <c r="T1075" t="n">
        <v>1717.51</v>
      </c>
      <c r="U1075" t="n">
        <v>0.67</v>
      </c>
      <c r="V1075" t="n">
        <v>0.75</v>
      </c>
      <c r="W1075" t="n">
        <v>0.65</v>
      </c>
      <c r="X1075" t="n">
        <v>0.1</v>
      </c>
      <c r="Y1075" t="n">
        <v>1</v>
      </c>
      <c r="Z1075" t="n">
        <v>10</v>
      </c>
    </row>
    <row r="1076">
      <c r="A1076" t="n">
        <v>43</v>
      </c>
      <c r="B1076" t="n">
        <v>115</v>
      </c>
      <c r="C1076" t="inlineStr">
        <is>
          <t xml:space="preserve">CONCLUIDO	</t>
        </is>
      </c>
      <c r="D1076" t="n">
        <v>12.4104</v>
      </c>
      <c r="E1076" t="n">
        <v>8.06</v>
      </c>
      <c r="F1076" t="n">
        <v>5.13</v>
      </c>
      <c r="G1076" t="n">
        <v>51.34</v>
      </c>
      <c r="H1076" t="n">
        <v>0.87</v>
      </c>
      <c r="I1076" t="n">
        <v>6</v>
      </c>
      <c r="J1076" t="n">
        <v>241.27</v>
      </c>
      <c r="K1076" t="n">
        <v>56.94</v>
      </c>
      <c r="L1076" t="n">
        <v>11.75</v>
      </c>
      <c r="M1076" t="n">
        <v>4</v>
      </c>
      <c r="N1076" t="n">
        <v>57.58</v>
      </c>
      <c r="O1076" t="n">
        <v>29991.11</v>
      </c>
      <c r="P1076" t="n">
        <v>72.3</v>
      </c>
      <c r="Q1076" t="n">
        <v>202.81</v>
      </c>
      <c r="R1076" t="n">
        <v>20.66</v>
      </c>
      <c r="S1076" t="n">
        <v>13.89</v>
      </c>
      <c r="T1076" t="n">
        <v>1701</v>
      </c>
      <c r="U1076" t="n">
        <v>0.67</v>
      </c>
      <c r="V1076" t="n">
        <v>0.75</v>
      </c>
      <c r="W1076" t="n">
        <v>0.64</v>
      </c>
      <c r="X1076" t="n">
        <v>0.1</v>
      </c>
      <c r="Y1076" t="n">
        <v>1</v>
      </c>
      <c r="Z1076" t="n">
        <v>10</v>
      </c>
    </row>
    <row r="1077">
      <c r="A1077" t="n">
        <v>44</v>
      </c>
      <c r="B1077" t="n">
        <v>115</v>
      </c>
      <c r="C1077" t="inlineStr">
        <is>
          <t xml:space="preserve">CONCLUIDO	</t>
        </is>
      </c>
      <c r="D1077" t="n">
        <v>12.4048</v>
      </c>
      <c r="E1077" t="n">
        <v>8.06</v>
      </c>
      <c r="F1077" t="n">
        <v>5.14</v>
      </c>
      <c r="G1077" t="n">
        <v>51.37</v>
      </c>
      <c r="H1077" t="n">
        <v>0.88</v>
      </c>
      <c r="I1077" t="n">
        <v>6</v>
      </c>
      <c r="J1077" t="n">
        <v>241.71</v>
      </c>
      <c r="K1077" t="n">
        <v>56.94</v>
      </c>
      <c r="L1077" t="n">
        <v>12</v>
      </c>
      <c r="M1077" t="n">
        <v>4</v>
      </c>
      <c r="N1077" t="n">
        <v>57.77</v>
      </c>
      <c r="O1077" t="n">
        <v>30045.13</v>
      </c>
      <c r="P1077" t="n">
        <v>72.25</v>
      </c>
      <c r="Q1077" t="n">
        <v>202.81</v>
      </c>
      <c r="R1077" t="n">
        <v>20.69</v>
      </c>
      <c r="S1077" t="n">
        <v>13.89</v>
      </c>
      <c r="T1077" t="n">
        <v>1714.78</v>
      </c>
      <c r="U1077" t="n">
        <v>0.67</v>
      </c>
      <c r="V1077" t="n">
        <v>0.75</v>
      </c>
      <c r="W1077" t="n">
        <v>0.65</v>
      </c>
      <c r="X1077" t="n">
        <v>0.1</v>
      </c>
      <c r="Y1077" t="n">
        <v>1</v>
      </c>
      <c r="Z1077" t="n">
        <v>10</v>
      </c>
    </row>
    <row r="1078">
      <c r="A1078" t="n">
        <v>45</v>
      </c>
      <c r="B1078" t="n">
        <v>115</v>
      </c>
      <c r="C1078" t="inlineStr">
        <is>
          <t xml:space="preserve">CONCLUIDO	</t>
        </is>
      </c>
      <c r="D1078" t="n">
        <v>12.4061</v>
      </c>
      <c r="E1078" t="n">
        <v>8.06</v>
      </c>
      <c r="F1078" t="n">
        <v>5.14</v>
      </c>
      <c r="G1078" t="n">
        <v>51.36</v>
      </c>
      <c r="H1078" t="n">
        <v>0.9</v>
      </c>
      <c r="I1078" t="n">
        <v>6</v>
      </c>
      <c r="J1078" t="n">
        <v>242.15</v>
      </c>
      <c r="K1078" t="n">
        <v>56.94</v>
      </c>
      <c r="L1078" t="n">
        <v>12.25</v>
      </c>
      <c r="M1078" t="n">
        <v>4</v>
      </c>
      <c r="N1078" t="n">
        <v>57.96</v>
      </c>
      <c r="O1078" t="n">
        <v>30099.23</v>
      </c>
      <c r="P1078" t="n">
        <v>72.14</v>
      </c>
      <c r="Q1078" t="n">
        <v>202.81</v>
      </c>
      <c r="R1078" t="n">
        <v>20.65</v>
      </c>
      <c r="S1078" t="n">
        <v>13.89</v>
      </c>
      <c r="T1078" t="n">
        <v>1696.59</v>
      </c>
      <c r="U1078" t="n">
        <v>0.67</v>
      </c>
      <c r="V1078" t="n">
        <v>0.75</v>
      </c>
      <c r="W1078" t="n">
        <v>0.65</v>
      </c>
      <c r="X1078" t="n">
        <v>0.1</v>
      </c>
      <c r="Y1078" t="n">
        <v>1</v>
      </c>
      <c r="Z1078" t="n">
        <v>10</v>
      </c>
    </row>
    <row r="1079">
      <c r="A1079" t="n">
        <v>46</v>
      </c>
      <c r="B1079" t="n">
        <v>115</v>
      </c>
      <c r="C1079" t="inlineStr">
        <is>
          <t xml:space="preserve">CONCLUIDO	</t>
        </is>
      </c>
      <c r="D1079" t="n">
        <v>12.4091</v>
      </c>
      <c r="E1079" t="n">
        <v>8.06</v>
      </c>
      <c r="F1079" t="n">
        <v>5.13</v>
      </c>
      <c r="G1079" t="n">
        <v>51.34</v>
      </c>
      <c r="H1079" t="n">
        <v>0.92</v>
      </c>
      <c r="I1079" t="n">
        <v>6</v>
      </c>
      <c r="J1079" t="n">
        <v>242.59</v>
      </c>
      <c r="K1079" t="n">
        <v>56.94</v>
      </c>
      <c r="L1079" t="n">
        <v>12.5</v>
      </c>
      <c r="M1079" t="n">
        <v>4</v>
      </c>
      <c r="N1079" t="n">
        <v>58.15</v>
      </c>
      <c r="O1079" t="n">
        <v>30153.38</v>
      </c>
      <c r="P1079" t="n">
        <v>71.81</v>
      </c>
      <c r="Q1079" t="n">
        <v>202.81</v>
      </c>
      <c r="R1079" t="n">
        <v>20.73</v>
      </c>
      <c r="S1079" t="n">
        <v>13.89</v>
      </c>
      <c r="T1079" t="n">
        <v>1732.83</v>
      </c>
      <c r="U1079" t="n">
        <v>0.67</v>
      </c>
      <c r="V1079" t="n">
        <v>0.75</v>
      </c>
      <c r="W1079" t="n">
        <v>0.64</v>
      </c>
      <c r="X1079" t="n">
        <v>0.1</v>
      </c>
      <c r="Y1079" t="n">
        <v>1</v>
      </c>
      <c r="Z1079" t="n">
        <v>10</v>
      </c>
    </row>
    <row r="1080">
      <c r="A1080" t="n">
        <v>47</v>
      </c>
      <c r="B1080" t="n">
        <v>115</v>
      </c>
      <c r="C1080" t="inlineStr">
        <is>
          <t xml:space="preserve">CONCLUIDO	</t>
        </is>
      </c>
      <c r="D1080" t="n">
        <v>12.3911</v>
      </c>
      <c r="E1080" t="n">
        <v>8.07</v>
      </c>
      <c r="F1080" t="n">
        <v>5.15</v>
      </c>
      <c r="G1080" t="n">
        <v>51.46</v>
      </c>
      <c r="H1080" t="n">
        <v>0.93</v>
      </c>
      <c r="I1080" t="n">
        <v>6</v>
      </c>
      <c r="J1080" t="n">
        <v>243.03</v>
      </c>
      <c r="K1080" t="n">
        <v>56.94</v>
      </c>
      <c r="L1080" t="n">
        <v>12.75</v>
      </c>
      <c r="M1080" t="n">
        <v>4</v>
      </c>
      <c r="N1080" t="n">
        <v>58.34</v>
      </c>
      <c r="O1080" t="n">
        <v>30207.61</v>
      </c>
      <c r="P1080" t="n">
        <v>71.81</v>
      </c>
      <c r="Q1080" t="n">
        <v>202.81</v>
      </c>
      <c r="R1080" t="n">
        <v>21.03</v>
      </c>
      <c r="S1080" t="n">
        <v>13.89</v>
      </c>
      <c r="T1080" t="n">
        <v>1884.7</v>
      </c>
      <c r="U1080" t="n">
        <v>0.66</v>
      </c>
      <c r="V1080" t="n">
        <v>0.75</v>
      </c>
      <c r="W1080" t="n">
        <v>0.65</v>
      </c>
      <c r="X1080" t="n">
        <v>0.11</v>
      </c>
      <c r="Y1080" t="n">
        <v>1</v>
      </c>
      <c r="Z1080" t="n">
        <v>10</v>
      </c>
    </row>
    <row r="1081">
      <c r="A1081" t="n">
        <v>48</v>
      </c>
      <c r="B1081" t="n">
        <v>115</v>
      </c>
      <c r="C1081" t="inlineStr">
        <is>
          <t xml:space="preserve">CONCLUIDO	</t>
        </is>
      </c>
      <c r="D1081" t="n">
        <v>12.4961</v>
      </c>
      <c r="E1081" t="n">
        <v>8</v>
      </c>
      <c r="F1081" t="n">
        <v>5.12</v>
      </c>
      <c r="G1081" t="n">
        <v>61.47</v>
      </c>
      <c r="H1081" t="n">
        <v>0.95</v>
      </c>
      <c r="I1081" t="n">
        <v>5</v>
      </c>
      <c r="J1081" t="n">
        <v>243.47</v>
      </c>
      <c r="K1081" t="n">
        <v>56.94</v>
      </c>
      <c r="L1081" t="n">
        <v>13</v>
      </c>
      <c r="M1081" t="n">
        <v>3</v>
      </c>
      <c r="N1081" t="n">
        <v>58.53</v>
      </c>
      <c r="O1081" t="n">
        <v>30261.91</v>
      </c>
      <c r="P1081" t="n">
        <v>71.38</v>
      </c>
      <c r="Q1081" t="n">
        <v>202.82</v>
      </c>
      <c r="R1081" t="n">
        <v>20.26</v>
      </c>
      <c r="S1081" t="n">
        <v>13.89</v>
      </c>
      <c r="T1081" t="n">
        <v>1506.33</v>
      </c>
      <c r="U1081" t="n">
        <v>0.6899999999999999</v>
      </c>
      <c r="V1081" t="n">
        <v>0.76</v>
      </c>
      <c r="W1081" t="n">
        <v>0.65</v>
      </c>
      <c r="X1081" t="n">
        <v>0.08</v>
      </c>
      <c r="Y1081" t="n">
        <v>1</v>
      </c>
      <c r="Z1081" t="n">
        <v>10</v>
      </c>
    </row>
    <row r="1082">
      <c r="A1082" t="n">
        <v>49</v>
      </c>
      <c r="B1082" t="n">
        <v>115</v>
      </c>
      <c r="C1082" t="inlineStr">
        <is>
          <t xml:space="preserve">CONCLUIDO	</t>
        </is>
      </c>
      <c r="D1082" t="n">
        <v>12.4996</v>
      </c>
      <c r="E1082" t="n">
        <v>8</v>
      </c>
      <c r="F1082" t="n">
        <v>5.12</v>
      </c>
      <c r="G1082" t="n">
        <v>61.44</v>
      </c>
      <c r="H1082" t="n">
        <v>0.97</v>
      </c>
      <c r="I1082" t="n">
        <v>5</v>
      </c>
      <c r="J1082" t="n">
        <v>243.91</v>
      </c>
      <c r="K1082" t="n">
        <v>56.94</v>
      </c>
      <c r="L1082" t="n">
        <v>13.25</v>
      </c>
      <c r="M1082" t="n">
        <v>3</v>
      </c>
      <c r="N1082" t="n">
        <v>58.72</v>
      </c>
      <c r="O1082" t="n">
        <v>30316.27</v>
      </c>
      <c r="P1082" t="n">
        <v>71.26000000000001</v>
      </c>
      <c r="Q1082" t="n">
        <v>202.81</v>
      </c>
      <c r="R1082" t="n">
        <v>20.23</v>
      </c>
      <c r="S1082" t="n">
        <v>13.89</v>
      </c>
      <c r="T1082" t="n">
        <v>1489.85</v>
      </c>
      <c r="U1082" t="n">
        <v>0.6899999999999999</v>
      </c>
      <c r="V1082" t="n">
        <v>0.76</v>
      </c>
      <c r="W1082" t="n">
        <v>0.64</v>
      </c>
      <c r="X1082" t="n">
        <v>0.08</v>
      </c>
      <c r="Y1082" t="n">
        <v>1</v>
      </c>
      <c r="Z1082" t="n">
        <v>10</v>
      </c>
    </row>
    <row r="1083">
      <c r="A1083" t="n">
        <v>50</v>
      </c>
      <c r="B1083" t="n">
        <v>115</v>
      </c>
      <c r="C1083" t="inlineStr">
        <is>
          <t xml:space="preserve">CONCLUIDO	</t>
        </is>
      </c>
      <c r="D1083" t="n">
        <v>12.4974</v>
      </c>
      <c r="E1083" t="n">
        <v>8</v>
      </c>
      <c r="F1083" t="n">
        <v>5.12</v>
      </c>
      <c r="G1083" t="n">
        <v>61.46</v>
      </c>
      <c r="H1083" t="n">
        <v>0.98</v>
      </c>
      <c r="I1083" t="n">
        <v>5</v>
      </c>
      <c r="J1083" t="n">
        <v>244.35</v>
      </c>
      <c r="K1083" t="n">
        <v>56.94</v>
      </c>
      <c r="L1083" t="n">
        <v>13.5</v>
      </c>
      <c r="M1083" t="n">
        <v>3</v>
      </c>
      <c r="N1083" t="n">
        <v>58.91</v>
      </c>
      <c r="O1083" t="n">
        <v>30370.7</v>
      </c>
      <c r="P1083" t="n">
        <v>71.06</v>
      </c>
      <c r="Q1083" t="n">
        <v>202.81</v>
      </c>
      <c r="R1083" t="n">
        <v>20.22</v>
      </c>
      <c r="S1083" t="n">
        <v>13.89</v>
      </c>
      <c r="T1083" t="n">
        <v>1484</v>
      </c>
      <c r="U1083" t="n">
        <v>0.6899999999999999</v>
      </c>
      <c r="V1083" t="n">
        <v>0.76</v>
      </c>
      <c r="W1083" t="n">
        <v>0.65</v>
      </c>
      <c r="X1083" t="n">
        <v>0.08</v>
      </c>
      <c r="Y1083" t="n">
        <v>1</v>
      </c>
      <c r="Z1083" t="n">
        <v>10</v>
      </c>
    </row>
    <row r="1084">
      <c r="A1084" t="n">
        <v>51</v>
      </c>
      <c r="B1084" t="n">
        <v>115</v>
      </c>
      <c r="C1084" t="inlineStr">
        <is>
          <t xml:space="preserve">CONCLUIDO	</t>
        </is>
      </c>
      <c r="D1084" t="n">
        <v>12.5017</v>
      </c>
      <c r="E1084" t="n">
        <v>8</v>
      </c>
      <c r="F1084" t="n">
        <v>5.12</v>
      </c>
      <c r="G1084" t="n">
        <v>61.42</v>
      </c>
      <c r="H1084" t="n">
        <v>1</v>
      </c>
      <c r="I1084" t="n">
        <v>5</v>
      </c>
      <c r="J1084" t="n">
        <v>244.79</v>
      </c>
      <c r="K1084" t="n">
        <v>56.94</v>
      </c>
      <c r="L1084" t="n">
        <v>13.75</v>
      </c>
      <c r="M1084" t="n">
        <v>3</v>
      </c>
      <c r="N1084" t="n">
        <v>59.1</v>
      </c>
      <c r="O1084" t="n">
        <v>30425.2</v>
      </c>
      <c r="P1084" t="n">
        <v>70.98</v>
      </c>
      <c r="Q1084" t="n">
        <v>202.81</v>
      </c>
      <c r="R1084" t="n">
        <v>20.17</v>
      </c>
      <c r="S1084" t="n">
        <v>13.89</v>
      </c>
      <c r="T1084" t="n">
        <v>1458.04</v>
      </c>
      <c r="U1084" t="n">
        <v>0.6899999999999999</v>
      </c>
      <c r="V1084" t="n">
        <v>0.76</v>
      </c>
      <c r="W1084" t="n">
        <v>0.64</v>
      </c>
      <c r="X1084" t="n">
        <v>0.08</v>
      </c>
      <c r="Y1084" t="n">
        <v>1</v>
      </c>
      <c r="Z1084" t="n">
        <v>10</v>
      </c>
    </row>
    <row r="1085">
      <c r="A1085" t="n">
        <v>52</v>
      </c>
      <c r="B1085" t="n">
        <v>115</v>
      </c>
      <c r="C1085" t="inlineStr">
        <is>
          <t xml:space="preserve">CONCLUIDO	</t>
        </is>
      </c>
      <c r="D1085" t="n">
        <v>12.5</v>
      </c>
      <c r="E1085" t="n">
        <v>8</v>
      </c>
      <c r="F1085" t="n">
        <v>5.12</v>
      </c>
      <c r="G1085" t="n">
        <v>61.44</v>
      </c>
      <c r="H1085" t="n">
        <v>1.02</v>
      </c>
      <c r="I1085" t="n">
        <v>5</v>
      </c>
      <c r="J1085" t="n">
        <v>245.23</v>
      </c>
      <c r="K1085" t="n">
        <v>56.94</v>
      </c>
      <c r="L1085" t="n">
        <v>14</v>
      </c>
      <c r="M1085" t="n">
        <v>3</v>
      </c>
      <c r="N1085" t="n">
        <v>59.29</v>
      </c>
      <c r="O1085" t="n">
        <v>30479.78</v>
      </c>
      <c r="P1085" t="n">
        <v>71.27</v>
      </c>
      <c r="Q1085" t="n">
        <v>202.81</v>
      </c>
      <c r="R1085" t="n">
        <v>20.15</v>
      </c>
      <c r="S1085" t="n">
        <v>13.89</v>
      </c>
      <c r="T1085" t="n">
        <v>1449.99</v>
      </c>
      <c r="U1085" t="n">
        <v>0.6899999999999999</v>
      </c>
      <c r="V1085" t="n">
        <v>0.76</v>
      </c>
      <c r="W1085" t="n">
        <v>0.65</v>
      </c>
      <c r="X1085" t="n">
        <v>0.08</v>
      </c>
      <c r="Y1085" t="n">
        <v>1</v>
      </c>
      <c r="Z1085" t="n">
        <v>10</v>
      </c>
    </row>
    <row r="1086">
      <c r="A1086" t="n">
        <v>53</v>
      </c>
      <c r="B1086" t="n">
        <v>115</v>
      </c>
      <c r="C1086" t="inlineStr">
        <is>
          <t xml:space="preserve">CONCLUIDO	</t>
        </is>
      </c>
      <c r="D1086" t="n">
        <v>12.4853</v>
      </c>
      <c r="E1086" t="n">
        <v>8.01</v>
      </c>
      <c r="F1086" t="n">
        <v>5.13</v>
      </c>
      <c r="G1086" t="n">
        <v>61.55</v>
      </c>
      <c r="H1086" t="n">
        <v>1.03</v>
      </c>
      <c r="I1086" t="n">
        <v>5</v>
      </c>
      <c r="J1086" t="n">
        <v>245.68</v>
      </c>
      <c r="K1086" t="n">
        <v>56.94</v>
      </c>
      <c r="L1086" t="n">
        <v>14.25</v>
      </c>
      <c r="M1086" t="n">
        <v>3</v>
      </c>
      <c r="N1086" t="n">
        <v>59.48</v>
      </c>
      <c r="O1086" t="n">
        <v>30534.42</v>
      </c>
      <c r="P1086" t="n">
        <v>71.29000000000001</v>
      </c>
      <c r="Q1086" t="n">
        <v>202.81</v>
      </c>
      <c r="R1086" t="n">
        <v>20.43</v>
      </c>
      <c r="S1086" t="n">
        <v>13.89</v>
      </c>
      <c r="T1086" t="n">
        <v>1591.47</v>
      </c>
      <c r="U1086" t="n">
        <v>0.68</v>
      </c>
      <c r="V1086" t="n">
        <v>0.75</v>
      </c>
      <c r="W1086" t="n">
        <v>0.65</v>
      </c>
      <c r="X1086" t="n">
        <v>0.09</v>
      </c>
      <c r="Y1086" t="n">
        <v>1</v>
      </c>
      <c r="Z1086" t="n">
        <v>10</v>
      </c>
    </row>
    <row r="1087">
      <c r="A1087" t="n">
        <v>54</v>
      </c>
      <c r="B1087" t="n">
        <v>115</v>
      </c>
      <c r="C1087" t="inlineStr">
        <is>
          <t xml:space="preserve">CONCLUIDO	</t>
        </is>
      </c>
      <c r="D1087" t="n">
        <v>12.4935</v>
      </c>
      <c r="E1087" t="n">
        <v>8</v>
      </c>
      <c r="F1087" t="n">
        <v>5.12</v>
      </c>
      <c r="G1087" t="n">
        <v>61.49</v>
      </c>
      <c r="H1087" t="n">
        <v>1.05</v>
      </c>
      <c r="I1087" t="n">
        <v>5</v>
      </c>
      <c r="J1087" t="n">
        <v>246.12</v>
      </c>
      <c r="K1087" t="n">
        <v>56.94</v>
      </c>
      <c r="L1087" t="n">
        <v>14.5</v>
      </c>
      <c r="M1087" t="n">
        <v>3</v>
      </c>
      <c r="N1087" t="n">
        <v>59.68</v>
      </c>
      <c r="O1087" t="n">
        <v>30589.13</v>
      </c>
      <c r="P1087" t="n">
        <v>70.98</v>
      </c>
      <c r="Q1087" t="n">
        <v>202.82</v>
      </c>
      <c r="R1087" t="n">
        <v>20.34</v>
      </c>
      <c r="S1087" t="n">
        <v>13.89</v>
      </c>
      <c r="T1087" t="n">
        <v>1543.77</v>
      </c>
      <c r="U1087" t="n">
        <v>0.68</v>
      </c>
      <c r="V1087" t="n">
        <v>0.76</v>
      </c>
      <c r="W1087" t="n">
        <v>0.64</v>
      </c>
      <c r="X1087" t="n">
        <v>0.09</v>
      </c>
      <c r="Y1087" t="n">
        <v>1</v>
      </c>
      <c r="Z1087" t="n">
        <v>10</v>
      </c>
    </row>
    <row r="1088">
      <c r="A1088" t="n">
        <v>55</v>
      </c>
      <c r="B1088" t="n">
        <v>115</v>
      </c>
      <c r="C1088" t="inlineStr">
        <is>
          <t xml:space="preserve">CONCLUIDO	</t>
        </is>
      </c>
      <c r="D1088" t="n">
        <v>12.49</v>
      </c>
      <c r="E1088" t="n">
        <v>8.01</v>
      </c>
      <c r="F1088" t="n">
        <v>5.13</v>
      </c>
      <c r="G1088" t="n">
        <v>61.51</v>
      </c>
      <c r="H1088" t="n">
        <v>1.06</v>
      </c>
      <c r="I1088" t="n">
        <v>5</v>
      </c>
      <c r="J1088" t="n">
        <v>246.57</v>
      </c>
      <c r="K1088" t="n">
        <v>56.94</v>
      </c>
      <c r="L1088" t="n">
        <v>14.75</v>
      </c>
      <c r="M1088" t="n">
        <v>3</v>
      </c>
      <c r="N1088" t="n">
        <v>59.87</v>
      </c>
      <c r="O1088" t="n">
        <v>30643.91</v>
      </c>
      <c r="P1088" t="n">
        <v>70.79000000000001</v>
      </c>
      <c r="Q1088" t="n">
        <v>202.82</v>
      </c>
      <c r="R1088" t="n">
        <v>20.35</v>
      </c>
      <c r="S1088" t="n">
        <v>13.89</v>
      </c>
      <c r="T1088" t="n">
        <v>1547.47</v>
      </c>
      <c r="U1088" t="n">
        <v>0.68</v>
      </c>
      <c r="V1088" t="n">
        <v>0.75</v>
      </c>
      <c r="W1088" t="n">
        <v>0.65</v>
      </c>
      <c r="X1088" t="n">
        <v>0.09</v>
      </c>
      <c r="Y1088" t="n">
        <v>1</v>
      </c>
      <c r="Z1088" t="n">
        <v>10</v>
      </c>
    </row>
    <row r="1089">
      <c r="A1089" t="n">
        <v>56</v>
      </c>
      <c r="B1089" t="n">
        <v>115</v>
      </c>
      <c r="C1089" t="inlineStr">
        <is>
          <t xml:space="preserve">CONCLUIDO	</t>
        </is>
      </c>
      <c r="D1089" t="n">
        <v>12.4987</v>
      </c>
      <c r="E1089" t="n">
        <v>8</v>
      </c>
      <c r="F1089" t="n">
        <v>5.12</v>
      </c>
      <c r="G1089" t="n">
        <v>61.45</v>
      </c>
      <c r="H1089" t="n">
        <v>1.08</v>
      </c>
      <c r="I1089" t="n">
        <v>5</v>
      </c>
      <c r="J1089" t="n">
        <v>247.01</v>
      </c>
      <c r="K1089" t="n">
        <v>56.94</v>
      </c>
      <c r="L1089" t="n">
        <v>15</v>
      </c>
      <c r="M1089" t="n">
        <v>3</v>
      </c>
      <c r="N1089" t="n">
        <v>60.07</v>
      </c>
      <c r="O1089" t="n">
        <v>30698.76</v>
      </c>
      <c r="P1089" t="n">
        <v>70.45999999999999</v>
      </c>
      <c r="Q1089" t="n">
        <v>202.81</v>
      </c>
      <c r="R1089" t="n">
        <v>20.19</v>
      </c>
      <c r="S1089" t="n">
        <v>13.89</v>
      </c>
      <c r="T1089" t="n">
        <v>1468.38</v>
      </c>
      <c r="U1089" t="n">
        <v>0.6899999999999999</v>
      </c>
      <c r="V1089" t="n">
        <v>0.76</v>
      </c>
      <c r="W1089" t="n">
        <v>0.65</v>
      </c>
      <c r="X1089" t="n">
        <v>0.08</v>
      </c>
      <c r="Y1089" t="n">
        <v>1</v>
      </c>
      <c r="Z1089" t="n">
        <v>10</v>
      </c>
    </row>
    <row r="1090">
      <c r="A1090" t="n">
        <v>57</v>
      </c>
      <c r="B1090" t="n">
        <v>115</v>
      </c>
      <c r="C1090" t="inlineStr">
        <is>
          <t xml:space="preserve">CONCLUIDO	</t>
        </is>
      </c>
      <c r="D1090" t="n">
        <v>12.5139</v>
      </c>
      <c r="E1090" t="n">
        <v>7.99</v>
      </c>
      <c r="F1090" t="n">
        <v>5.11</v>
      </c>
      <c r="G1090" t="n">
        <v>61.33</v>
      </c>
      <c r="H1090" t="n">
        <v>1.1</v>
      </c>
      <c r="I1090" t="n">
        <v>5</v>
      </c>
      <c r="J1090" t="n">
        <v>247.46</v>
      </c>
      <c r="K1090" t="n">
        <v>56.94</v>
      </c>
      <c r="L1090" t="n">
        <v>15.25</v>
      </c>
      <c r="M1090" t="n">
        <v>3</v>
      </c>
      <c r="N1090" t="n">
        <v>60.26</v>
      </c>
      <c r="O1090" t="n">
        <v>30753.68</v>
      </c>
      <c r="P1090" t="n">
        <v>69.88</v>
      </c>
      <c r="Q1090" t="n">
        <v>202.81</v>
      </c>
      <c r="R1090" t="n">
        <v>19.95</v>
      </c>
      <c r="S1090" t="n">
        <v>13.89</v>
      </c>
      <c r="T1090" t="n">
        <v>1349.12</v>
      </c>
      <c r="U1090" t="n">
        <v>0.7</v>
      </c>
      <c r="V1090" t="n">
        <v>0.76</v>
      </c>
      <c r="W1090" t="n">
        <v>0.64</v>
      </c>
      <c r="X1090" t="n">
        <v>0.07000000000000001</v>
      </c>
      <c r="Y1090" t="n">
        <v>1</v>
      </c>
      <c r="Z1090" t="n">
        <v>10</v>
      </c>
    </row>
    <row r="1091">
      <c r="A1091" t="n">
        <v>58</v>
      </c>
      <c r="B1091" t="n">
        <v>115</v>
      </c>
      <c r="C1091" t="inlineStr">
        <is>
          <t xml:space="preserve">CONCLUIDO	</t>
        </is>
      </c>
      <c r="D1091" t="n">
        <v>12.5083</v>
      </c>
      <c r="E1091" t="n">
        <v>7.99</v>
      </c>
      <c r="F1091" t="n">
        <v>5.11</v>
      </c>
      <c r="G1091" t="n">
        <v>61.37</v>
      </c>
      <c r="H1091" t="n">
        <v>1.11</v>
      </c>
      <c r="I1091" t="n">
        <v>5</v>
      </c>
      <c r="J1091" t="n">
        <v>247.9</v>
      </c>
      <c r="K1091" t="n">
        <v>56.94</v>
      </c>
      <c r="L1091" t="n">
        <v>15.5</v>
      </c>
      <c r="M1091" t="n">
        <v>3</v>
      </c>
      <c r="N1091" t="n">
        <v>60.46</v>
      </c>
      <c r="O1091" t="n">
        <v>30808.68</v>
      </c>
      <c r="P1091" t="n">
        <v>69.58</v>
      </c>
      <c r="Q1091" t="n">
        <v>202.81</v>
      </c>
      <c r="R1091" t="n">
        <v>19.95</v>
      </c>
      <c r="S1091" t="n">
        <v>13.89</v>
      </c>
      <c r="T1091" t="n">
        <v>1350.65</v>
      </c>
      <c r="U1091" t="n">
        <v>0.7</v>
      </c>
      <c r="V1091" t="n">
        <v>0.76</v>
      </c>
      <c r="W1091" t="n">
        <v>0.65</v>
      </c>
      <c r="X1091" t="n">
        <v>0.08</v>
      </c>
      <c r="Y1091" t="n">
        <v>1</v>
      </c>
      <c r="Z1091" t="n">
        <v>10</v>
      </c>
    </row>
    <row r="1092">
      <c r="A1092" t="n">
        <v>59</v>
      </c>
      <c r="B1092" t="n">
        <v>115</v>
      </c>
      <c r="C1092" t="inlineStr">
        <is>
          <t xml:space="preserve">CONCLUIDO	</t>
        </is>
      </c>
      <c r="D1092" t="n">
        <v>12.5065</v>
      </c>
      <c r="E1092" t="n">
        <v>8</v>
      </c>
      <c r="F1092" t="n">
        <v>5.12</v>
      </c>
      <c r="G1092" t="n">
        <v>61.39</v>
      </c>
      <c r="H1092" t="n">
        <v>1.13</v>
      </c>
      <c r="I1092" t="n">
        <v>5</v>
      </c>
      <c r="J1092" t="n">
        <v>248.35</v>
      </c>
      <c r="K1092" t="n">
        <v>56.94</v>
      </c>
      <c r="L1092" t="n">
        <v>15.75</v>
      </c>
      <c r="M1092" t="n">
        <v>3</v>
      </c>
      <c r="N1092" t="n">
        <v>60.66</v>
      </c>
      <c r="O1092" t="n">
        <v>30863.74</v>
      </c>
      <c r="P1092" t="n">
        <v>69.29000000000001</v>
      </c>
      <c r="Q1092" t="n">
        <v>202.81</v>
      </c>
      <c r="R1092" t="n">
        <v>20.01</v>
      </c>
      <c r="S1092" t="n">
        <v>13.89</v>
      </c>
      <c r="T1092" t="n">
        <v>1381.86</v>
      </c>
      <c r="U1092" t="n">
        <v>0.6899999999999999</v>
      </c>
      <c r="V1092" t="n">
        <v>0.76</v>
      </c>
      <c r="W1092" t="n">
        <v>0.65</v>
      </c>
      <c r="X1092" t="n">
        <v>0.08</v>
      </c>
      <c r="Y1092" t="n">
        <v>1</v>
      </c>
      <c r="Z1092" t="n">
        <v>10</v>
      </c>
    </row>
    <row r="1093">
      <c r="A1093" t="n">
        <v>60</v>
      </c>
      <c r="B1093" t="n">
        <v>115</v>
      </c>
      <c r="C1093" t="inlineStr">
        <is>
          <t xml:space="preserve">CONCLUIDO	</t>
        </is>
      </c>
      <c r="D1093" t="n">
        <v>12.4974</v>
      </c>
      <c r="E1093" t="n">
        <v>8</v>
      </c>
      <c r="F1093" t="n">
        <v>5.12</v>
      </c>
      <c r="G1093" t="n">
        <v>61.46</v>
      </c>
      <c r="H1093" t="n">
        <v>1.14</v>
      </c>
      <c r="I1093" t="n">
        <v>5</v>
      </c>
      <c r="J1093" t="n">
        <v>248.79</v>
      </c>
      <c r="K1093" t="n">
        <v>56.94</v>
      </c>
      <c r="L1093" t="n">
        <v>16</v>
      </c>
      <c r="M1093" t="n">
        <v>3</v>
      </c>
      <c r="N1093" t="n">
        <v>60.85</v>
      </c>
      <c r="O1093" t="n">
        <v>30918.88</v>
      </c>
      <c r="P1093" t="n">
        <v>69.31999999999999</v>
      </c>
      <c r="Q1093" t="n">
        <v>202.81</v>
      </c>
      <c r="R1093" t="n">
        <v>20.24</v>
      </c>
      <c r="S1093" t="n">
        <v>13.89</v>
      </c>
      <c r="T1093" t="n">
        <v>1495.27</v>
      </c>
      <c r="U1093" t="n">
        <v>0.6899999999999999</v>
      </c>
      <c r="V1093" t="n">
        <v>0.76</v>
      </c>
      <c r="W1093" t="n">
        <v>0.65</v>
      </c>
      <c r="X1093" t="n">
        <v>0.08</v>
      </c>
      <c r="Y1093" t="n">
        <v>1</v>
      </c>
      <c r="Z1093" t="n">
        <v>10</v>
      </c>
    </row>
    <row r="1094">
      <c r="A1094" t="n">
        <v>61</v>
      </c>
      <c r="B1094" t="n">
        <v>115</v>
      </c>
      <c r="C1094" t="inlineStr">
        <is>
          <t xml:space="preserve">CONCLUIDO	</t>
        </is>
      </c>
      <c r="D1094" t="n">
        <v>12.5009</v>
      </c>
      <c r="E1094" t="n">
        <v>8</v>
      </c>
      <c r="F1094" t="n">
        <v>5.12</v>
      </c>
      <c r="G1094" t="n">
        <v>61.43</v>
      </c>
      <c r="H1094" t="n">
        <v>1.16</v>
      </c>
      <c r="I1094" t="n">
        <v>5</v>
      </c>
      <c r="J1094" t="n">
        <v>249.24</v>
      </c>
      <c r="K1094" t="n">
        <v>56.94</v>
      </c>
      <c r="L1094" t="n">
        <v>16.25</v>
      </c>
      <c r="M1094" t="n">
        <v>3</v>
      </c>
      <c r="N1094" t="n">
        <v>61.05</v>
      </c>
      <c r="O1094" t="n">
        <v>30974.09</v>
      </c>
      <c r="P1094" t="n">
        <v>68.90000000000001</v>
      </c>
      <c r="Q1094" t="n">
        <v>202.81</v>
      </c>
      <c r="R1094" t="n">
        <v>20.12</v>
      </c>
      <c r="S1094" t="n">
        <v>13.89</v>
      </c>
      <c r="T1094" t="n">
        <v>1436.12</v>
      </c>
      <c r="U1094" t="n">
        <v>0.6899999999999999</v>
      </c>
      <c r="V1094" t="n">
        <v>0.76</v>
      </c>
      <c r="W1094" t="n">
        <v>0.65</v>
      </c>
      <c r="X1094" t="n">
        <v>0.08</v>
      </c>
      <c r="Y1094" t="n">
        <v>1</v>
      </c>
      <c r="Z1094" t="n">
        <v>10</v>
      </c>
    </row>
    <row r="1095">
      <c r="A1095" t="n">
        <v>62</v>
      </c>
      <c r="B1095" t="n">
        <v>115</v>
      </c>
      <c r="C1095" t="inlineStr">
        <is>
          <t xml:space="preserve">CONCLUIDO	</t>
        </is>
      </c>
      <c r="D1095" t="n">
        <v>12.6081</v>
      </c>
      <c r="E1095" t="n">
        <v>7.93</v>
      </c>
      <c r="F1095" t="n">
        <v>5.09</v>
      </c>
      <c r="G1095" t="n">
        <v>76.42</v>
      </c>
      <c r="H1095" t="n">
        <v>1.18</v>
      </c>
      <c r="I1095" t="n">
        <v>4</v>
      </c>
      <c r="J1095" t="n">
        <v>249.69</v>
      </c>
      <c r="K1095" t="n">
        <v>56.94</v>
      </c>
      <c r="L1095" t="n">
        <v>16.5</v>
      </c>
      <c r="M1095" t="n">
        <v>2</v>
      </c>
      <c r="N1095" t="n">
        <v>61.25</v>
      </c>
      <c r="O1095" t="n">
        <v>31029.37</v>
      </c>
      <c r="P1095" t="n">
        <v>68.38</v>
      </c>
      <c r="Q1095" t="n">
        <v>202.81</v>
      </c>
      <c r="R1095" t="n">
        <v>19.32</v>
      </c>
      <c r="S1095" t="n">
        <v>13.89</v>
      </c>
      <c r="T1095" t="n">
        <v>1041.78</v>
      </c>
      <c r="U1095" t="n">
        <v>0.72</v>
      </c>
      <c r="V1095" t="n">
        <v>0.76</v>
      </c>
      <c r="W1095" t="n">
        <v>0.65</v>
      </c>
      <c r="X1095" t="n">
        <v>0.06</v>
      </c>
      <c r="Y1095" t="n">
        <v>1</v>
      </c>
      <c r="Z1095" t="n">
        <v>10</v>
      </c>
    </row>
    <row r="1096">
      <c r="A1096" t="n">
        <v>63</v>
      </c>
      <c r="B1096" t="n">
        <v>115</v>
      </c>
      <c r="C1096" t="inlineStr">
        <is>
          <t xml:space="preserve">CONCLUIDO	</t>
        </is>
      </c>
      <c r="D1096" t="n">
        <v>12.6055</v>
      </c>
      <c r="E1096" t="n">
        <v>7.93</v>
      </c>
      <c r="F1096" t="n">
        <v>5.1</v>
      </c>
      <c r="G1096" t="n">
        <v>76.45</v>
      </c>
      <c r="H1096" t="n">
        <v>1.19</v>
      </c>
      <c r="I1096" t="n">
        <v>4</v>
      </c>
      <c r="J1096" t="n">
        <v>250.14</v>
      </c>
      <c r="K1096" t="n">
        <v>56.94</v>
      </c>
      <c r="L1096" t="n">
        <v>16.75</v>
      </c>
      <c r="M1096" t="n">
        <v>2</v>
      </c>
      <c r="N1096" t="n">
        <v>61.45</v>
      </c>
      <c r="O1096" t="n">
        <v>31084.72</v>
      </c>
      <c r="P1096" t="n">
        <v>68.48999999999999</v>
      </c>
      <c r="Q1096" t="n">
        <v>202.81</v>
      </c>
      <c r="R1096" t="n">
        <v>19.43</v>
      </c>
      <c r="S1096" t="n">
        <v>13.89</v>
      </c>
      <c r="T1096" t="n">
        <v>1095.85</v>
      </c>
      <c r="U1096" t="n">
        <v>0.71</v>
      </c>
      <c r="V1096" t="n">
        <v>0.76</v>
      </c>
      <c r="W1096" t="n">
        <v>0.64</v>
      </c>
      <c r="X1096" t="n">
        <v>0.06</v>
      </c>
      <c r="Y1096" t="n">
        <v>1</v>
      </c>
      <c r="Z1096" t="n">
        <v>10</v>
      </c>
    </row>
    <row r="1097">
      <c r="A1097" t="n">
        <v>64</v>
      </c>
      <c r="B1097" t="n">
        <v>115</v>
      </c>
      <c r="C1097" t="inlineStr">
        <is>
          <t xml:space="preserve">CONCLUIDO	</t>
        </is>
      </c>
      <c r="D1097" t="n">
        <v>12.6077</v>
      </c>
      <c r="E1097" t="n">
        <v>7.93</v>
      </c>
      <c r="F1097" t="n">
        <v>5.1</v>
      </c>
      <c r="G1097" t="n">
        <v>76.43000000000001</v>
      </c>
      <c r="H1097" t="n">
        <v>1.21</v>
      </c>
      <c r="I1097" t="n">
        <v>4</v>
      </c>
      <c r="J1097" t="n">
        <v>250.59</v>
      </c>
      <c r="K1097" t="n">
        <v>56.94</v>
      </c>
      <c r="L1097" t="n">
        <v>17</v>
      </c>
      <c r="M1097" t="n">
        <v>2</v>
      </c>
      <c r="N1097" t="n">
        <v>61.65</v>
      </c>
      <c r="O1097" t="n">
        <v>31140.15</v>
      </c>
      <c r="P1097" t="n">
        <v>68.73</v>
      </c>
      <c r="Q1097" t="n">
        <v>202.81</v>
      </c>
      <c r="R1097" t="n">
        <v>19.45</v>
      </c>
      <c r="S1097" t="n">
        <v>13.89</v>
      </c>
      <c r="T1097" t="n">
        <v>1106.8</v>
      </c>
      <c r="U1097" t="n">
        <v>0.71</v>
      </c>
      <c r="V1097" t="n">
        <v>0.76</v>
      </c>
      <c r="W1097" t="n">
        <v>0.64</v>
      </c>
      <c r="X1097" t="n">
        <v>0.06</v>
      </c>
      <c r="Y1097" t="n">
        <v>1</v>
      </c>
      <c r="Z1097" t="n">
        <v>10</v>
      </c>
    </row>
    <row r="1098">
      <c r="A1098" t="n">
        <v>65</v>
      </c>
      <c r="B1098" t="n">
        <v>115</v>
      </c>
      <c r="C1098" t="inlineStr">
        <is>
          <t xml:space="preserve">CONCLUIDO	</t>
        </is>
      </c>
      <c r="D1098" t="n">
        <v>12.6037</v>
      </c>
      <c r="E1098" t="n">
        <v>7.93</v>
      </c>
      <c r="F1098" t="n">
        <v>5.1</v>
      </c>
      <c r="G1098" t="n">
        <v>76.47</v>
      </c>
      <c r="H1098" t="n">
        <v>1.22</v>
      </c>
      <c r="I1098" t="n">
        <v>4</v>
      </c>
      <c r="J1098" t="n">
        <v>251.04</v>
      </c>
      <c r="K1098" t="n">
        <v>56.94</v>
      </c>
      <c r="L1098" t="n">
        <v>17.25</v>
      </c>
      <c r="M1098" t="n">
        <v>2</v>
      </c>
      <c r="N1098" t="n">
        <v>61.85</v>
      </c>
      <c r="O1098" t="n">
        <v>31195.65</v>
      </c>
      <c r="P1098" t="n">
        <v>68.79000000000001</v>
      </c>
      <c r="Q1098" t="n">
        <v>202.81</v>
      </c>
      <c r="R1098" t="n">
        <v>19.5</v>
      </c>
      <c r="S1098" t="n">
        <v>13.89</v>
      </c>
      <c r="T1098" t="n">
        <v>1127.6</v>
      </c>
      <c r="U1098" t="n">
        <v>0.71</v>
      </c>
      <c r="V1098" t="n">
        <v>0.76</v>
      </c>
      <c r="W1098" t="n">
        <v>0.64</v>
      </c>
      <c r="X1098" t="n">
        <v>0.06</v>
      </c>
      <c r="Y1098" t="n">
        <v>1</v>
      </c>
      <c r="Z1098" t="n">
        <v>10</v>
      </c>
    </row>
    <row r="1099">
      <c r="A1099" t="n">
        <v>66</v>
      </c>
      <c r="B1099" t="n">
        <v>115</v>
      </c>
      <c r="C1099" t="inlineStr">
        <is>
          <t xml:space="preserve">CONCLUIDO	</t>
        </is>
      </c>
      <c r="D1099" t="n">
        <v>12.6011</v>
      </c>
      <c r="E1099" t="n">
        <v>7.94</v>
      </c>
      <c r="F1099" t="n">
        <v>5.1</v>
      </c>
      <c r="G1099" t="n">
        <v>76.48999999999999</v>
      </c>
      <c r="H1099" t="n">
        <v>1.24</v>
      </c>
      <c r="I1099" t="n">
        <v>4</v>
      </c>
      <c r="J1099" t="n">
        <v>251.49</v>
      </c>
      <c r="K1099" t="n">
        <v>56.94</v>
      </c>
      <c r="L1099" t="n">
        <v>17.5</v>
      </c>
      <c r="M1099" t="n">
        <v>2</v>
      </c>
      <c r="N1099" t="n">
        <v>62.05</v>
      </c>
      <c r="O1099" t="n">
        <v>31251.22</v>
      </c>
      <c r="P1099" t="n">
        <v>68.98</v>
      </c>
      <c r="Q1099" t="n">
        <v>202.81</v>
      </c>
      <c r="R1099" t="n">
        <v>19.61</v>
      </c>
      <c r="S1099" t="n">
        <v>13.89</v>
      </c>
      <c r="T1099" t="n">
        <v>1185.3</v>
      </c>
      <c r="U1099" t="n">
        <v>0.71</v>
      </c>
      <c r="V1099" t="n">
        <v>0.76</v>
      </c>
      <c r="W1099" t="n">
        <v>0.64</v>
      </c>
      <c r="X1099" t="n">
        <v>0.06</v>
      </c>
      <c r="Y1099" t="n">
        <v>1</v>
      </c>
      <c r="Z1099" t="n">
        <v>10</v>
      </c>
    </row>
    <row r="1100">
      <c r="A1100" t="n">
        <v>67</v>
      </c>
      <c r="B1100" t="n">
        <v>115</v>
      </c>
      <c r="C1100" t="inlineStr">
        <is>
          <t xml:space="preserve">CONCLUIDO	</t>
        </is>
      </c>
      <c r="D1100" t="n">
        <v>12.6015</v>
      </c>
      <c r="E1100" t="n">
        <v>7.94</v>
      </c>
      <c r="F1100" t="n">
        <v>5.1</v>
      </c>
      <c r="G1100" t="n">
        <v>76.48999999999999</v>
      </c>
      <c r="H1100" t="n">
        <v>1.25</v>
      </c>
      <c r="I1100" t="n">
        <v>4</v>
      </c>
      <c r="J1100" t="n">
        <v>251.94</v>
      </c>
      <c r="K1100" t="n">
        <v>56.94</v>
      </c>
      <c r="L1100" t="n">
        <v>17.75</v>
      </c>
      <c r="M1100" t="n">
        <v>2</v>
      </c>
      <c r="N1100" t="n">
        <v>62.25</v>
      </c>
      <c r="O1100" t="n">
        <v>31306.86</v>
      </c>
      <c r="P1100" t="n">
        <v>68.92</v>
      </c>
      <c r="Q1100" t="n">
        <v>202.81</v>
      </c>
      <c r="R1100" t="n">
        <v>19.6</v>
      </c>
      <c r="S1100" t="n">
        <v>13.89</v>
      </c>
      <c r="T1100" t="n">
        <v>1181.65</v>
      </c>
      <c r="U1100" t="n">
        <v>0.71</v>
      </c>
      <c r="V1100" t="n">
        <v>0.76</v>
      </c>
      <c r="W1100" t="n">
        <v>0.64</v>
      </c>
      <c r="X1100" t="n">
        <v>0.06</v>
      </c>
      <c r="Y1100" t="n">
        <v>1</v>
      </c>
      <c r="Z1100" t="n">
        <v>10</v>
      </c>
    </row>
    <row r="1101">
      <c r="A1101" t="n">
        <v>68</v>
      </c>
      <c r="B1101" t="n">
        <v>115</v>
      </c>
      <c r="C1101" t="inlineStr">
        <is>
          <t xml:space="preserve">CONCLUIDO	</t>
        </is>
      </c>
      <c r="D1101" t="n">
        <v>12.6002</v>
      </c>
      <c r="E1101" t="n">
        <v>7.94</v>
      </c>
      <c r="F1101" t="n">
        <v>5.1</v>
      </c>
      <c r="G1101" t="n">
        <v>76.5</v>
      </c>
      <c r="H1101" t="n">
        <v>1.27</v>
      </c>
      <c r="I1101" t="n">
        <v>4</v>
      </c>
      <c r="J1101" t="n">
        <v>252.39</v>
      </c>
      <c r="K1101" t="n">
        <v>56.94</v>
      </c>
      <c r="L1101" t="n">
        <v>18</v>
      </c>
      <c r="M1101" t="n">
        <v>2</v>
      </c>
      <c r="N1101" t="n">
        <v>62.45</v>
      </c>
      <c r="O1101" t="n">
        <v>31362.58</v>
      </c>
      <c r="P1101" t="n">
        <v>68.78</v>
      </c>
      <c r="Q1101" t="n">
        <v>202.81</v>
      </c>
      <c r="R1101" t="n">
        <v>19.65</v>
      </c>
      <c r="S1101" t="n">
        <v>13.89</v>
      </c>
      <c r="T1101" t="n">
        <v>1206.46</v>
      </c>
      <c r="U1101" t="n">
        <v>0.71</v>
      </c>
      <c r="V1101" t="n">
        <v>0.76</v>
      </c>
      <c r="W1101" t="n">
        <v>0.64</v>
      </c>
      <c r="X1101" t="n">
        <v>0.06</v>
      </c>
      <c r="Y1101" t="n">
        <v>1</v>
      </c>
      <c r="Z1101" t="n">
        <v>10</v>
      </c>
    </row>
    <row r="1102">
      <c r="A1102" t="n">
        <v>69</v>
      </c>
      <c r="B1102" t="n">
        <v>115</v>
      </c>
      <c r="C1102" t="inlineStr">
        <is>
          <t xml:space="preserve">CONCLUIDO	</t>
        </is>
      </c>
      <c r="D1102" t="n">
        <v>12.6077</v>
      </c>
      <c r="E1102" t="n">
        <v>7.93</v>
      </c>
      <c r="F1102" t="n">
        <v>5.1</v>
      </c>
      <c r="G1102" t="n">
        <v>76.43000000000001</v>
      </c>
      <c r="H1102" t="n">
        <v>1.28</v>
      </c>
      <c r="I1102" t="n">
        <v>4</v>
      </c>
      <c r="J1102" t="n">
        <v>252.84</v>
      </c>
      <c r="K1102" t="n">
        <v>56.94</v>
      </c>
      <c r="L1102" t="n">
        <v>18.25</v>
      </c>
      <c r="M1102" t="n">
        <v>2</v>
      </c>
      <c r="N1102" t="n">
        <v>62.65</v>
      </c>
      <c r="O1102" t="n">
        <v>31418.38</v>
      </c>
      <c r="P1102" t="n">
        <v>68.73</v>
      </c>
      <c r="Q1102" t="n">
        <v>202.81</v>
      </c>
      <c r="R1102" t="n">
        <v>19.41</v>
      </c>
      <c r="S1102" t="n">
        <v>13.89</v>
      </c>
      <c r="T1102" t="n">
        <v>1087.26</v>
      </c>
      <c r="U1102" t="n">
        <v>0.72</v>
      </c>
      <c r="V1102" t="n">
        <v>0.76</v>
      </c>
      <c r="W1102" t="n">
        <v>0.64</v>
      </c>
      <c r="X1102" t="n">
        <v>0.06</v>
      </c>
      <c r="Y1102" t="n">
        <v>1</v>
      </c>
      <c r="Z1102" t="n">
        <v>10</v>
      </c>
    </row>
    <row r="1103">
      <c r="A1103" t="n">
        <v>70</v>
      </c>
      <c r="B1103" t="n">
        <v>115</v>
      </c>
      <c r="C1103" t="inlineStr">
        <is>
          <t xml:space="preserve">CONCLUIDO	</t>
        </is>
      </c>
      <c r="D1103" t="n">
        <v>12.6028</v>
      </c>
      <c r="E1103" t="n">
        <v>7.93</v>
      </c>
      <c r="F1103" t="n">
        <v>5.1</v>
      </c>
      <c r="G1103" t="n">
        <v>76.47</v>
      </c>
      <c r="H1103" t="n">
        <v>1.3</v>
      </c>
      <c r="I1103" t="n">
        <v>4</v>
      </c>
      <c r="J1103" t="n">
        <v>253.3</v>
      </c>
      <c r="K1103" t="n">
        <v>56.94</v>
      </c>
      <c r="L1103" t="n">
        <v>18.5</v>
      </c>
      <c r="M1103" t="n">
        <v>2</v>
      </c>
      <c r="N1103" t="n">
        <v>62.86</v>
      </c>
      <c r="O1103" t="n">
        <v>31474.25</v>
      </c>
      <c r="P1103" t="n">
        <v>68.66</v>
      </c>
      <c r="Q1103" t="n">
        <v>202.81</v>
      </c>
      <c r="R1103" t="n">
        <v>19.49</v>
      </c>
      <c r="S1103" t="n">
        <v>13.89</v>
      </c>
      <c r="T1103" t="n">
        <v>1125.3</v>
      </c>
      <c r="U1103" t="n">
        <v>0.71</v>
      </c>
      <c r="V1103" t="n">
        <v>0.76</v>
      </c>
      <c r="W1103" t="n">
        <v>0.64</v>
      </c>
      <c r="X1103" t="n">
        <v>0.06</v>
      </c>
      <c r="Y1103" t="n">
        <v>1</v>
      </c>
      <c r="Z1103" t="n">
        <v>10</v>
      </c>
    </row>
    <row r="1104">
      <c r="A1104" t="n">
        <v>71</v>
      </c>
      <c r="B1104" t="n">
        <v>115</v>
      </c>
      <c r="C1104" t="inlineStr">
        <is>
          <t xml:space="preserve">CONCLUIDO	</t>
        </is>
      </c>
      <c r="D1104" t="n">
        <v>12.6006</v>
      </c>
      <c r="E1104" t="n">
        <v>7.94</v>
      </c>
      <c r="F1104" t="n">
        <v>5.1</v>
      </c>
      <c r="G1104" t="n">
        <v>76.5</v>
      </c>
      <c r="H1104" t="n">
        <v>1.31</v>
      </c>
      <c r="I1104" t="n">
        <v>4</v>
      </c>
      <c r="J1104" t="n">
        <v>253.75</v>
      </c>
      <c r="K1104" t="n">
        <v>56.94</v>
      </c>
      <c r="L1104" t="n">
        <v>18.75</v>
      </c>
      <c r="M1104" t="n">
        <v>2</v>
      </c>
      <c r="N1104" t="n">
        <v>63.06</v>
      </c>
      <c r="O1104" t="n">
        <v>31530.19</v>
      </c>
      <c r="P1104" t="n">
        <v>68.45</v>
      </c>
      <c r="Q1104" t="n">
        <v>202.81</v>
      </c>
      <c r="R1104" t="n">
        <v>19.45</v>
      </c>
      <c r="S1104" t="n">
        <v>13.89</v>
      </c>
      <c r="T1104" t="n">
        <v>1106.33</v>
      </c>
      <c r="U1104" t="n">
        <v>0.71</v>
      </c>
      <c r="V1104" t="n">
        <v>0.76</v>
      </c>
      <c r="W1104" t="n">
        <v>0.65</v>
      </c>
      <c r="X1104" t="n">
        <v>0.06</v>
      </c>
      <c r="Y1104" t="n">
        <v>1</v>
      </c>
      <c r="Z1104" t="n">
        <v>10</v>
      </c>
    </row>
    <row r="1105">
      <c r="A1105" t="n">
        <v>72</v>
      </c>
      <c r="B1105" t="n">
        <v>115</v>
      </c>
      <c r="C1105" t="inlineStr">
        <is>
          <t xml:space="preserve">CONCLUIDO	</t>
        </is>
      </c>
      <c r="D1105" t="n">
        <v>12.605</v>
      </c>
      <c r="E1105" t="n">
        <v>7.93</v>
      </c>
      <c r="F1105" t="n">
        <v>5.1</v>
      </c>
      <c r="G1105" t="n">
        <v>76.45</v>
      </c>
      <c r="H1105" t="n">
        <v>1.33</v>
      </c>
      <c r="I1105" t="n">
        <v>4</v>
      </c>
      <c r="J1105" t="n">
        <v>254.21</v>
      </c>
      <c r="K1105" t="n">
        <v>56.94</v>
      </c>
      <c r="L1105" t="n">
        <v>19</v>
      </c>
      <c r="M1105" t="n">
        <v>2</v>
      </c>
      <c r="N1105" t="n">
        <v>63.26</v>
      </c>
      <c r="O1105" t="n">
        <v>31586.21</v>
      </c>
      <c r="P1105" t="n">
        <v>68.13</v>
      </c>
      <c r="Q1105" t="n">
        <v>202.81</v>
      </c>
      <c r="R1105" t="n">
        <v>19.5</v>
      </c>
      <c r="S1105" t="n">
        <v>13.89</v>
      </c>
      <c r="T1105" t="n">
        <v>1129.02</v>
      </c>
      <c r="U1105" t="n">
        <v>0.71</v>
      </c>
      <c r="V1105" t="n">
        <v>0.76</v>
      </c>
      <c r="W1105" t="n">
        <v>0.64</v>
      </c>
      <c r="X1105" t="n">
        <v>0.06</v>
      </c>
      <c r="Y1105" t="n">
        <v>1</v>
      </c>
      <c r="Z1105" t="n">
        <v>10</v>
      </c>
    </row>
    <row r="1106">
      <c r="A1106" t="n">
        <v>73</v>
      </c>
      <c r="B1106" t="n">
        <v>115</v>
      </c>
      <c r="C1106" t="inlineStr">
        <is>
          <t xml:space="preserve">CONCLUIDO	</t>
        </is>
      </c>
      <c r="D1106" t="n">
        <v>12.6099</v>
      </c>
      <c r="E1106" t="n">
        <v>7.93</v>
      </c>
      <c r="F1106" t="n">
        <v>5.09</v>
      </c>
      <c r="G1106" t="n">
        <v>76.41</v>
      </c>
      <c r="H1106" t="n">
        <v>1.34</v>
      </c>
      <c r="I1106" t="n">
        <v>4</v>
      </c>
      <c r="J1106" t="n">
        <v>254.66</v>
      </c>
      <c r="K1106" t="n">
        <v>56.94</v>
      </c>
      <c r="L1106" t="n">
        <v>19.25</v>
      </c>
      <c r="M1106" t="n">
        <v>2</v>
      </c>
      <c r="N1106" t="n">
        <v>63.47</v>
      </c>
      <c r="O1106" t="n">
        <v>31642.3</v>
      </c>
      <c r="P1106" t="n">
        <v>67.90000000000001</v>
      </c>
      <c r="Q1106" t="n">
        <v>202.82</v>
      </c>
      <c r="R1106" t="n">
        <v>19.36</v>
      </c>
      <c r="S1106" t="n">
        <v>13.89</v>
      </c>
      <c r="T1106" t="n">
        <v>1061.77</v>
      </c>
      <c r="U1106" t="n">
        <v>0.72</v>
      </c>
      <c r="V1106" t="n">
        <v>0.76</v>
      </c>
      <c r="W1106" t="n">
        <v>0.64</v>
      </c>
      <c r="X1106" t="n">
        <v>0.06</v>
      </c>
      <c r="Y1106" t="n">
        <v>1</v>
      </c>
      <c r="Z1106" t="n">
        <v>10</v>
      </c>
    </row>
    <row r="1107">
      <c r="A1107" t="n">
        <v>74</v>
      </c>
      <c r="B1107" t="n">
        <v>115</v>
      </c>
      <c r="C1107" t="inlineStr">
        <is>
          <t xml:space="preserve">CONCLUIDO	</t>
        </is>
      </c>
      <c r="D1107" t="n">
        <v>12.6125</v>
      </c>
      <c r="E1107" t="n">
        <v>7.93</v>
      </c>
      <c r="F1107" t="n">
        <v>5.09</v>
      </c>
      <c r="G1107" t="n">
        <v>76.38</v>
      </c>
      <c r="H1107" t="n">
        <v>1.36</v>
      </c>
      <c r="I1107" t="n">
        <v>4</v>
      </c>
      <c r="J1107" t="n">
        <v>255.12</v>
      </c>
      <c r="K1107" t="n">
        <v>56.94</v>
      </c>
      <c r="L1107" t="n">
        <v>19.5</v>
      </c>
      <c r="M1107" t="n">
        <v>2</v>
      </c>
      <c r="N1107" t="n">
        <v>63.67</v>
      </c>
      <c r="O1107" t="n">
        <v>31698.47</v>
      </c>
      <c r="P1107" t="n">
        <v>67.70999999999999</v>
      </c>
      <c r="Q1107" t="n">
        <v>202.81</v>
      </c>
      <c r="R1107" t="n">
        <v>19.35</v>
      </c>
      <c r="S1107" t="n">
        <v>13.89</v>
      </c>
      <c r="T1107" t="n">
        <v>1052.75</v>
      </c>
      <c r="U1107" t="n">
        <v>0.72</v>
      </c>
      <c r="V1107" t="n">
        <v>0.76</v>
      </c>
      <c r="W1107" t="n">
        <v>0.64</v>
      </c>
      <c r="X1107" t="n">
        <v>0.05</v>
      </c>
      <c r="Y1107" t="n">
        <v>1</v>
      </c>
      <c r="Z1107" t="n">
        <v>10</v>
      </c>
    </row>
    <row r="1108">
      <c r="A1108" t="n">
        <v>75</v>
      </c>
      <c r="B1108" t="n">
        <v>115</v>
      </c>
      <c r="C1108" t="inlineStr">
        <is>
          <t xml:space="preserve">CONCLUIDO	</t>
        </is>
      </c>
      <c r="D1108" t="n">
        <v>12.6117</v>
      </c>
      <c r="E1108" t="n">
        <v>7.93</v>
      </c>
      <c r="F1108" t="n">
        <v>5.09</v>
      </c>
      <c r="G1108" t="n">
        <v>76.39</v>
      </c>
      <c r="H1108" t="n">
        <v>1.37</v>
      </c>
      <c r="I1108" t="n">
        <v>4</v>
      </c>
      <c r="J1108" t="n">
        <v>255.57</v>
      </c>
      <c r="K1108" t="n">
        <v>56.94</v>
      </c>
      <c r="L1108" t="n">
        <v>19.75</v>
      </c>
      <c r="M1108" t="n">
        <v>2</v>
      </c>
      <c r="N1108" t="n">
        <v>63.88</v>
      </c>
      <c r="O1108" t="n">
        <v>31754.72</v>
      </c>
      <c r="P1108" t="n">
        <v>67.45999999999999</v>
      </c>
      <c r="Q1108" t="n">
        <v>202.81</v>
      </c>
      <c r="R1108" t="n">
        <v>19.3</v>
      </c>
      <c r="S1108" t="n">
        <v>13.89</v>
      </c>
      <c r="T1108" t="n">
        <v>1029.45</v>
      </c>
      <c r="U1108" t="n">
        <v>0.72</v>
      </c>
      <c r="V1108" t="n">
        <v>0.76</v>
      </c>
      <c r="W1108" t="n">
        <v>0.64</v>
      </c>
      <c r="X1108" t="n">
        <v>0.05</v>
      </c>
      <c r="Y1108" t="n">
        <v>1</v>
      </c>
      <c r="Z1108" t="n">
        <v>10</v>
      </c>
    </row>
    <row r="1109">
      <c r="A1109" t="n">
        <v>76</v>
      </c>
      <c r="B1109" t="n">
        <v>115</v>
      </c>
      <c r="C1109" t="inlineStr">
        <is>
          <t xml:space="preserve">CONCLUIDO	</t>
        </is>
      </c>
      <c r="D1109" t="n">
        <v>12.6042</v>
      </c>
      <c r="E1109" t="n">
        <v>7.93</v>
      </c>
      <c r="F1109" t="n">
        <v>5.1</v>
      </c>
      <c r="G1109" t="n">
        <v>76.45999999999999</v>
      </c>
      <c r="H1109" t="n">
        <v>1.39</v>
      </c>
      <c r="I1109" t="n">
        <v>4</v>
      </c>
      <c r="J1109" t="n">
        <v>256.03</v>
      </c>
      <c r="K1109" t="n">
        <v>56.94</v>
      </c>
      <c r="L1109" t="n">
        <v>20</v>
      </c>
      <c r="M1109" t="n">
        <v>2</v>
      </c>
      <c r="N1109" t="n">
        <v>64.09</v>
      </c>
      <c r="O1109" t="n">
        <v>31811.04</v>
      </c>
      <c r="P1109" t="n">
        <v>67.23999999999999</v>
      </c>
      <c r="Q1109" t="n">
        <v>202.81</v>
      </c>
      <c r="R1109" t="n">
        <v>19.42</v>
      </c>
      <c r="S1109" t="n">
        <v>13.89</v>
      </c>
      <c r="T1109" t="n">
        <v>1089.64</v>
      </c>
      <c r="U1109" t="n">
        <v>0.72</v>
      </c>
      <c r="V1109" t="n">
        <v>0.76</v>
      </c>
      <c r="W1109" t="n">
        <v>0.65</v>
      </c>
      <c r="X1109" t="n">
        <v>0.06</v>
      </c>
      <c r="Y1109" t="n">
        <v>1</v>
      </c>
      <c r="Z1109" t="n">
        <v>10</v>
      </c>
    </row>
    <row r="1110">
      <c r="A1110" t="n">
        <v>77</v>
      </c>
      <c r="B1110" t="n">
        <v>115</v>
      </c>
      <c r="C1110" t="inlineStr">
        <is>
          <t xml:space="preserve">CONCLUIDO	</t>
        </is>
      </c>
      <c r="D1110" t="n">
        <v>12.6201</v>
      </c>
      <c r="E1110" t="n">
        <v>7.92</v>
      </c>
      <c r="F1110" t="n">
        <v>5.09</v>
      </c>
      <c r="G1110" t="n">
        <v>76.31</v>
      </c>
      <c r="H1110" t="n">
        <v>1.4</v>
      </c>
      <c r="I1110" t="n">
        <v>4</v>
      </c>
      <c r="J1110" t="n">
        <v>256.49</v>
      </c>
      <c r="K1110" t="n">
        <v>56.94</v>
      </c>
      <c r="L1110" t="n">
        <v>20.25</v>
      </c>
      <c r="M1110" t="n">
        <v>2</v>
      </c>
      <c r="N1110" t="n">
        <v>64.29000000000001</v>
      </c>
      <c r="O1110" t="n">
        <v>31867.44</v>
      </c>
      <c r="P1110" t="n">
        <v>66.67</v>
      </c>
      <c r="Q1110" t="n">
        <v>202.81</v>
      </c>
      <c r="R1110" t="n">
        <v>19.18</v>
      </c>
      <c r="S1110" t="n">
        <v>13.89</v>
      </c>
      <c r="T1110" t="n">
        <v>970.5700000000001</v>
      </c>
      <c r="U1110" t="n">
        <v>0.72</v>
      </c>
      <c r="V1110" t="n">
        <v>0.76</v>
      </c>
      <c r="W1110" t="n">
        <v>0.64</v>
      </c>
      <c r="X1110" t="n">
        <v>0.05</v>
      </c>
      <c r="Y1110" t="n">
        <v>1</v>
      </c>
      <c r="Z1110" t="n">
        <v>10</v>
      </c>
    </row>
    <row r="1111">
      <c r="A1111" t="n">
        <v>78</v>
      </c>
      <c r="B1111" t="n">
        <v>115</v>
      </c>
      <c r="C1111" t="inlineStr">
        <is>
          <t xml:space="preserve">CONCLUIDO	</t>
        </is>
      </c>
      <c r="D1111" t="n">
        <v>12.6232</v>
      </c>
      <c r="E1111" t="n">
        <v>7.92</v>
      </c>
      <c r="F1111" t="n">
        <v>5.09</v>
      </c>
      <c r="G1111" t="n">
        <v>76.28</v>
      </c>
      <c r="H1111" t="n">
        <v>1.42</v>
      </c>
      <c r="I1111" t="n">
        <v>4</v>
      </c>
      <c r="J1111" t="n">
        <v>256.94</v>
      </c>
      <c r="K1111" t="n">
        <v>56.94</v>
      </c>
      <c r="L1111" t="n">
        <v>20.5</v>
      </c>
      <c r="M1111" t="n">
        <v>2</v>
      </c>
      <c r="N1111" t="n">
        <v>64.5</v>
      </c>
      <c r="O1111" t="n">
        <v>31924.04</v>
      </c>
      <c r="P1111" t="n">
        <v>66.18000000000001</v>
      </c>
      <c r="Q1111" t="n">
        <v>202.81</v>
      </c>
      <c r="R1111" t="n">
        <v>19.13</v>
      </c>
      <c r="S1111" t="n">
        <v>13.89</v>
      </c>
      <c r="T1111" t="n">
        <v>942.9299999999999</v>
      </c>
      <c r="U1111" t="n">
        <v>0.73</v>
      </c>
      <c r="V1111" t="n">
        <v>0.76</v>
      </c>
      <c r="W1111" t="n">
        <v>0.64</v>
      </c>
      <c r="X1111" t="n">
        <v>0.05</v>
      </c>
      <c r="Y1111" t="n">
        <v>1</v>
      </c>
      <c r="Z1111" t="n">
        <v>10</v>
      </c>
    </row>
    <row r="1112">
      <c r="A1112" t="n">
        <v>79</v>
      </c>
      <c r="B1112" t="n">
        <v>115</v>
      </c>
      <c r="C1112" t="inlineStr">
        <is>
          <t xml:space="preserve">CONCLUIDO	</t>
        </is>
      </c>
      <c r="D1112" t="n">
        <v>12.6139</v>
      </c>
      <c r="E1112" t="n">
        <v>7.93</v>
      </c>
      <c r="F1112" t="n">
        <v>5.09</v>
      </c>
      <c r="G1112" t="n">
        <v>76.37</v>
      </c>
      <c r="H1112" t="n">
        <v>1.43</v>
      </c>
      <c r="I1112" t="n">
        <v>4</v>
      </c>
      <c r="J1112" t="n">
        <v>257.4</v>
      </c>
      <c r="K1112" t="n">
        <v>56.94</v>
      </c>
      <c r="L1112" t="n">
        <v>20.75</v>
      </c>
      <c r="M1112" t="n">
        <v>2</v>
      </c>
      <c r="N1112" t="n">
        <v>64.70999999999999</v>
      </c>
      <c r="O1112" t="n">
        <v>31980.59</v>
      </c>
      <c r="P1112" t="n">
        <v>66.12</v>
      </c>
      <c r="Q1112" t="n">
        <v>202.81</v>
      </c>
      <c r="R1112" t="n">
        <v>19.21</v>
      </c>
      <c r="S1112" t="n">
        <v>13.89</v>
      </c>
      <c r="T1112" t="n">
        <v>987.0599999999999</v>
      </c>
      <c r="U1112" t="n">
        <v>0.72</v>
      </c>
      <c r="V1112" t="n">
        <v>0.76</v>
      </c>
      <c r="W1112" t="n">
        <v>0.65</v>
      </c>
      <c r="X1112" t="n">
        <v>0.05</v>
      </c>
      <c r="Y1112" t="n">
        <v>1</v>
      </c>
      <c r="Z1112" t="n">
        <v>10</v>
      </c>
    </row>
    <row r="1113">
      <c r="A1113" t="n">
        <v>80</v>
      </c>
      <c r="B1113" t="n">
        <v>115</v>
      </c>
      <c r="C1113" t="inlineStr">
        <is>
          <t xml:space="preserve">CONCLUIDO	</t>
        </is>
      </c>
      <c r="D1113" t="n">
        <v>12.6165</v>
      </c>
      <c r="E1113" t="n">
        <v>7.93</v>
      </c>
      <c r="F1113" t="n">
        <v>5.09</v>
      </c>
      <c r="G1113" t="n">
        <v>76.34999999999999</v>
      </c>
      <c r="H1113" t="n">
        <v>1.45</v>
      </c>
      <c r="I1113" t="n">
        <v>4</v>
      </c>
      <c r="J1113" t="n">
        <v>257.86</v>
      </c>
      <c r="K1113" t="n">
        <v>56.94</v>
      </c>
      <c r="L1113" t="n">
        <v>21</v>
      </c>
      <c r="M1113" t="n">
        <v>2</v>
      </c>
      <c r="N1113" t="n">
        <v>64.92</v>
      </c>
      <c r="O1113" t="n">
        <v>32037.22</v>
      </c>
      <c r="P1113" t="n">
        <v>65.84999999999999</v>
      </c>
      <c r="Q1113" t="n">
        <v>202.81</v>
      </c>
      <c r="R1113" t="n">
        <v>19.17</v>
      </c>
      <c r="S1113" t="n">
        <v>13.89</v>
      </c>
      <c r="T1113" t="n">
        <v>966.23</v>
      </c>
      <c r="U1113" t="n">
        <v>0.72</v>
      </c>
      <c r="V1113" t="n">
        <v>0.76</v>
      </c>
      <c r="W1113" t="n">
        <v>0.64</v>
      </c>
      <c r="X1113" t="n">
        <v>0.05</v>
      </c>
      <c r="Y1113" t="n">
        <v>1</v>
      </c>
      <c r="Z1113" t="n">
        <v>10</v>
      </c>
    </row>
    <row r="1114">
      <c r="A1114" t="n">
        <v>81</v>
      </c>
      <c r="B1114" t="n">
        <v>115</v>
      </c>
      <c r="C1114" t="inlineStr">
        <is>
          <t xml:space="preserve">CONCLUIDO	</t>
        </is>
      </c>
      <c r="D1114" t="n">
        <v>12.6214</v>
      </c>
      <c r="E1114" t="n">
        <v>7.92</v>
      </c>
      <c r="F1114" t="n">
        <v>5.09</v>
      </c>
      <c r="G1114" t="n">
        <v>76.3</v>
      </c>
      <c r="H1114" t="n">
        <v>1.46</v>
      </c>
      <c r="I1114" t="n">
        <v>4</v>
      </c>
      <c r="J1114" t="n">
        <v>258.32</v>
      </c>
      <c r="K1114" t="n">
        <v>56.94</v>
      </c>
      <c r="L1114" t="n">
        <v>21.25</v>
      </c>
      <c r="M1114" t="n">
        <v>2</v>
      </c>
      <c r="N1114" t="n">
        <v>65.13</v>
      </c>
      <c r="O1114" t="n">
        <v>32093.94</v>
      </c>
      <c r="P1114" t="n">
        <v>65.54000000000001</v>
      </c>
      <c r="Q1114" t="n">
        <v>202.81</v>
      </c>
      <c r="R1114" t="n">
        <v>19.12</v>
      </c>
      <c r="S1114" t="n">
        <v>13.89</v>
      </c>
      <c r="T1114" t="n">
        <v>940.49</v>
      </c>
      <c r="U1114" t="n">
        <v>0.73</v>
      </c>
      <c r="V1114" t="n">
        <v>0.76</v>
      </c>
      <c r="W1114" t="n">
        <v>0.64</v>
      </c>
      <c r="X1114" t="n">
        <v>0.05</v>
      </c>
      <c r="Y1114" t="n">
        <v>1</v>
      </c>
      <c r="Z1114" t="n">
        <v>10</v>
      </c>
    </row>
    <row r="1115">
      <c r="A1115" t="n">
        <v>82</v>
      </c>
      <c r="B1115" t="n">
        <v>115</v>
      </c>
      <c r="C1115" t="inlineStr">
        <is>
          <t xml:space="preserve">CONCLUIDO	</t>
        </is>
      </c>
      <c r="D1115" t="n">
        <v>12.6223</v>
      </c>
      <c r="E1115" t="n">
        <v>7.92</v>
      </c>
      <c r="F1115" t="n">
        <v>5.09</v>
      </c>
      <c r="G1115" t="n">
        <v>76.29000000000001</v>
      </c>
      <c r="H1115" t="n">
        <v>1.48</v>
      </c>
      <c r="I1115" t="n">
        <v>4</v>
      </c>
      <c r="J1115" t="n">
        <v>258.78</v>
      </c>
      <c r="K1115" t="n">
        <v>56.94</v>
      </c>
      <c r="L1115" t="n">
        <v>21.5</v>
      </c>
      <c r="M1115" t="n">
        <v>2</v>
      </c>
      <c r="N1115" t="n">
        <v>65.34</v>
      </c>
      <c r="O1115" t="n">
        <v>32150.72</v>
      </c>
      <c r="P1115" t="n">
        <v>65.31</v>
      </c>
      <c r="Q1115" t="n">
        <v>202.81</v>
      </c>
      <c r="R1115" t="n">
        <v>19.08</v>
      </c>
      <c r="S1115" t="n">
        <v>13.89</v>
      </c>
      <c r="T1115" t="n">
        <v>918.9400000000001</v>
      </c>
      <c r="U1115" t="n">
        <v>0.73</v>
      </c>
      <c r="V1115" t="n">
        <v>0.76</v>
      </c>
      <c r="W1115" t="n">
        <v>0.64</v>
      </c>
      <c r="X1115" t="n">
        <v>0.05</v>
      </c>
      <c r="Y1115" t="n">
        <v>1</v>
      </c>
      <c r="Z1115" t="n">
        <v>10</v>
      </c>
    </row>
    <row r="1116">
      <c r="A1116" t="n">
        <v>83</v>
      </c>
      <c r="B1116" t="n">
        <v>115</v>
      </c>
      <c r="C1116" t="inlineStr">
        <is>
          <t xml:space="preserve">CONCLUIDO	</t>
        </is>
      </c>
      <c r="D1116" t="n">
        <v>12.6263</v>
      </c>
      <c r="E1116" t="n">
        <v>7.92</v>
      </c>
      <c r="F1116" t="n">
        <v>5.08</v>
      </c>
      <c r="G1116" t="n">
        <v>76.25</v>
      </c>
      <c r="H1116" t="n">
        <v>1.49</v>
      </c>
      <c r="I1116" t="n">
        <v>4</v>
      </c>
      <c r="J1116" t="n">
        <v>259.24</v>
      </c>
      <c r="K1116" t="n">
        <v>56.94</v>
      </c>
      <c r="L1116" t="n">
        <v>21.75</v>
      </c>
      <c r="M1116" t="n">
        <v>2</v>
      </c>
      <c r="N1116" t="n">
        <v>65.55</v>
      </c>
      <c r="O1116" t="n">
        <v>32207.59</v>
      </c>
      <c r="P1116" t="n">
        <v>64.86</v>
      </c>
      <c r="Q1116" t="n">
        <v>202.81</v>
      </c>
      <c r="R1116" t="n">
        <v>18.98</v>
      </c>
      <c r="S1116" t="n">
        <v>13.89</v>
      </c>
      <c r="T1116" t="n">
        <v>869.14</v>
      </c>
      <c r="U1116" t="n">
        <v>0.73</v>
      </c>
      <c r="V1116" t="n">
        <v>0.76</v>
      </c>
      <c r="W1116" t="n">
        <v>0.64</v>
      </c>
      <c r="X1116" t="n">
        <v>0.05</v>
      </c>
      <c r="Y1116" t="n">
        <v>1</v>
      </c>
      <c r="Z1116" t="n">
        <v>10</v>
      </c>
    </row>
    <row r="1117">
      <c r="A1117" t="n">
        <v>84</v>
      </c>
      <c r="B1117" t="n">
        <v>115</v>
      </c>
      <c r="C1117" t="inlineStr">
        <is>
          <t xml:space="preserve">CONCLUIDO	</t>
        </is>
      </c>
      <c r="D1117" t="n">
        <v>12.6249</v>
      </c>
      <c r="E1117" t="n">
        <v>7.92</v>
      </c>
      <c r="F1117" t="n">
        <v>5.08</v>
      </c>
      <c r="G1117" t="n">
        <v>76.27</v>
      </c>
      <c r="H1117" t="n">
        <v>1.51</v>
      </c>
      <c r="I1117" t="n">
        <v>4</v>
      </c>
      <c r="J1117" t="n">
        <v>259.71</v>
      </c>
      <c r="K1117" t="n">
        <v>56.94</v>
      </c>
      <c r="L1117" t="n">
        <v>22</v>
      </c>
      <c r="M1117" t="n">
        <v>2</v>
      </c>
      <c r="N1117" t="n">
        <v>65.76000000000001</v>
      </c>
      <c r="O1117" t="n">
        <v>32264.54</v>
      </c>
      <c r="P1117" t="n">
        <v>64.42</v>
      </c>
      <c r="Q1117" t="n">
        <v>202.81</v>
      </c>
      <c r="R1117" t="n">
        <v>19.02</v>
      </c>
      <c r="S1117" t="n">
        <v>13.89</v>
      </c>
      <c r="T1117" t="n">
        <v>891.3</v>
      </c>
      <c r="U1117" t="n">
        <v>0.73</v>
      </c>
      <c r="V1117" t="n">
        <v>0.76</v>
      </c>
      <c r="W1117" t="n">
        <v>0.64</v>
      </c>
      <c r="X1117" t="n">
        <v>0.05</v>
      </c>
      <c r="Y1117" t="n">
        <v>1</v>
      </c>
      <c r="Z1117" t="n">
        <v>10</v>
      </c>
    </row>
    <row r="1118">
      <c r="A1118" t="n">
        <v>85</v>
      </c>
      <c r="B1118" t="n">
        <v>115</v>
      </c>
      <c r="C1118" t="inlineStr">
        <is>
          <t xml:space="preserve">CONCLUIDO	</t>
        </is>
      </c>
      <c r="D1118" t="n">
        <v>12.6214</v>
      </c>
      <c r="E1118" t="n">
        <v>7.92</v>
      </c>
      <c r="F1118" t="n">
        <v>5.09</v>
      </c>
      <c r="G1118" t="n">
        <v>76.3</v>
      </c>
      <c r="H1118" t="n">
        <v>1.52</v>
      </c>
      <c r="I1118" t="n">
        <v>4</v>
      </c>
      <c r="J1118" t="n">
        <v>260.17</v>
      </c>
      <c r="K1118" t="n">
        <v>56.94</v>
      </c>
      <c r="L1118" t="n">
        <v>22.25</v>
      </c>
      <c r="M1118" t="n">
        <v>2</v>
      </c>
      <c r="N1118" t="n">
        <v>65.98</v>
      </c>
      <c r="O1118" t="n">
        <v>32321.56</v>
      </c>
      <c r="P1118" t="n">
        <v>63.77</v>
      </c>
      <c r="Q1118" t="n">
        <v>202.81</v>
      </c>
      <c r="R1118" t="n">
        <v>19.06</v>
      </c>
      <c r="S1118" t="n">
        <v>13.89</v>
      </c>
      <c r="T1118" t="n">
        <v>908.49</v>
      </c>
      <c r="U1118" t="n">
        <v>0.73</v>
      </c>
      <c r="V1118" t="n">
        <v>0.76</v>
      </c>
      <c r="W1118" t="n">
        <v>0.64</v>
      </c>
      <c r="X1118" t="n">
        <v>0.05</v>
      </c>
      <c r="Y1118" t="n">
        <v>1</v>
      </c>
      <c r="Z1118" t="n">
        <v>10</v>
      </c>
    </row>
    <row r="1119">
      <c r="A1119" t="n">
        <v>86</v>
      </c>
      <c r="B1119" t="n">
        <v>115</v>
      </c>
      <c r="C1119" t="inlineStr">
        <is>
          <t xml:space="preserve">CONCLUIDO	</t>
        </is>
      </c>
      <c r="D1119" t="n">
        <v>12.7289</v>
      </c>
      <c r="E1119" t="n">
        <v>7.86</v>
      </c>
      <c r="F1119" t="n">
        <v>5.06</v>
      </c>
      <c r="G1119" t="n">
        <v>101.27</v>
      </c>
      <c r="H1119" t="n">
        <v>1.54</v>
      </c>
      <c r="I1119" t="n">
        <v>3</v>
      </c>
      <c r="J1119" t="n">
        <v>260.63</v>
      </c>
      <c r="K1119" t="n">
        <v>56.94</v>
      </c>
      <c r="L1119" t="n">
        <v>22.5</v>
      </c>
      <c r="M1119" t="n">
        <v>1</v>
      </c>
      <c r="N1119" t="n">
        <v>66.19</v>
      </c>
      <c r="O1119" t="n">
        <v>32378.67</v>
      </c>
      <c r="P1119" t="n">
        <v>62.9</v>
      </c>
      <c r="Q1119" t="n">
        <v>202.81</v>
      </c>
      <c r="R1119" t="n">
        <v>18.4</v>
      </c>
      <c r="S1119" t="n">
        <v>13.89</v>
      </c>
      <c r="T1119" t="n">
        <v>584.4400000000001</v>
      </c>
      <c r="U1119" t="n">
        <v>0.76</v>
      </c>
      <c r="V1119" t="n">
        <v>0.76</v>
      </c>
      <c r="W1119" t="n">
        <v>0.64</v>
      </c>
      <c r="X1119" t="n">
        <v>0.03</v>
      </c>
      <c r="Y1119" t="n">
        <v>1</v>
      </c>
      <c r="Z1119" t="n">
        <v>10</v>
      </c>
    </row>
    <row r="1120">
      <c r="A1120" t="n">
        <v>87</v>
      </c>
      <c r="B1120" t="n">
        <v>115</v>
      </c>
      <c r="C1120" t="inlineStr">
        <is>
          <t xml:space="preserve">CONCLUIDO	</t>
        </is>
      </c>
      <c r="D1120" t="n">
        <v>12.7191</v>
      </c>
      <c r="E1120" t="n">
        <v>7.86</v>
      </c>
      <c r="F1120" t="n">
        <v>5.07</v>
      </c>
      <c r="G1120" t="n">
        <v>101.39</v>
      </c>
      <c r="H1120" t="n">
        <v>1.55</v>
      </c>
      <c r="I1120" t="n">
        <v>3</v>
      </c>
      <c r="J1120" t="n">
        <v>261.09</v>
      </c>
      <c r="K1120" t="n">
        <v>56.94</v>
      </c>
      <c r="L1120" t="n">
        <v>22.75</v>
      </c>
      <c r="M1120" t="n">
        <v>1</v>
      </c>
      <c r="N1120" t="n">
        <v>66.40000000000001</v>
      </c>
      <c r="O1120" t="n">
        <v>32435.86</v>
      </c>
      <c r="P1120" t="n">
        <v>63.04</v>
      </c>
      <c r="Q1120" t="n">
        <v>202.81</v>
      </c>
      <c r="R1120" t="n">
        <v>18.62</v>
      </c>
      <c r="S1120" t="n">
        <v>13.89</v>
      </c>
      <c r="T1120" t="n">
        <v>694.05</v>
      </c>
      <c r="U1120" t="n">
        <v>0.75</v>
      </c>
      <c r="V1120" t="n">
        <v>0.76</v>
      </c>
      <c r="W1120" t="n">
        <v>0.64</v>
      </c>
      <c r="X1120" t="n">
        <v>0.03</v>
      </c>
      <c r="Y1120" t="n">
        <v>1</v>
      </c>
      <c r="Z1120" t="n">
        <v>10</v>
      </c>
    </row>
    <row r="1121">
      <c r="A1121" t="n">
        <v>88</v>
      </c>
      <c r="B1121" t="n">
        <v>115</v>
      </c>
      <c r="C1121" t="inlineStr">
        <is>
          <t xml:space="preserve">CONCLUIDO	</t>
        </is>
      </c>
      <c r="D1121" t="n">
        <v>12.7159</v>
      </c>
      <c r="E1121" t="n">
        <v>7.86</v>
      </c>
      <c r="F1121" t="n">
        <v>5.07</v>
      </c>
      <c r="G1121" t="n">
        <v>101.43</v>
      </c>
      <c r="H1121" t="n">
        <v>1.56</v>
      </c>
      <c r="I1121" t="n">
        <v>3</v>
      </c>
      <c r="J1121" t="n">
        <v>261.56</v>
      </c>
      <c r="K1121" t="n">
        <v>56.94</v>
      </c>
      <c r="L1121" t="n">
        <v>23</v>
      </c>
      <c r="M1121" t="n">
        <v>1</v>
      </c>
      <c r="N1121" t="n">
        <v>66.62</v>
      </c>
      <c r="O1121" t="n">
        <v>32493.12</v>
      </c>
      <c r="P1121" t="n">
        <v>63.13</v>
      </c>
      <c r="Q1121" t="n">
        <v>202.81</v>
      </c>
      <c r="R1121" t="n">
        <v>18.64</v>
      </c>
      <c r="S1121" t="n">
        <v>13.89</v>
      </c>
      <c r="T1121" t="n">
        <v>706.27</v>
      </c>
      <c r="U1121" t="n">
        <v>0.75</v>
      </c>
      <c r="V1121" t="n">
        <v>0.76</v>
      </c>
      <c r="W1121" t="n">
        <v>0.64</v>
      </c>
      <c r="X1121" t="n">
        <v>0.03</v>
      </c>
      <c r="Y1121" t="n">
        <v>1</v>
      </c>
      <c r="Z1121" t="n">
        <v>10</v>
      </c>
    </row>
    <row r="1122">
      <c r="A1122" t="n">
        <v>89</v>
      </c>
      <c r="B1122" t="n">
        <v>115</v>
      </c>
      <c r="C1122" t="inlineStr">
        <is>
          <t xml:space="preserve">CONCLUIDO	</t>
        </is>
      </c>
      <c r="D1122" t="n">
        <v>12.7182</v>
      </c>
      <c r="E1122" t="n">
        <v>7.86</v>
      </c>
      <c r="F1122" t="n">
        <v>5.07</v>
      </c>
      <c r="G1122" t="n">
        <v>101.41</v>
      </c>
      <c r="H1122" t="n">
        <v>1.58</v>
      </c>
      <c r="I1122" t="n">
        <v>3</v>
      </c>
      <c r="J1122" t="n">
        <v>262.02</v>
      </c>
      <c r="K1122" t="n">
        <v>56.94</v>
      </c>
      <c r="L1122" t="n">
        <v>23.25</v>
      </c>
      <c r="M1122" t="n">
        <v>1</v>
      </c>
      <c r="N1122" t="n">
        <v>66.83</v>
      </c>
      <c r="O1122" t="n">
        <v>32550.47</v>
      </c>
      <c r="P1122" t="n">
        <v>63.29</v>
      </c>
      <c r="Q1122" t="n">
        <v>202.81</v>
      </c>
      <c r="R1122" t="n">
        <v>18.55</v>
      </c>
      <c r="S1122" t="n">
        <v>13.89</v>
      </c>
      <c r="T1122" t="n">
        <v>661.38</v>
      </c>
      <c r="U1122" t="n">
        <v>0.75</v>
      </c>
      <c r="V1122" t="n">
        <v>0.76</v>
      </c>
      <c r="W1122" t="n">
        <v>0.64</v>
      </c>
      <c r="X1122" t="n">
        <v>0.03</v>
      </c>
      <c r="Y1122" t="n">
        <v>1</v>
      </c>
      <c r="Z1122" t="n">
        <v>10</v>
      </c>
    </row>
    <row r="1123">
      <c r="A1123" t="n">
        <v>90</v>
      </c>
      <c r="B1123" t="n">
        <v>115</v>
      </c>
      <c r="C1123" t="inlineStr">
        <is>
          <t xml:space="preserve">CONCLUIDO	</t>
        </is>
      </c>
      <c r="D1123" t="n">
        <v>12.7253</v>
      </c>
      <c r="E1123" t="n">
        <v>7.86</v>
      </c>
      <c r="F1123" t="n">
        <v>5.07</v>
      </c>
      <c r="G1123" t="n">
        <v>101.32</v>
      </c>
      <c r="H1123" t="n">
        <v>1.59</v>
      </c>
      <c r="I1123" t="n">
        <v>3</v>
      </c>
      <c r="J1123" t="n">
        <v>262.49</v>
      </c>
      <c r="K1123" t="n">
        <v>56.94</v>
      </c>
      <c r="L1123" t="n">
        <v>23.5</v>
      </c>
      <c r="M1123" t="n">
        <v>1</v>
      </c>
      <c r="N1123" t="n">
        <v>67.05</v>
      </c>
      <c r="O1123" t="n">
        <v>32607.89</v>
      </c>
      <c r="P1123" t="n">
        <v>63.29</v>
      </c>
      <c r="Q1123" t="n">
        <v>202.81</v>
      </c>
      <c r="R1123" t="n">
        <v>18.48</v>
      </c>
      <c r="S1123" t="n">
        <v>13.89</v>
      </c>
      <c r="T1123" t="n">
        <v>626.87</v>
      </c>
      <c r="U1123" t="n">
        <v>0.75</v>
      </c>
      <c r="V1123" t="n">
        <v>0.76</v>
      </c>
      <c r="W1123" t="n">
        <v>0.64</v>
      </c>
      <c r="X1123" t="n">
        <v>0.03</v>
      </c>
      <c r="Y1123" t="n">
        <v>1</v>
      </c>
      <c r="Z1123" t="n">
        <v>10</v>
      </c>
    </row>
    <row r="1124">
      <c r="A1124" t="n">
        <v>91</v>
      </c>
      <c r="B1124" t="n">
        <v>115</v>
      </c>
      <c r="C1124" t="inlineStr">
        <is>
          <t xml:space="preserve">CONCLUIDO	</t>
        </is>
      </c>
      <c r="D1124" t="n">
        <v>12.7235</v>
      </c>
      <c r="E1124" t="n">
        <v>7.86</v>
      </c>
      <c r="F1124" t="n">
        <v>5.07</v>
      </c>
      <c r="G1124" t="n">
        <v>101.34</v>
      </c>
      <c r="H1124" t="n">
        <v>1.61</v>
      </c>
      <c r="I1124" t="n">
        <v>3</v>
      </c>
      <c r="J1124" t="n">
        <v>262.96</v>
      </c>
      <c r="K1124" t="n">
        <v>56.94</v>
      </c>
      <c r="L1124" t="n">
        <v>23.75</v>
      </c>
      <c r="M1124" t="n">
        <v>1</v>
      </c>
      <c r="N1124" t="n">
        <v>67.26000000000001</v>
      </c>
      <c r="O1124" t="n">
        <v>32665.4</v>
      </c>
      <c r="P1124" t="n">
        <v>63.32</v>
      </c>
      <c r="Q1124" t="n">
        <v>202.81</v>
      </c>
      <c r="R1124" t="n">
        <v>18.48</v>
      </c>
      <c r="S1124" t="n">
        <v>13.89</v>
      </c>
      <c r="T1124" t="n">
        <v>623.64</v>
      </c>
      <c r="U1124" t="n">
        <v>0.75</v>
      </c>
      <c r="V1124" t="n">
        <v>0.76</v>
      </c>
      <c r="W1124" t="n">
        <v>0.64</v>
      </c>
      <c r="X1124" t="n">
        <v>0.03</v>
      </c>
      <c r="Y1124" t="n">
        <v>1</v>
      </c>
      <c r="Z1124" t="n">
        <v>10</v>
      </c>
    </row>
    <row r="1125">
      <c r="A1125" t="n">
        <v>92</v>
      </c>
      <c r="B1125" t="n">
        <v>115</v>
      </c>
      <c r="C1125" t="inlineStr">
        <is>
          <t xml:space="preserve">CONCLUIDO	</t>
        </is>
      </c>
      <c r="D1125" t="n">
        <v>12.7199</v>
      </c>
      <c r="E1125" t="n">
        <v>7.86</v>
      </c>
      <c r="F1125" t="n">
        <v>5.07</v>
      </c>
      <c r="G1125" t="n">
        <v>101.38</v>
      </c>
      <c r="H1125" t="n">
        <v>1.62</v>
      </c>
      <c r="I1125" t="n">
        <v>3</v>
      </c>
      <c r="J1125" t="n">
        <v>263.42</v>
      </c>
      <c r="K1125" t="n">
        <v>56.94</v>
      </c>
      <c r="L1125" t="n">
        <v>24</v>
      </c>
      <c r="M1125" t="n">
        <v>1</v>
      </c>
      <c r="N1125" t="n">
        <v>67.48</v>
      </c>
      <c r="O1125" t="n">
        <v>32722.99</v>
      </c>
      <c r="P1125" t="n">
        <v>63.42</v>
      </c>
      <c r="Q1125" t="n">
        <v>202.81</v>
      </c>
      <c r="R1125" t="n">
        <v>18.57</v>
      </c>
      <c r="S1125" t="n">
        <v>13.89</v>
      </c>
      <c r="T1125" t="n">
        <v>668.0599999999999</v>
      </c>
      <c r="U1125" t="n">
        <v>0.75</v>
      </c>
      <c r="V1125" t="n">
        <v>0.76</v>
      </c>
      <c r="W1125" t="n">
        <v>0.64</v>
      </c>
      <c r="X1125" t="n">
        <v>0.03</v>
      </c>
      <c r="Y1125" t="n">
        <v>1</v>
      </c>
      <c r="Z1125" t="n">
        <v>10</v>
      </c>
    </row>
    <row r="1126">
      <c r="A1126" t="n">
        <v>93</v>
      </c>
      <c r="B1126" t="n">
        <v>115</v>
      </c>
      <c r="C1126" t="inlineStr">
        <is>
          <t xml:space="preserve">CONCLUIDO	</t>
        </is>
      </c>
      <c r="D1126" t="n">
        <v>12.7186</v>
      </c>
      <c r="E1126" t="n">
        <v>7.86</v>
      </c>
      <c r="F1126" t="n">
        <v>5.07</v>
      </c>
      <c r="G1126" t="n">
        <v>101.4</v>
      </c>
      <c r="H1126" t="n">
        <v>1.64</v>
      </c>
      <c r="I1126" t="n">
        <v>3</v>
      </c>
      <c r="J1126" t="n">
        <v>263.89</v>
      </c>
      <c r="K1126" t="n">
        <v>56.94</v>
      </c>
      <c r="L1126" t="n">
        <v>24.25</v>
      </c>
      <c r="M1126" t="n">
        <v>0</v>
      </c>
      <c r="N1126" t="n">
        <v>67.7</v>
      </c>
      <c r="O1126" t="n">
        <v>32780.66</v>
      </c>
      <c r="P1126" t="n">
        <v>63.69</v>
      </c>
      <c r="Q1126" t="n">
        <v>202.81</v>
      </c>
      <c r="R1126" t="n">
        <v>18.56</v>
      </c>
      <c r="S1126" t="n">
        <v>13.89</v>
      </c>
      <c r="T1126" t="n">
        <v>662.58</v>
      </c>
      <c r="U1126" t="n">
        <v>0.75</v>
      </c>
      <c r="V1126" t="n">
        <v>0.76</v>
      </c>
      <c r="W1126" t="n">
        <v>0.64</v>
      </c>
      <c r="X1126" t="n">
        <v>0.03</v>
      </c>
      <c r="Y1126" t="n">
        <v>1</v>
      </c>
      <c r="Z1126" t="n">
        <v>10</v>
      </c>
    </row>
    <row r="1127">
      <c r="A1127" t="n">
        <v>0</v>
      </c>
      <c r="B1127" t="n">
        <v>35</v>
      </c>
      <c r="C1127" t="inlineStr">
        <is>
          <t xml:space="preserve">CONCLUIDO	</t>
        </is>
      </c>
      <c r="D1127" t="n">
        <v>12.3115</v>
      </c>
      <c r="E1127" t="n">
        <v>8.119999999999999</v>
      </c>
      <c r="F1127" t="n">
        <v>5.68</v>
      </c>
      <c r="G1127" t="n">
        <v>10.65</v>
      </c>
      <c r="H1127" t="n">
        <v>0.22</v>
      </c>
      <c r="I1127" t="n">
        <v>32</v>
      </c>
      <c r="J1127" t="n">
        <v>80.84</v>
      </c>
      <c r="K1127" t="n">
        <v>35.1</v>
      </c>
      <c r="L1127" t="n">
        <v>1</v>
      </c>
      <c r="M1127" t="n">
        <v>30</v>
      </c>
      <c r="N1127" t="n">
        <v>9.74</v>
      </c>
      <c r="O1127" t="n">
        <v>10204.21</v>
      </c>
      <c r="P1127" t="n">
        <v>43.02</v>
      </c>
      <c r="Q1127" t="n">
        <v>202.9</v>
      </c>
      <c r="R1127" t="n">
        <v>37.28</v>
      </c>
      <c r="S1127" t="n">
        <v>13.89</v>
      </c>
      <c r="T1127" t="n">
        <v>9877.98</v>
      </c>
      <c r="U1127" t="n">
        <v>0.37</v>
      </c>
      <c r="V1127" t="n">
        <v>0.68</v>
      </c>
      <c r="W1127" t="n">
        <v>0.7</v>
      </c>
      <c r="X1127" t="n">
        <v>0.64</v>
      </c>
      <c r="Y1127" t="n">
        <v>1</v>
      </c>
      <c r="Z1127" t="n">
        <v>10</v>
      </c>
    </row>
    <row r="1128">
      <c r="A1128" t="n">
        <v>1</v>
      </c>
      <c r="B1128" t="n">
        <v>35</v>
      </c>
      <c r="C1128" t="inlineStr">
        <is>
          <t xml:space="preserve">CONCLUIDO	</t>
        </is>
      </c>
      <c r="D1128" t="n">
        <v>12.7497</v>
      </c>
      <c r="E1128" t="n">
        <v>7.84</v>
      </c>
      <c r="F1128" t="n">
        <v>5.52</v>
      </c>
      <c r="G1128" t="n">
        <v>13.25</v>
      </c>
      <c r="H1128" t="n">
        <v>0.27</v>
      </c>
      <c r="I1128" t="n">
        <v>25</v>
      </c>
      <c r="J1128" t="n">
        <v>81.14</v>
      </c>
      <c r="K1128" t="n">
        <v>35.1</v>
      </c>
      <c r="L1128" t="n">
        <v>1.25</v>
      </c>
      <c r="M1128" t="n">
        <v>23</v>
      </c>
      <c r="N1128" t="n">
        <v>9.789999999999999</v>
      </c>
      <c r="O1128" t="n">
        <v>10241.25</v>
      </c>
      <c r="P1128" t="n">
        <v>41.33</v>
      </c>
      <c r="Q1128" t="n">
        <v>202.87</v>
      </c>
      <c r="R1128" t="n">
        <v>32.59</v>
      </c>
      <c r="S1128" t="n">
        <v>13.89</v>
      </c>
      <c r="T1128" t="n">
        <v>7568.36</v>
      </c>
      <c r="U1128" t="n">
        <v>0.43</v>
      </c>
      <c r="V1128" t="n">
        <v>0.7</v>
      </c>
      <c r="W1128" t="n">
        <v>0.68</v>
      </c>
      <c r="X1128" t="n">
        <v>0.48</v>
      </c>
      <c r="Y1128" t="n">
        <v>1</v>
      </c>
      <c r="Z1128" t="n">
        <v>10</v>
      </c>
    </row>
    <row r="1129">
      <c r="A1129" t="n">
        <v>2</v>
      </c>
      <c r="B1129" t="n">
        <v>35</v>
      </c>
      <c r="C1129" t="inlineStr">
        <is>
          <t xml:space="preserve">CONCLUIDO	</t>
        </is>
      </c>
      <c r="D1129" t="n">
        <v>12.988</v>
      </c>
      <c r="E1129" t="n">
        <v>7.7</v>
      </c>
      <c r="F1129" t="n">
        <v>5.45</v>
      </c>
      <c r="G1129" t="n">
        <v>15.56</v>
      </c>
      <c r="H1129" t="n">
        <v>0.32</v>
      </c>
      <c r="I1129" t="n">
        <v>21</v>
      </c>
      <c r="J1129" t="n">
        <v>81.44</v>
      </c>
      <c r="K1129" t="n">
        <v>35.1</v>
      </c>
      <c r="L1129" t="n">
        <v>1.5</v>
      </c>
      <c r="M1129" t="n">
        <v>19</v>
      </c>
      <c r="N1129" t="n">
        <v>9.84</v>
      </c>
      <c r="O1129" t="n">
        <v>10278.32</v>
      </c>
      <c r="P1129" t="n">
        <v>40.18</v>
      </c>
      <c r="Q1129" t="n">
        <v>202.81</v>
      </c>
      <c r="R1129" t="n">
        <v>30.24</v>
      </c>
      <c r="S1129" t="n">
        <v>13.89</v>
      </c>
      <c r="T1129" t="n">
        <v>6415.09</v>
      </c>
      <c r="U1129" t="n">
        <v>0.46</v>
      </c>
      <c r="V1129" t="n">
        <v>0.71</v>
      </c>
      <c r="W1129" t="n">
        <v>0.67</v>
      </c>
      <c r="X1129" t="n">
        <v>0.41</v>
      </c>
      <c r="Y1129" t="n">
        <v>1</v>
      </c>
      <c r="Z1129" t="n">
        <v>10</v>
      </c>
    </row>
    <row r="1130">
      <c r="A1130" t="n">
        <v>3</v>
      </c>
      <c r="B1130" t="n">
        <v>35</v>
      </c>
      <c r="C1130" t="inlineStr">
        <is>
          <t xml:space="preserve">CONCLUIDO	</t>
        </is>
      </c>
      <c r="D1130" t="n">
        <v>13.2714</v>
      </c>
      <c r="E1130" t="n">
        <v>7.54</v>
      </c>
      <c r="F1130" t="n">
        <v>5.35</v>
      </c>
      <c r="G1130" t="n">
        <v>18.88</v>
      </c>
      <c r="H1130" t="n">
        <v>0.38</v>
      </c>
      <c r="I1130" t="n">
        <v>17</v>
      </c>
      <c r="J1130" t="n">
        <v>81.73999999999999</v>
      </c>
      <c r="K1130" t="n">
        <v>35.1</v>
      </c>
      <c r="L1130" t="n">
        <v>1.75</v>
      </c>
      <c r="M1130" t="n">
        <v>15</v>
      </c>
      <c r="N1130" t="n">
        <v>9.890000000000001</v>
      </c>
      <c r="O1130" t="n">
        <v>10315.41</v>
      </c>
      <c r="P1130" t="n">
        <v>38.81</v>
      </c>
      <c r="Q1130" t="n">
        <v>202.81</v>
      </c>
      <c r="R1130" t="n">
        <v>27.24</v>
      </c>
      <c r="S1130" t="n">
        <v>13.89</v>
      </c>
      <c r="T1130" t="n">
        <v>4936.39</v>
      </c>
      <c r="U1130" t="n">
        <v>0.51</v>
      </c>
      <c r="V1130" t="n">
        <v>0.72</v>
      </c>
      <c r="W1130" t="n">
        <v>0.67</v>
      </c>
      <c r="X1130" t="n">
        <v>0.31</v>
      </c>
      <c r="Y1130" t="n">
        <v>1</v>
      </c>
      <c r="Z1130" t="n">
        <v>10</v>
      </c>
    </row>
    <row r="1131">
      <c r="A1131" t="n">
        <v>4</v>
      </c>
      <c r="B1131" t="n">
        <v>35</v>
      </c>
      <c r="C1131" t="inlineStr">
        <is>
          <t xml:space="preserve">CONCLUIDO	</t>
        </is>
      </c>
      <c r="D1131" t="n">
        <v>13.3769</v>
      </c>
      <c r="E1131" t="n">
        <v>7.48</v>
      </c>
      <c r="F1131" t="n">
        <v>5.33</v>
      </c>
      <c r="G1131" t="n">
        <v>21.3</v>
      </c>
      <c r="H1131" t="n">
        <v>0.43</v>
      </c>
      <c r="I1131" t="n">
        <v>15</v>
      </c>
      <c r="J1131" t="n">
        <v>82.04000000000001</v>
      </c>
      <c r="K1131" t="n">
        <v>35.1</v>
      </c>
      <c r="L1131" t="n">
        <v>2</v>
      </c>
      <c r="M1131" t="n">
        <v>13</v>
      </c>
      <c r="N1131" t="n">
        <v>9.94</v>
      </c>
      <c r="O1131" t="n">
        <v>10352.53</v>
      </c>
      <c r="P1131" t="n">
        <v>38.2</v>
      </c>
      <c r="Q1131" t="n">
        <v>202.85</v>
      </c>
      <c r="R1131" t="n">
        <v>26.63</v>
      </c>
      <c r="S1131" t="n">
        <v>13.89</v>
      </c>
      <c r="T1131" t="n">
        <v>4637.78</v>
      </c>
      <c r="U1131" t="n">
        <v>0.52</v>
      </c>
      <c r="V1131" t="n">
        <v>0.73</v>
      </c>
      <c r="W1131" t="n">
        <v>0.66</v>
      </c>
      <c r="X1131" t="n">
        <v>0.29</v>
      </c>
      <c r="Y1131" t="n">
        <v>1</v>
      </c>
      <c r="Z1131" t="n">
        <v>10</v>
      </c>
    </row>
    <row r="1132">
      <c r="A1132" t="n">
        <v>5</v>
      </c>
      <c r="B1132" t="n">
        <v>35</v>
      </c>
      <c r="C1132" t="inlineStr">
        <is>
          <t xml:space="preserve">CONCLUIDO	</t>
        </is>
      </c>
      <c r="D1132" t="n">
        <v>13.5211</v>
      </c>
      <c r="E1132" t="n">
        <v>7.4</v>
      </c>
      <c r="F1132" t="n">
        <v>5.28</v>
      </c>
      <c r="G1132" t="n">
        <v>24.37</v>
      </c>
      <c r="H1132" t="n">
        <v>0.48</v>
      </c>
      <c r="I1132" t="n">
        <v>13</v>
      </c>
      <c r="J1132" t="n">
        <v>82.34</v>
      </c>
      <c r="K1132" t="n">
        <v>35.1</v>
      </c>
      <c r="L1132" t="n">
        <v>2.25</v>
      </c>
      <c r="M1132" t="n">
        <v>11</v>
      </c>
      <c r="N1132" t="n">
        <v>9.99</v>
      </c>
      <c r="O1132" t="n">
        <v>10389.66</v>
      </c>
      <c r="P1132" t="n">
        <v>37.42</v>
      </c>
      <c r="Q1132" t="n">
        <v>202.86</v>
      </c>
      <c r="R1132" t="n">
        <v>25</v>
      </c>
      <c r="S1132" t="n">
        <v>13.89</v>
      </c>
      <c r="T1132" t="n">
        <v>3834.38</v>
      </c>
      <c r="U1132" t="n">
        <v>0.5600000000000001</v>
      </c>
      <c r="V1132" t="n">
        <v>0.73</v>
      </c>
      <c r="W1132" t="n">
        <v>0.66</v>
      </c>
      <c r="X1132" t="n">
        <v>0.24</v>
      </c>
      <c r="Y1132" t="n">
        <v>1</v>
      </c>
      <c r="Z1132" t="n">
        <v>10</v>
      </c>
    </row>
    <row r="1133">
      <c r="A1133" t="n">
        <v>6</v>
      </c>
      <c r="B1133" t="n">
        <v>35</v>
      </c>
      <c r="C1133" t="inlineStr">
        <is>
          <t xml:space="preserve">CONCLUIDO	</t>
        </is>
      </c>
      <c r="D1133" t="n">
        <v>13.5916</v>
      </c>
      <c r="E1133" t="n">
        <v>7.36</v>
      </c>
      <c r="F1133" t="n">
        <v>5.26</v>
      </c>
      <c r="G1133" t="n">
        <v>26.29</v>
      </c>
      <c r="H1133" t="n">
        <v>0.53</v>
      </c>
      <c r="I1133" t="n">
        <v>12</v>
      </c>
      <c r="J1133" t="n">
        <v>82.65000000000001</v>
      </c>
      <c r="K1133" t="n">
        <v>35.1</v>
      </c>
      <c r="L1133" t="n">
        <v>2.5</v>
      </c>
      <c r="M1133" t="n">
        <v>10</v>
      </c>
      <c r="N1133" t="n">
        <v>10.04</v>
      </c>
      <c r="O1133" t="n">
        <v>10426.82</v>
      </c>
      <c r="P1133" t="n">
        <v>36.9</v>
      </c>
      <c r="Q1133" t="n">
        <v>202.82</v>
      </c>
      <c r="R1133" t="n">
        <v>24.5</v>
      </c>
      <c r="S1133" t="n">
        <v>13.89</v>
      </c>
      <c r="T1133" t="n">
        <v>3587.99</v>
      </c>
      <c r="U1133" t="n">
        <v>0.57</v>
      </c>
      <c r="V1133" t="n">
        <v>0.74</v>
      </c>
      <c r="W1133" t="n">
        <v>0.66</v>
      </c>
      <c r="X1133" t="n">
        <v>0.22</v>
      </c>
      <c r="Y1133" t="n">
        <v>1</v>
      </c>
      <c r="Z1133" t="n">
        <v>10</v>
      </c>
    </row>
    <row r="1134">
      <c r="A1134" t="n">
        <v>7</v>
      </c>
      <c r="B1134" t="n">
        <v>35</v>
      </c>
      <c r="C1134" t="inlineStr">
        <is>
          <t xml:space="preserve">CONCLUIDO	</t>
        </is>
      </c>
      <c r="D1134" t="n">
        <v>13.656</v>
      </c>
      <c r="E1134" t="n">
        <v>7.32</v>
      </c>
      <c r="F1134" t="n">
        <v>5.24</v>
      </c>
      <c r="G1134" t="n">
        <v>28.59</v>
      </c>
      <c r="H1134" t="n">
        <v>0.58</v>
      </c>
      <c r="I1134" t="n">
        <v>11</v>
      </c>
      <c r="J1134" t="n">
        <v>82.95</v>
      </c>
      <c r="K1134" t="n">
        <v>35.1</v>
      </c>
      <c r="L1134" t="n">
        <v>2.75</v>
      </c>
      <c r="M1134" t="n">
        <v>9</v>
      </c>
      <c r="N1134" t="n">
        <v>10.1</v>
      </c>
      <c r="O1134" t="n">
        <v>10463.99</v>
      </c>
      <c r="P1134" t="n">
        <v>36.09</v>
      </c>
      <c r="Q1134" t="n">
        <v>202.81</v>
      </c>
      <c r="R1134" t="n">
        <v>24.14</v>
      </c>
      <c r="S1134" t="n">
        <v>13.89</v>
      </c>
      <c r="T1134" t="n">
        <v>3415.13</v>
      </c>
      <c r="U1134" t="n">
        <v>0.58</v>
      </c>
      <c r="V1134" t="n">
        <v>0.74</v>
      </c>
      <c r="W1134" t="n">
        <v>0.65</v>
      </c>
      <c r="X1134" t="n">
        <v>0.2</v>
      </c>
      <c r="Y1134" t="n">
        <v>1</v>
      </c>
      <c r="Z1134" t="n">
        <v>10</v>
      </c>
    </row>
    <row r="1135">
      <c r="A1135" t="n">
        <v>8</v>
      </c>
      <c r="B1135" t="n">
        <v>35</v>
      </c>
      <c r="C1135" t="inlineStr">
        <is>
          <t xml:space="preserve">CONCLUIDO	</t>
        </is>
      </c>
      <c r="D1135" t="n">
        <v>13.7604</v>
      </c>
      <c r="E1135" t="n">
        <v>7.27</v>
      </c>
      <c r="F1135" t="n">
        <v>5.2</v>
      </c>
      <c r="G1135" t="n">
        <v>31.22</v>
      </c>
      <c r="H1135" t="n">
        <v>0.63</v>
      </c>
      <c r="I1135" t="n">
        <v>10</v>
      </c>
      <c r="J1135" t="n">
        <v>83.25</v>
      </c>
      <c r="K1135" t="n">
        <v>35.1</v>
      </c>
      <c r="L1135" t="n">
        <v>3</v>
      </c>
      <c r="M1135" t="n">
        <v>8</v>
      </c>
      <c r="N1135" t="n">
        <v>10.15</v>
      </c>
      <c r="O1135" t="n">
        <v>10501.19</v>
      </c>
      <c r="P1135" t="n">
        <v>35.35</v>
      </c>
      <c r="Q1135" t="n">
        <v>202.81</v>
      </c>
      <c r="R1135" t="n">
        <v>22.86</v>
      </c>
      <c r="S1135" t="n">
        <v>13.89</v>
      </c>
      <c r="T1135" t="n">
        <v>2781.74</v>
      </c>
      <c r="U1135" t="n">
        <v>0.61</v>
      </c>
      <c r="V1135" t="n">
        <v>0.74</v>
      </c>
      <c r="W1135" t="n">
        <v>0.65</v>
      </c>
      <c r="X1135" t="n">
        <v>0.17</v>
      </c>
      <c r="Y1135" t="n">
        <v>1</v>
      </c>
      <c r="Z1135" t="n">
        <v>10</v>
      </c>
    </row>
    <row r="1136">
      <c r="A1136" t="n">
        <v>9</v>
      </c>
      <c r="B1136" t="n">
        <v>35</v>
      </c>
      <c r="C1136" t="inlineStr">
        <is>
          <t xml:space="preserve">CONCLUIDO	</t>
        </is>
      </c>
      <c r="D1136" t="n">
        <v>13.8037</v>
      </c>
      <c r="E1136" t="n">
        <v>7.24</v>
      </c>
      <c r="F1136" t="n">
        <v>5.2</v>
      </c>
      <c r="G1136" t="n">
        <v>34.65</v>
      </c>
      <c r="H1136" t="n">
        <v>0.68</v>
      </c>
      <c r="I1136" t="n">
        <v>9</v>
      </c>
      <c r="J1136" t="n">
        <v>83.55</v>
      </c>
      <c r="K1136" t="n">
        <v>35.1</v>
      </c>
      <c r="L1136" t="n">
        <v>3.25</v>
      </c>
      <c r="M1136" t="n">
        <v>6</v>
      </c>
      <c r="N1136" t="n">
        <v>10.2</v>
      </c>
      <c r="O1136" t="n">
        <v>10538.42</v>
      </c>
      <c r="P1136" t="n">
        <v>34.23</v>
      </c>
      <c r="Q1136" t="n">
        <v>202.81</v>
      </c>
      <c r="R1136" t="n">
        <v>22.66</v>
      </c>
      <c r="S1136" t="n">
        <v>13.89</v>
      </c>
      <c r="T1136" t="n">
        <v>2683.89</v>
      </c>
      <c r="U1136" t="n">
        <v>0.61</v>
      </c>
      <c r="V1136" t="n">
        <v>0.74</v>
      </c>
      <c r="W1136" t="n">
        <v>0.65</v>
      </c>
      <c r="X1136" t="n">
        <v>0.16</v>
      </c>
      <c r="Y1136" t="n">
        <v>1</v>
      </c>
      <c r="Z1136" t="n">
        <v>10</v>
      </c>
    </row>
    <row r="1137">
      <c r="A1137" t="n">
        <v>10</v>
      </c>
      <c r="B1137" t="n">
        <v>35</v>
      </c>
      <c r="C1137" t="inlineStr">
        <is>
          <t xml:space="preserve">CONCLUIDO	</t>
        </is>
      </c>
      <c r="D1137" t="n">
        <v>13.8499</v>
      </c>
      <c r="E1137" t="n">
        <v>7.22</v>
      </c>
      <c r="F1137" t="n">
        <v>5.19</v>
      </c>
      <c r="G1137" t="n">
        <v>38.93</v>
      </c>
      <c r="H1137" t="n">
        <v>0.73</v>
      </c>
      <c r="I1137" t="n">
        <v>8</v>
      </c>
      <c r="J1137" t="n">
        <v>83.84999999999999</v>
      </c>
      <c r="K1137" t="n">
        <v>35.1</v>
      </c>
      <c r="L1137" t="n">
        <v>3.5</v>
      </c>
      <c r="M1137" t="n">
        <v>5</v>
      </c>
      <c r="N1137" t="n">
        <v>10.25</v>
      </c>
      <c r="O1137" t="n">
        <v>10575.66</v>
      </c>
      <c r="P1137" t="n">
        <v>33.85</v>
      </c>
      <c r="Q1137" t="n">
        <v>202.81</v>
      </c>
      <c r="R1137" t="n">
        <v>22.33</v>
      </c>
      <c r="S1137" t="n">
        <v>13.89</v>
      </c>
      <c r="T1137" t="n">
        <v>2525.4</v>
      </c>
      <c r="U1137" t="n">
        <v>0.62</v>
      </c>
      <c r="V1137" t="n">
        <v>0.75</v>
      </c>
      <c r="W1137" t="n">
        <v>0.65</v>
      </c>
      <c r="X1137" t="n">
        <v>0.15</v>
      </c>
      <c r="Y1137" t="n">
        <v>1</v>
      </c>
      <c r="Z1137" t="n">
        <v>10</v>
      </c>
    </row>
    <row r="1138">
      <c r="A1138" t="n">
        <v>11</v>
      </c>
      <c r="B1138" t="n">
        <v>35</v>
      </c>
      <c r="C1138" t="inlineStr">
        <is>
          <t xml:space="preserve">CONCLUIDO	</t>
        </is>
      </c>
      <c r="D1138" t="n">
        <v>13.8707</v>
      </c>
      <c r="E1138" t="n">
        <v>7.21</v>
      </c>
      <c r="F1138" t="n">
        <v>5.18</v>
      </c>
      <c r="G1138" t="n">
        <v>38.85</v>
      </c>
      <c r="H1138" t="n">
        <v>0.78</v>
      </c>
      <c r="I1138" t="n">
        <v>8</v>
      </c>
      <c r="J1138" t="n">
        <v>84.15000000000001</v>
      </c>
      <c r="K1138" t="n">
        <v>35.1</v>
      </c>
      <c r="L1138" t="n">
        <v>3.75</v>
      </c>
      <c r="M1138" t="n">
        <v>4</v>
      </c>
      <c r="N1138" t="n">
        <v>10.3</v>
      </c>
      <c r="O1138" t="n">
        <v>10612.93</v>
      </c>
      <c r="P1138" t="n">
        <v>33.04</v>
      </c>
      <c r="Q1138" t="n">
        <v>202.81</v>
      </c>
      <c r="R1138" t="n">
        <v>21.98</v>
      </c>
      <c r="S1138" t="n">
        <v>13.89</v>
      </c>
      <c r="T1138" t="n">
        <v>2349.75</v>
      </c>
      <c r="U1138" t="n">
        <v>0.63</v>
      </c>
      <c r="V1138" t="n">
        <v>0.75</v>
      </c>
      <c r="W1138" t="n">
        <v>0.65</v>
      </c>
      <c r="X1138" t="n">
        <v>0.14</v>
      </c>
      <c r="Y1138" t="n">
        <v>1</v>
      </c>
      <c r="Z1138" t="n">
        <v>10</v>
      </c>
    </row>
    <row r="1139">
      <c r="A1139" t="n">
        <v>12</v>
      </c>
      <c r="B1139" t="n">
        <v>35</v>
      </c>
      <c r="C1139" t="inlineStr">
        <is>
          <t xml:space="preserve">CONCLUIDO	</t>
        </is>
      </c>
      <c r="D1139" t="n">
        <v>13.8712</v>
      </c>
      <c r="E1139" t="n">
        <v>7.21</v>
      </c>
      <c r="F1139" t="n">
        <v>5.18</v>
      </c>
      <c r="G1139" t="n">
        <v>38.85</v>
      </c>
      <c r="H1139" t="n">
        <v>0.83</v>
      </c>
      <c r="I1139" t="n">
        <v>8</v>
      </c>
      <c r="J1139" t="n">
        <v>84.45999999999999</v>
      </c>
      <c r="K1139" t="n">
        <v>35.1</v>
      </c>
      <c r="L1139" t="n">
        <v>4</v>
      </c>
      <c r="M1139" t="n">
        <v>2</v>
      </c>
      <c r="N1139" t="n">
        <v>10.36</v>
      </c>
      <c r="O1139" t="n">
        <v>10650.22</v>
      </c>
      <c r="P1139" t="n">
        <v>32.71</v>
      </c>
      <c r="Q1139" t="n">
        <v>202.81</v>
      </c>
      <c r="R1139" t="n">
        <v>21.98</v>
      </c>
      <c r="S1139" t="n">
        <v>13.89</v>
      </c>
      <c r="T1139" t="n">
        <v>2347.66</v>
      </c>
      <c r="U1139" t="n">
        <v>0.63</v>
      </c>
      <c r="V1139" t="n">
        <v>0.75</v>
      </c>
      <c r="W1139" t="n">
        <v>0.65</v>
      </c>
      <c r="X1139" t="n">
        <v>0.14</v>
      </c>
      <c r="Y1139" t="n">
        <v>1</v>
      </c>
      <c r="Z1139" t="n">
        <v>10</v>
      </c>
    </row>
    <row r="1140">
      <c r="A1140" t="n">
        <v>13</v>
      </c>
      <c r="B1140" t="n">
        <v>35</v>
      </c>
      <c r="C1140" t="inlineStr">
        <is>
          <t xml:space="preserve">CONCLUIDO	</t>
        </is>
      </c>
      <c r="D1140" t="n">
        <v>13.9346</v>
      </c>
      <c r="E1140" t="n">
        <v>7.18</v>
      </c>
      <c r="F1140" t="n">
        <v>5.16</v>
      </c>
      <c r="G1140" t="n">
        <v>44.26</v>
      </c>
      <c r="H1140" t="n">
        <v>0.88</v>
      </c>
      <c r="I1140" t="n">
        <v>7</v>
      </c>
      <c r="J1140" t="n">
        <v>84.76000000000001</v>
      </c>
      <c r="K1140" t="n">
        <v>35.1</v>
      </c>
      <c r="L1140" t="n">
        <v>4.25</v>
      </c>
      <c r="M1140" t="n">
        <v>0</v>
      </c>
      <c r="N1140" t="n">
        <v>10.41</v>
      </c>
      <c r="O1140" t="n">
        <v>10687.53</v>
      </c>
      <c r="P1140" t="n">
        <v>32.54</v>
      </c>
      <c r="Q1140" t="n">
        <v>202.83</v>
      </c>
      <c r="R1140" t="n">
        <v>21.32</v>
      </c>
      <c r="S1140" t="n">
        <v>13.89</v>
      </c>
      <c r="T1140" t="n">
        <v>2022.83</v>
      </c>
      <c r="U1140" t="n">
        <v>0.65</v>
      </c>
      <c r="V1140" t="n">
        <v>0.75</v>
      </c>
      <c r="W1140" t="n">
        <v>0.66</v>
      </c>
      <c r="X1140" t="n">
        <v>0.13</v>
      </c>
      <c r="Y1140" t="n">
        <v>1</v>
      </c>
      <c r="Z1140" t="n">
        <v>10</v>
      </c>
    </row>
    <row r="1141">
      <c r="A1141" t="n">
        <v>0</v>
      </c>
      <c r="B1141" t="n">
        <v>50</v>
      </c>
      <c r="C1141" t="inlineStr">
        <is>
          <t xml:space="preserve">CONCLUIDO	</t>
        </is>
      </c>
      <c r="D1141" t="n">
        <v>11.4162</v>
      </c>
      <c r="E1141" t="n">
        <v>8.76</v>
      </c>
      <c r="F1141" t="n">
        <v>5.83</v>
      </c>
      <c r="G1141" t="n">
        <v>8.75</v>
      </c>
      <c r="H1141" t="n">
        <v>0.16</v>
      </c>
      <c r="I1141" t="n">
        <v>40</v>
      </c>
      <c r="J1141" t="n">
        <v>107.41</v>
      </c>
      <c r="K1141" t="n">
        <v>41.65</v>
      </c>
      <c r="L1141" t="n">
        <v>1</v>
      </c>
      <c r="M1141" t="n">
        <v>38</v>
      </c>
      <c r="N1141" t="n">
        <v>14.77</v>
      </c>
      <c r="O1141" t="n">
        <v>13481.73</v>
      </c>
      <c r="P1141" t="n">
        <v>54.37</v>
      </c>
      <c r="Q1141" t="n">
        <v>202.83</v>
      </c>
      <c r="R1141" t="n">
        <v>42.39</v>
      </c>
      <c r="S1141" t="n">
        <v>13.89</v>
      </c>
      <c r="T1141" t="n">
        <v>12394.05</v>
      </c>
      <c r="U1141" t="n">
        <v>0.33</v>
      </c>
      <c r="V1141" t="n">
        <v>0.66</v>
      </c>
      <c r="W1141" t="n">
        <v>0.7</v>
      </c>
      <c r="X1141" t="n">
        <v>0.8</v>
      </c>
      <c r="Y1141" t="n">
        <v>1</v>
      </c>
      <c r="Z1141" t="n">
        <v>10</v>
      </c>
    </row>
    <row r="1142">
      <c r="A1142" t="n">
        <v>1</v>
      </c>
      <c r="B1142" t="n">
        <v>50</v>
      </c>
      <c r="C1142" t="inlineStr">
        <is>
          <t xml:space="preserve">CONCLUIDO	</t>
        </is>
      </c>
      <c r="D1142" t="n">
        <v>11.9454</v>
      </c>
      <c r="E1142" t="n">
        <v>8.369999999999999</v>
      </c>
      <c r="F1142" t="n">
        <v>5.65</v>
      </c>
      <c r="G1142" t="n">
        <v>10.93</v>
      </c>
      <c r="H1142" t="n">
        <v>0.2</v>
      </c>
      <c r="I1142" t="n">
        <v>31</v>
      </c>
      <c r="J1142" t="n">
        <v>107.73</v>
      </c>
      <c r="K1142" t="n">
        <v>41.65</v>
      </c>
      <c r="L1142" t="n">
        <v>1.25</v>
      </c>
      <c r="M1142" t="n">
        <v>29</v>
      </c>
      <c r="N1142" t="n">
        <v>14.83</v>
      </c>
      <c r="O1142" t="n">
        <v>13520.81</v>
      </c>
      <c r="P1142" t="n">
        <v>52.17</v>
      </c>
      <c r="Q1142" t="n">
        <v>202.86</v>
      </c>
      <c r="R1142" t="n">
        <v>36.67</v>
      </c>
      <c r="S1142" t="n">
        <v>13.89</v>
      </c>
      <c r="T1142" t="n">
        <v>9578.059999999999</v>
      </c>
      <c r="U1142" t="n">
        <v>0.38</v>
      </c>
      <c r="V1142" t="n">
        <v>0.6899999999999999</v>
      </c>
      <c r="W1142" t="n">
        <v>0.68</v>
      </c>
      <c r="X1142" t="n">
        <v>0.61</v>
      </c>
      <c r="Y1142" t="n">
        <v>1</v>
      </c>
      <c r="Z1142" t="n">
        <v>10</v>
      </c>
    </row>
    <row r="1143">
      <c r="A1143" t="n">
        <v>2</v>
      </c>
      <c r="B1143" t="n">
        <v>50</v>
      </c>
      <c r="C1143" t="inlineStr">
        <is>
          <t xml:space="preserve">CONCLUIDO	</t>
        </is>
      </c>
      <c r="D1143" t="n">
        <v>12.2449</v>
      </c>
      <c r="E1143" t="n">
        <v>8.17</v>
      </c>
      <c r="F1143" t="n">
        <v>5.55</v>
      </c>
      <c r="G1143" t="n">
        <v>12.81</v>
      </c>
      <c r="H1143" t="n">
        <v>0.24</v>
      </c>
      <c r="I1143" t="n">
        <v>26</v>
      </c>
      <c r="J1143" t="n">
        <v>108.05</v>
      </c>
      <c r="K1143" t="n">
        <v>41.65</v>
      </c>
      <c r="L1143" t="n">
        <v>1.5</v>
      </c>
      <c r="M1143" t="n">
        <v>24</v>
      </c>
      <c r="N1143" t="n">
        <v>14.9</v>
      </c>
      <c r="O1143" t="n">
        <v>13559.91</v>
      </c>
      <c r="P1143" t="n">
        <v>50.93</v>
      </c>
      <c r="Q1143" t="n">
        <v>202.84</v>
      </c>
      <c r="R1143" t="n">
        <v>33.78</v>
      </c>
      <c r="S1143" t="n">
        <v>13.89</v>
      </c>
      <c r="T1143" t="n">
        <v>8158.5</v>
      </c>
      <c r="U1143" t="n">
        <v>0.41</v>
      </c>
      <c r="V1143" t="n">
        <v>0.7</v>
      </c>
      <c r="W1143" t="n">
        <v>0.68</v>
      </c>
      <c r="X1143" t="n">
        <v>0.51</v>
      </c>
      <c r="Y1143" t="n">
        <v>1</v>
      </c>
      <c r="Z1143" t="n">
        <v>10</v>
      </c>
    </row>
    <row r="1144">
      <c r="A1144" t="n">
        <v>3</v>
      </c>
      <c r="B1144" t="n">
        <v>50</v>
      </c>
      <c r="C1144" t="inlineStr">
        <is>
          <t xml:space="preserve">CONCLUIDO	</t>
        </is>
      </c>
      <c r="D1144" t="n">
        <v>12.5291</v>
      </c>
      <c r="E1144" t="n">
        <v>7.98</v>
      </c>
      <c r="F1144" t="n">
        <v>5.46</v>
      </c>
      <c r="G1144" t="n">
        <v>14.88</v>
      </c>
      <c r="H1144" t="n">
        <v>0.28</v>
      </c>
      <c r="I1144" t="n">
        <v>22</v>
      </c>
      <c r="J1144" t="n">
        <v>108.37</v>
      </c>
      <c r="K1144" t="n">
        <v>41.65</v>
      </c>
      <c r="L1144" t="n">
        <v>1.75</v>
      </c>
      <c r="M1144" t="n">
        <v>20</v>
      </c>
      <c r="N1144" t="n">
        <v>14.97</v>
      </c>
      <c r="O1144" t="n">
        <v>13599.17</v>
      </c>
      <c r="P1144" t="n">
        <v>49.79</v>
      </c>
      <c r="Q1144" t="n">
        <v>202.89</v>
      </c>
      <c r="R1144" t="n">
        <v>30.84</v>
      </c>
      <c r="S1144" t="n">
        <v>13.89</v>
      </c>
      <c r="T1144" t="n">
        <v>6711.74</v>
      </c>
      <c r="U1144" t="n">
        <v>0.45</v>
      </c>
      <c r="V1144" t="n">
        <v>0.71</v>
      </c>
      <c r="W1144" t="n">
        <v>0.67</v>
      </c>
      <c r="X1144" t="n">
        <v>0.42</v>
      </c>
      <c r="Y1144" t="n">
        <v>1</v>
      </c>
      <c r="Z1144" t="n">
        <v>10</v>
      </c>
    </row>
    <row r="1145">
      <c r="A1145" t="n">
        <v>4</v>
      </c>
      <c r="B1145" t="n">
        <v>50</v>
      </c>
      <c r="C1145" t="inlineStr">
        <is>
          <t xml:space="preserve">CONCLUIDO	</t>
        </is>
      </c>
      <c r="D1145" t="n">
        <v>12.7024</v>
      </c>
      <c r="E1145" t="n">
        <v>7.87</v>
      </c>
      <c r="F1145" t="n">
        <v>5.41</v>
      </c>
      <c r="G1145" t="n">
        <v>17.1</v>
      </c>
      <c r="H1145" t="n">
        <v>0.32</v>
      </c>
      <c r="I1145" t="n">
        <v>19</v>
      </c>
      <c r="J1145" t="n">
        <v>108.68</v>
      </c>
      <c r="K1145" t="n">
        <v>41.65</v>
      </c>
      <c r="L1145" t="n">
        <v>2</v>
      </c>
      <c r="M1145" t="n">
        <v>17</v>
      </c>
      <c r="N1145" t="n">
        <v>15.03</v>
      </c>
      <c r="O1145" t="n">
        <v>13638.32</v>
      </c>
      <c r="P1145" t="n">
        <v>49.11</v>
      </c>
      <c r="Q1145" t="n">
        <v>202.87</v>
      </c>
      <c r="R1145" t="n">
        <v>29.2</v>
      </c>
      <c r="S1145" t="n">
        <v>13.89</v>
      </c>
      <c r="T1145" t="n">
        <v>5902.75</v>
      </c>
      <c r="U1145" t="n">
        <v>0.48</v>
      </c>
      <c r="V1145" t="n">
        <v>0.71</v>
      </c>
      <c r="W1145" t="n">
        <v>0.67</v>
      </c>
      <c r="X1145" t="n">
        <v>0.38</v>
      </c>
      <c r="Y1145" t="n">
        <v>1</v>
      </c>
      <c r="Z1145" t="n">
        <v>10</v>
      </c>
    </row>
    <row r="1146">
      <c r="A1146" t="n">
        <v>5</v>
      </c>
      <c r="B1146" t="n">
        <v>50</v>
      </c>
      <c r="C1146" t="inlineStr">
        <is>
          <t xml:space="preserve">CONCLUIDO	</t>
        </is>
      </c>
      <c r="D1146" t="n">
        <v>12.8576</v>
      </c>
      <c r="E1146" t="n">
        <v>7.78</v>
      </c>
      <c r="F1146" t="n">
        <v>5.36</v>
      </c>
      <c r="G1146" t="n">
        <v>18.93</v>
      </c>
      <c r="H1146" t="n">
        <v>0.36</v>
      </c>
      <c r="I1146" t="n">
        <v>17</v>
      </c>
      <c r="J1146" t="n">
        <v>109</v>
      </c>
      <c r="K1146" t="n">
        <v>41.65</v>
      </c>
      <c r="L1146" t="n">
        <v>2.25</v>
      </c>
      <c r="M1146" t="n">
        <v>15</v>
      </c>
      <c r="N1146" t="n">
        <v>15.1</v>
      </c>
      <c r="O1146" t="n">
        <v>13677.51</v>
      </c>
      <c r="P1146" t="n">
        <v>48.11</v>
      </c>
      <c r="Q1146" t="n">
        <v>202.82</v>
      </c>
      <c r="R1146" t="n">
        <v>27.67</v>
      </c>
      <c r="S1146" t="n">
        <v>13.89</v>
      </c>
      <c r="T1146" t="n">
        <v>5151.97</v>
      </c>
      <c r="U1146" t="n">
        <v>0.5</v>
      </c>
      <c r="V1146" t="n">
        <v>0.72</v>
      </c>
      <c r="W1146" t="n">
        <v>0.67</v>
      </c>
      <c r="X1146" t="n">
        <v>0.33</v>
      </c>
      <c r="Y1146" t="n">
        <v>1</v>
      </c>
      <c r="Z1146" t="n">
        <v>10</v>
      </c>
    </row>
    <row r="1147">
      <c r="A1147" t="n">
        <v>6</v>
      </c>
      <c r="B1147" t="n">
        <v>50</v>
      </c>
      <c r="C1147" t="inlineStr">
        <is>
          <t xml:space="preserve">CONCLUIDO	</t>
        </is>
      </c>
      <c r="D1147" t="n">
        <v>12.994</v>
      </c>
      <c r="E1147" t="n">
        <v>7.7</v>
      </c>
      <c r="F1147" t="n">
        <v>5.33</v>
      </c>
      <c r="G1147" t="n">
        <v>21.31</v>
      </c>
      <c r="H1147" t="n">
        <v>0.4</v>
      </c>
      <c r="I1147" t="n">
        <v>15</v>
      </c>
      <c r="J1147" t="n">
        <v>109.32</v>
      </c>
      <c r="K1147" t="n">
        <v>41.65</v>
      </c>
      <c r="L1147" t="n">
        <v>2.5</v>
      </c>
      <c r="M1147" t="n">
        <v>13</v>
      </c>
      <c r="N1147" t="n">
        <v>15.17</v>
      </c>
      <c r="O1147" t="n">
        <v>13716.72</v>
      </c>
      <c r="P1147" t="n">
        <v>47.48</v>
      </c>
      <c r="Q1147" t="n">
        <v>202.85</v>
      </c>
      <c r="R1147" t="n">
        <v>26.34</v>
      </c>
      <c r="S1147" t="n">
        <v>13.89</v>
      </c>
      <c r="T1147" t="n">
        <v>4496.31</v>
      </c>
      <c r="U1147" t="n">
        <v>0.53</v>
      </c>
      <c r="V1147" t="n">
        <v>0.73</v>
      </c>
      <c r="W1147" t="n">
        <v>0.67</v>
      </c>
      <c r="X1147" t="n">
        <v>0.29</v>
      </c>
      <c r="Y1147" t="n">
        <v>1</v>
      </c>
      <c r="Z1147" t="n">
        <v>10</v>
      </c>
    </row>
    <row r="1148">
      <c r="A1148" t="n">
        <v>7</v>
      </c>
      <c r="B1148" t="n">
        <v>50</v>
      </c>
      <c r="C1148" t="inlineStr">
        <is>
          <t xml:space="preserve">CONCLUIDO	</t>
        </is>
      </c>
      <c r="D1148" t="n">
        <v>13.0738</v>
      </c>
      <c r="E1148" t="n">
        <v>7.65</v>
      </c>
      <c r="F1148" t="n">
        <v>5.3</v>
      </c>
      <c r="G1148" t="n">
        <v>22.72</v>
      </c>
      <c r="H1148" t="n">
        <v>0.44</v>
      </c>
      <c r="I1148" t="n">
        <v>14</v>
      </c>
      <c r="J1148" t="n">
        <v>109.64</v>
      </c>
      <c r="K1148" t="n">
        <v>41.65</v>
      </c>
      <c r="L1148" t="n">
        <v>2.75</v>
      </c>
      <c r="M1148" t="n">
        <v>12</v>
      </c>
      <c r="N1148" t="n">
        <v>15.24</v>
      </c>
      <c r="O1148" t="n">
        <v>13755.95</v>
      </c>
      <c r="P1148" t="n">
        <v>46.91</v>
      </c>
      <c r="Q1148" t="n">
        <v>202.82</v>
      </c>
      <c r="R1148" t="n">
        <v>25.92</v>
      </c>
      <c r="S1148" t="n">
        <v>13.89</v>
      </c>
      <c r="T1148" t="n">
        <v>4290.69</v>
      </c>
      <c r="U1148" t="n">
        <v>0.54</v>
      </c>
      <c r="V1148" t="n">
        <v>0.73</v>
      </c>
      <c r="W1148" t="n">
        <v>0.66</v>
      </c>
      <c r="X1148" t="n">
        <v>0.26</v>
      </c>
      <c r="Y1148" t="n">
        <v>1</v>
      </c>
      <c r="Z1148" t="n">
        <v>10</v>
      </c>
    </row>
    <row r="1149">
      <c r="A1149" t="n">
        <v>8</v>
      </c>
      <c r="B1149" t="n">
        <v>50</v>
      </c>
      <c r="C1149" t="inlineStr">
        <is>
          <t xml:space="preserve">CONCLUIDO	</t>
        </is>
      </c>
      <c r="D1149" t="n">
        <v>13.2324</v>
      </c>
      <c r="E1149" t="n">
        <v>7.56</v>
      </c>
      <c r="F1149" t="n">
        <v>5.25</v>
      </c>
      <c r="G1149" t="n">
        <v>26.27</v>
      </c>
      <c r="H1149" t="n">
        <v>0.48</v>
      </c>
      <c r="I1149" t="n">
        <v>12</v>
      </c>
      <c r="J1149" t="n">
        <v>109.96</v>
      </c>
      <c r="K1149" t="n">
        <v>41.65</v>
      </c>
      <c r="L1149" t="n">
        <v>3</v>
      </c>
      <c r="M1149" t="n">
        <v>10</v>
      </c>
      <c r="N1149" t="n">
        <v>15.31</v>
      </c>
      <c r="O1149" t="n">
        <v>13795.21</v>
      </c>
      <c r="P1149" t="n">
        <v>46.09</v>
      </c>
      <c r="Q1149" t="n">
        <v>202.83</v>
      </c>
      <c r="R1149" t="n">
        <v>24.34</v>
      </c>
      <c r="S1149" t="n">
        <v>13.89</v>
      </c>
      <c r="T1149" t="n">
        <v>3511.61</v>
      </c>
      <c r="U1149" t="n">
        <v>0.57</v>
      </c>
      <c r="V1149" t="n">
        <v>0.74</v>
      </c>
      <c r="W1149" t="n">
        <v>0.66</v>
      </c>
      <c r="X1149" t="n">
        <v>0.22</v>
      </c>
      <c r="Y1149" t="n">
        <v>1</v>
      </c>
      <c r="Z1149" t="n">
        <v>10</v>
      </c>
    </row>
    <row r="1150">
      <c r="A1150" t="n">
        <v>9</v>
      </c>
      <c r="B1150" t="n">
        <v>50</v>
      </c>
      <c r="C1150" t="inlineStr">
        <is>
          <t xml:space="preserve">CONCLUIDO	</t>
        </is>
      </c>
      <c r="D1150" t="n">
        <v>13.2081</v>
      </c>
      <c r="E1150" t="n">
        <v>7.57</v>
      </c>
      <c r="F1150" t="n">
        <v>5.27</v>
      </c>
      <c r="G1150" t="n">
        <v>26.34</v>
      </c>
      <c r="H1150" t="n">
        <v>0.52</v>
      </c>
      <c r="I1150" t="n">
        <v>12</v>
      </c>
      <c r="J1150" t="n">
        <v>110.27</v>
      </c>
      <c r="K1150" t="n">
        <v>41.65</v>
      </c>
      <c r="L1150" t="n">
        <v>3.25</v>
      </c>
      <c r="M1150" t="n">
        <v>10</v>
      </c>
      <c r="N1150" t="n">
        <v>15.37</v>
      </c>
      <c r="O1150" t="n">
        <v>13834.5</v>
      </c>
      <c r="P1150" t="n">
        <v>45.85</v>
      </c>
      <c r="Q1150" t="n">
        <v>202.82</v>
      </c>
      <c r="R1150" t="n">
        <v>24.93</v>
      </c>
      <c r="S1150" t="n">
        <v>13.89</v>
      </c>
      <c r="T1150" t="n">
        <v>3805.69</v>
      </c>
      <c r="U1150" t="n">
        <v>0.5600000000000001</v>
      </c>
      <c r="V1150" t="n">
        <v>0.73</v>
      </c>
      <c r="W1150" t="n">
        <v>0.65</v>
      </c>
      <c r="X1150" t="n">
        <v>0.23</v>
      </c>
      <c r="Y1150" t="n">
        <v>1</v>
      </c>
      <c r="Z1150" t="n">
        <v>10</v>
      </c>
    </row>
    <row r="1151">
      <c r="A1151" t="n">
        <v>10</v>
      </c>
      <c r="B1151" t="n">
        <v>50</v>
      </c>
      <c r="C1151" t="inlineStr">
        <is>
          <t xml:space="preserve">CONCLUIDO	</t>
        </is>
      </c>
      <c r="D1151" t="n">
        <v>13.3097</v>
      </c>
      <c r="E1151" t="n">
        <v>7.51</v>
      </c>
      <c r="F1151" t="n">
        <v>5.23</v>
      </c>
      <c r="G1151" t="n">
        <v>28.54</v>
      </c>
      <c r="H1151" t="n">
        <v>0.5600000000000001</v>
      </c>
      <c r="I1151" t="n">
        <v>11</v>
      </c>
      <c r="J1151" t="n">
        <v>110.59</v>
      </c>
      <c r="K1151" t="n">
        <v>41.65</v>
      </c>
      <c r="L1151" t="n">
        <v>3.5</v>
      </c>
      <c r="M1151" t="n">
        <v>9</v>
      </c>
      <c r="N1151" t="n">
        <v>15.44</v>
      </c>
      <c r="O1151" t="n">
        <v>13873.81</v>
      </c>
      <c r="P1151" t="n">
        <v>45.18</v>
      </c>
      <c r="Q1151" t="n">
        <v>202.82</v>
      </c>
      <c r="R1151" t="n">
        <v>23.81</v>
      </c>
      <c r="S1151" t="n">
        <v>13.89</v>
      </c>
      <c r="T1151" t="n">
        <v>3251.46</v>
      </c>
      <c r="U1151" t="n">
        <v>0.58</v>
      </c>
      <c r="V1151" t="n">
        <v>0.74</v>
      </c>
      <c r="W1151" t="n">
        <v>0.65</v>
      </c>
      <c r="X1151" t="n">
        <v>0.19</v>
      </c>
      <c r="Y1151" t="n">
        <v>1</v>
      </c>
      <c r="Z1151" t="n">
        <v>10</v>
      </c>
    </row>
    <row r="1152">
      <c r="A1152" t="n">
        <v>11</v>
      </c>
      <c r="B1152" t="n">
        <v>50</v>
      </c>
      <c r="C1152" t="inlineStr">
        <is>
          <t xml:space="preserve">CONCLUIDO	</t>
        </is>
      </c>
      <c r="D1152" t="n">
        <v>13.3859</v>
      </c>
      <c r="E1152" t="n">
        <v>7.47</v>
      </c>
      <c r="F1152" t="n">
        <v>5.21</v>
      </c>
      <c r="G1152" t="n">
        <v>31.27</v>
      </c>
      <c r="H1152" t="n">
        <v>0.6</v>
      </c>
      <c r="I1152" t="n">
        <v>10</v>
      </c>
      <c r="J1152" t="n">
        <v>110.91</v>
      </c>
      <c r="K1152" t="n">
        <v>41.65</v>
      </c>
      <c r="L1152" t="n">
        <v>3.75</v>
      </c>
      <c r="M1152" t="n">
        <v>8</v>
      </c>
      <c r="N1152" t="n">
        <v>15.51</v>
      </c>
      <c r="O1152" t="n">
        <v>13913.15</v>
      </c>
      <c r="P1152" t="n">
        <v>44.62</v>
      </c>
      <c r="Q1152" t="n">
        <v>202.81</v>
      </c>
      <c r="R1152" t="n">
        <v>23.08</v>
      </c>
      <c r="S1152" t="n">
        <v>13.89</v>
      </c>
      <c r="T1152" t="n">
        <v>2887.9</v>
      </c>
      <c r="U1152" t="n">
        <v>0.6</v>
      </c>
      <c r="V1152" t="n">
        <v>0.74</v>
      </c>
      <c r="W1152" t="n">
        <v>0.65</v>
      </c>
      <c r="X1152" t="n">
        <v>0.17</v>
      </c>
      <c r="Y1152" t="n">
        <v>1</v>
      </c>
      <c r="Z1152" t="n">
        <v>10</v>
      </c>
    </row>
    <row r="1153">
      <c r="A1153" t="n">
        <v>12</v>
      </c>
      <c r="B1153" t="n">
        <v>50</v>
      </c>
      <c r="C1153" t="inlineStr">
        <is>
          <t xml:space="preserve">CONCLUIDO	</t>
        </is>
      </c>
      <c r="D1153" t="n">
        <v>13.4378</v>
      </c>
      <c r="E1153" t="n">
        <v>7.44</v>
      </c>
      <c r="F1153" t="n">
        <v>5.21</v>
      </c>
      <c r="G1153" t="n">
        <v>34.7</v>
      </c>
      <c r="H1153" t="n">
        <v>0.63</v>
      </c>
      <c r="I1153" t="n">
        <v>9</v>
      </c>
      <c r="J1153" t="n">
        <v>111.23</v>
      </c>
      <c r="K1153" t="n">
        <v>41.65</v>
      </c>
      <c r="L1153" t="n">
        <v>4</v>
      </c>
      <c r="M1153" t="n">
        <v>7</v>
      </c>
      <c r="N1153" t="n">
        <v>15.58</v>
      </c>
      <c r="O1153" t="n">
        <v>13952.52</v>
      </c>
      <c r="P1153" t="n">
        <v>43.95</v>
      </c>
      <c r="Q1153" t="n">
        <v>202.81</v>
      </c>
      <c r="R1153" t="n">
        <v>22.72</v>
      </c>
      <c r="S1153" t="n">
        <v>13.89</v>
      </c>
      <c r="T1153" t="n">
        <v>2715.18</v>
      </c>
      <c r="U1153" t="n">
        <v>0.61</v>
      </c>
      <c r="V1153" t="n">
        <v>0.74</v>
      </c>
      <c r="W1153" t="n">
        <v>0.66</v>
      </c>
      <c r="X1153" t="n">
        <v>0.17</v>
      </c>
      <c r="Y1153" t="n">
        <v>1</v>
      </c>
      <c r="Z1153" t="n">
        <v>10</v>
      </c>
    </row>
    <row r="1154">
      <c r="A1154" t="n">
        <v>13</v>
      </c>
      <c r="B1154" t="n">
        <v>50</v>
      </c>
      <c r="C1154" t="inlineStr">
        <is>
          <t xml:space="preserve">CONCLUIDO	</t>
        </is>
      </c>
      <c r="D1154" t="n">
        <v>13.4439</v>
      </c>
      <c r="E1154" t="n">
        <v>7.44</v>
      </c>
      <c r="F1154" t="n">
        <v>5.2</v>
      </c>
      <c r="G1154" t="n">
        <v>34.68</v>
      </c>
      <c r="H1154" t="n">
        <v>0.67</v>
      </c>
      <c r="I1154" t="n">
        <v>9</v>
      </c>
      <c r="J1154" t="n">
        <v>111.55</v>
      </c>
      <c r="K1154" t="n">
        <v>41.65</v>
      </c>
      <c r="L1154" t="n">
        <v>4.25</v>
      </c>
      <c r="M1154" t="n">
        <v>7</v>
      </c>
      <c r="N1154" t="n">
        <v>15.65</v>
      </c>
      <c r="O1154" t="n">
        <v>13991.91</v>
      </c>
      <c r="P1154" t="n">
        <v>43.56</v>
      </c>
      <c r="Q1154" t="n">
        <v>202.82</v>
      </c>
      <c r="R1154" t="n">
        <v>22.66</v>
      </c>
      <c r="S1154" t="n">
        <v>13.89</v>
      </c>
      <c r="T1154" t="n">
        <v>2682.67</v>
      </c>
      <c r="U1154" t="n">
        <v>0.61</v>
      </c>
      <c r="V1154" t="n">
        <v>0.74</v>
      </c>
      <c r="W1154" t="n">
        <v>0.65</v>
      </c>
      <c r="X1154" t="n">
        <v>0.16</v>
      </c>
      <c r="Y1154" t="n">
        <v>1</v>
      </c>
      <c r="Z1154" t="n">
        <v>10</v>
      </c>
    </row>
    <row r="1155">
      <c r="A1155" t="n">
        <v>14</v>
      </c>
      <c r="B1155" t="n">
        <v>50</v>
      </c>
      <c r="C1155" t="inlineStr">
        <is>
          <t xml:space="preserve">CONCLUIDO	</t>
        </is>
      </c>
      <c r="D1155" t="n">
        <v>13.5216</v>
      </c>
      <c r="E1155" t="n">
        <v>7.4</v>
      </c>
      <c r="F1155" t="n">
        <v>5.18</v>
      </c>
      <c r="G1155" t="n">
        <v>38.86</v>
      </c>
      <c r="H1155" t="n">
        <v>0.71</v>
      </c>
      <c r="I1155" t="n">
        <v>8</v>
      </c>
      <c r="J1155" t="n">
        <v>111.87</v>
      </c>
      <c r="K1155" t="n">
        <v>41.65</v>
      </c>
      <c r="L1155" t="n">
        <v>4.5</v>
      </c>
      <c r="M1155" t="n">
        <v>6</v>
      </c>
      <c r="N1155" t="n">
        <v>15.72</v>
      </c>
      <c r="O1155" t="n">
        <v>14031.33</v>
      </c>
      <c r="P1155" t="n">
        <v>42.92</v>
      </c>
      <c r="Q1155" t="n">
        <v>202.82</v>
      </c>
      <c r="R1155" t="n">
        <v>22.02</v>
      </c>
      <c r="S1155" t="n">
        <v>13.89</v>
      </c>
      <c r="T1155" t="n">
        <v>2369.1</v>
      </c>
      <c r="U1155" t="n">
        <v>0.63</v>
      </c>
      <c r="V1155" t="n">
        <v>0.75</v>
      </c>
      <c r="W1155" t="n">
        <v>0.65</v>
      </c>
      <c r="X1155" t="n">
        <v>0.14</v>
      </c>
      <c r="Y1155" t="n">
        <v>1</v>
      </c>
      <c r="Z1155" t="n">
        <v>10</v>
      </c>
    </row>
    <row r="1156">
      <c r="A1156" t="n">
        <v>15</v>
      </c>
      <c r="B1156" t="n">
        <v>50</v>
      </c>
      <c r="C1156" t="inlineStr">
        <is>
          <t xml:space="preserve">CONCLUIDO	</t>
        </is>
      </c>
      <c r="D1156" t="n">
        <v>13.5282</v>
      </c>
      <c r="E1156" t="n">
        <v>7.39</v>
      </c>
      <c r="F1156" t="n">
        <v>5.18</v>
      </c>
      <c r="G1156" t="n">
        <v>38.84</v>
      </c>
      <c r="H1156" t="n">
        <v>0.75</v>
      </c>
      <c r="I1156" t="n">
        <v>8</v>
      </c>
      <c r="J1156" t="n">
        <v>112.19</v>
      </c>
      <c r="K1156" t="n">
        <v>41.65</v>
      </c>
      <c r="L1156" t="n">
        <v>4.75</v>
      </c>
      <c r="M1156" t="n">
        <v>6</v>
      </c>
      <c r="N1156" t="n">
        <v>15.79</v>
      </c>
      <c r="O1156" t="n">
        <v>14070.77</v>
      </c>
      <c r="P1156" t="n">
        <v>42.36</v>
      </c>
      <c r="Q1156" t="n">
        <v>202.82</v>
      </c>
      <c r="R1156" t="n">
        <v>22</v>
      </c>
      <c r="S1156" t="n">
        <v>13.89</v>
      </c>
      <c r="T1156" t="n">
        <v>2362.14</v>
      </c>
      <c r="U1156" t="n">
        <v>0.63</v>
      </c>
      <c r="V1156" t="n">
        <v>0.75</v>
      </c>
      <c r="W1156" t="n">
        <v>0.65</v>
      </c>
      <c r="X1156" t="n">
        <v>0.14</v>
      </c>
      <c r="Y1156" t="n">
        <v>1</v>
      </c>
      <c r="Z1156" t="n">
        <v>10</v>
      </c>
    </row>
    <row r="1157">
      <c r="A1157" t="n">
        <v>16</v>
      </c>
      <c r="B1157" t="n">
        <v>50</v>
      </c>
      <c r="C1157" t="inlineStr">
        <is>
          <t xml:space="preserve">CONCLUIDO	</t>
        </is>
      </c>
      <c r="D1157" t="n">
        <v>13.5988</v>
      </c>
      <c r="E1157" t="n">
        <v>7.35</v>
      </c>
      <c r="F1157" t="n">
        <v>5.16</v>
      </c>
      <c r="G1157" t="n">
        <v>44.25</v>
      </c>
      <c r="H1157" t="n">
        <v>0.78</v>
      </c>
      <c r="I1157" t="n">
        <v>7</v>
      </c>
      <c r="J1157" t="n">
        <v>112.51</v>
      </c>
      <c r="K1157" t="n">
        <v>41.65</v>
      </c>
      <c r="L1157" t="n">
        <v>5</v>
      </c>
      <c r="M1157" t="n">
        <v>5</v>
      </c>
      <c r="N1157" t="n">
        <v>15.86</v>
      </c>
      <c r="O1157" t="n">
        <v>14110.24</v>
      </c>
      <c r="P1157" t="n">
        <v>41.74</v>
      </c>
      <c r="Q1157" t="n">
        <v>202.81</v>
      </c>
      <c r="R1157" t="n">
        <v>21.41</v>
      </c>
      <c r="S1157" t="n">
        <v>13.89</v>
      </c>
      <c r="T1157" t="n">
        <v>2071.91</v>
      </c>
      <c r="U1157" t="n">
        <v>0.65</v>
      </c>
      <c r="V1157" t="n">
        <v>0.75</v>
      </c>
      <c r="W1157" t="n">
        <v>0.65</v>
      </c>
      <c r="X1157" t="n">
        <v>0.12</v>
      </c>
      <c r="Y1157" t="n">
        <v>1</v>
      </c>
      <c r="Z1157" t="n">
        <v>10</v>
      </c>
    </row>
    <row r="1158">
      <c r="A1158" t="n">
        <v>17</v>
      </c>
      <c r="B1158" t="n">
        <v>50</v>
      </c>
      <c r="C1158" t="inlineStr">
        <is>
          <t xml:space="preserve">CONCLUIDO	</t>
        </is>
      </c>
      <c r="D1158" t="n">
        <v>13.6121</v>
      </c>
      <c r="E1158" t="n">
        <v>7.35</v>
      </c>
      <c r="F1158" t="n">
        <v>5.15</v>
      </c>
      <c r="G1158" t="n">
        <v>44.18</v>
      </c>
      <c r="H1158" t="n">
        <v>0.82</v>
      </c>
      <c r="I1158" t="n">
        <v>7</v>
      </c>
      <c r="J1158" t="n">
        <v>112.83</v>
      </c>
      <c r="K1158" t="n">
        <v>41.65</v>
      </c>
      <c r="L1158" t="n">
        <v>5.25</v>
      </c>
      <c r="M1158" t="n">
        <v>5</v>
      </c>
      <c r="N1158" t="n">
        <v>15.93</v>
      </c>
      <c r="O1158" t="n">
        <v>14149.74</v>
      </c>
      <c r="P1158" t="n">
        <v>41.65</v>
      </c>
      <c r="Q1158" t="n">
        <v>202.82</v>
      </c>
      <c r="R1158" t="n">
        <v>21.2</v>
      </c>
      <c r="S1158" t="n">
        <v>13.89</v>
      </c>
      <c r="T1158" t="n">
        <v>1963.15</v>
      </c>
      <c r="U1158" t="n">
        <v>0.66</v>
      </c>
      <c r="V1158" t="n">
        <v>0.75</v>
      </c>
      <c r="W1158" t="n">
        <v>0.65</v>
      </c>
      <c r="X1158" t="n">
        <v>0.12</v>
      </c>
      <c r="Y1158" t="n">
        <v>1</v>
      </c>
      <c r="Z1158" t="n">
        <v>10</v>
      </c>
    </row>
    <row r="1159">
      <c r="A1159" t="n">
        <v>18</v>
      </c>
      <c r="B1159" t="n">
        <v>50</v>
      </c>
      <c r="C1159" t="inlineStr">
        <is>
          <t xml:space="preserve">CONCLUIDO	</t>
        </is>
      </c>
      <c r="D1159" t="n">
        <v>13.6111</v>
      </c>
      <c r="E1159" t="n">
        <v>7.35</v>
      </c>
      <c r="F1159" t="n">
        <v>5.16</v>
      </c>
      <c r="G1159" t="n">
        <v>44.19</v>
      </c>
      <c r="H1159" t="n">
        <v>0.86</v>
      </c>
      <c r="I1159" t="n">
        <v>7</v>
      </c>
      <c r="J1159" t="n">
        <v>113.15</v>
      </c>
      <c r="K1159" t="n">
        <v>41.65</v>
      </c>
      <c r="L1159" t="n">
        <v>5.5</v>
      </c>
      <c r="M1159" t="n">
        <v>5</v>
      </c>
      <c r="N1159" t="n">
        <v>16</v>
      </c>
      <c r="O1159" t="n">
        <v>14189.26</v>
      </c>
      <c r="P1159" t="n">
        <v>41.17</v>
      </c>
      <c r="Q1159" t="n">
        <v>202.86</v>
      </c>
      <c r="R1159" t="n">
        <v>21.24</v>
      </c>
      <c r="S1159" t="n">
        <v>13.89</v>
      </c>
      <c r="T1159" t="n">
        <v>1983.05</v>
      </c>
      <c r="U1159" t="n">
        <v>0.65</v>
      </c>
      <c r="V1159" t="n">
        <v>0.75</v>
      </c>
      <c r="W1159" t="n">
        <v>0.65</v>
      </c>
      <c r="X1159" t="n">
        <v>0.12</v>
      </c>
      <c r="Y1159" t="n">
        <v>1</v>
      </c>
      <c r="Z1159" t="n">
        <v>10</v>
      </c>
    </row>
    <row r="1160">
      <c r="A1160" t="n">
        <v>19</v>
      </c>
      <c r="B1160" t="n">
        <v>50</v>
      </c>
      <c r="C1160" t="inlineStr">
        <is>
          <t xml:space="preserve">CONCLUIDO	</t>
        </is>
      </c>
      <c r="D1160" t="n">
        <v>13.6851</v>
      </c>
      <c r="E1160" t="n">
        <v>7.31</v>
      </c>
      <c r="F1160" t="n">
        <v>5.14</v>
      </c>
      <c r="G1160" t="n">
        <v>51.38</v>
      </c>
      <c r="H1160" t="n">
        <v>0.89</v>
      </c>
      <c r="I1160" t="n">
        <v>6</v>
      </c>
      <c r="J1160" t="n">
        <v>113.47</v>
      </c>
      <c r="K1160" t="n">
        <v>41.65</v>
      </c>
      <c r="L1160" t="n">
        <v>5.75</v>
      </c>
      <c r="M1160" t="n">
        <v>4</v>
      </c>
      <c r="N1160" t="n">
        <v>16.07</v>
      </c>
      <c r="O1160" t="n">
        <v>14228.81</v>
      </c>
      <c r="P1160" t="n">
        <v>40.11</v>
      </c>
      <c r="Q1160" t="n">
        <v>202.85</v>
      </c>
      <c r="R1160" t="n">
        <v>20.75</v>
      </c>
      <c r="S1160" t="n">
        <v>13.89</v>
      </c>
      <c r="T1160" t="n">
        <v>1743.43</v>
      </c>
      <c r="U1160" t="n">
        <v>0.67</v>
      </c>
      <c r="V1160" t="n">
        <v>0.75</v>
      </c>
      <c r="W1160" t="n">
        <v>0.65</v>
      </c>
      <c r="X1160" t="n">
        <v>0.1</v>
      </c>
      <c r="Y1160" t="n">
        <v>1</v>
      </c>
      <c r="Z1160" t="n">
        <v>10</v>
      </c>
    </row>
    <row r="1161">
      <c r="A1161" t="n">
        <v>20</v>
      </c>
      <c r="B1161" t="n">
        <v>50</v>
      </c>
      <c r="C1161" t="inlineStr">
        <is>
          <t xml:space="preserve">CONCLUIDO	</t>
        </is>
      </c>
      <c r="D1161" t="n">
        <v>13.6835</v>
      </c>
      <c r="E1161" t="n">
        <v>7.31</v>
      </c>
      <c r="F1161" t="n">
        <v>5.14</v>
      </c>
      <c r="G1161" t="n">
        <v>51.39</v>
      </c>
      <c r="H1161" t="n">
        <v>0.93</v>
      </c>
      <c r="I1161" t="n">
        <v>6</v>
      </c>
      <c r="J1161" t="n">
        <v>113.79</v>
      </c>
      <c r="K1161" t="n">
        <v>41.65</v>
      </c>
      <c r="L1161" t="n">
        <v>6</v>
      </c>
      <c r="M1161" t="n">
        <v>4</v>
      </c>
      <c r="N1161" t="n">
        <v>16.14</v>
      </c>
      <c r="O1161" t="n">
        <v>14268.39</v>
      </c>
      <c r="P1161" t="n">
        <v>39.85</v>
      </c>
      <c r="Q1161" t="n">
        <v>202.82</v>
      </c>
      <c r="R1161" t="n">
        <v>20.77</v>
      </c>
      <c r="S1161" t="n">
        <v>13.89</v>
      </c>
      <c r="T1161" t="n">
        <v>1752.39</v>
      </c>
      <c r="U1161" t="n">
        <v>0.67</v>
      </c>
      <c r="V1161" t="n">
        <v>0.75</v>
      </c>
      <c r="W1161" t="n">
        <v>0.65</v>
      </c>
      <c r="X1161" t="n">
        <v>0.1</v>
      </c>
      <c r="Y1161" t="n">
        <v>1</v>
      </c>
      <c r="Z1161" t="n">
        <v>10</v>
      </c>
    </row>
    <row r="1162">
      <c r="A1162" t="n">
        <v>21</v>
      </c>
      <c r="B1162" t="n">
        <v>50</v>
      </c>
      <c r="C1162" t="inlineStr">
        <is>
          <t xml:space="preserve">CONCLUIDO	</t>
        </is>
      </c>
      <c r="D1162" t="n">
        <v>13.6809</v>
      </c>
      <c r="E1162" t="n">
        <v>7.31</v>
      </c>
      <c r="F1162" t="n">
        <v>5.14</v>
      </c>
      <c r="G1162" t="n">
        <v>51.4</v>
      </c>
      <c r="H1162" t="n">
        <v>0.97</v>
      </c>
      <c r="I1162" t="n">
        <v>6</v>
      </c>
      <c r="J1162" t="n">
        <v>114.11</v>
      </c>
      <c r="K1162" t="n">
        <v>41.65</v>
      </c>
      <c r="L1162" t="n">
        <v>6.25</v>
      </c>
      <c r="M1162" t="n">
        <v>4</v>
      </c>
      <c r="N1162" t="n">
        <v>16.21</v>
      </c>
      <c r="O1162" t="n">
        <v>14307.99</v>
      </c>
      <c r="P1162" t="n">
        <v>39.51</v>
      </c>
      <c r="Q1162" t="n">
        <v>202.84</v>
      </c>
      <c r="R1162" t="n">
        <v>20.73</v>
      </c>
      <c r="S1162" t="n">
        <v>13.89</v>
      </c>
      <c r="T1162" t="n">
        <v>1733.92</v>
      </c>
      <c r="U1162" t="n">
        <v>0.67</v>
      </c>
      <c r="V1162" t="n">
        <v>0.75</v>
      </c>
      <c r="W1162" t="n">
        <v>0.65</v>
      </c>
      <c r="X1162" t="n">
        <v>0.1</v>
      </c>
      <c r="Y1162" t="n">
        <v>1</v>
      </c>
      <c r="Z1162" t="n">
        <v>10</v>
      </c>
    </row>
    <row r="1163">
      <c r="A1163" t="n">
        <v>22</v>
      </c>
      <c r="B1163" t="n">
        <v>50</v>
      </c>
      <c r="C1163" t="inlineStr">
        <is>
          <t xml:space="preserve">CONCLUIDO	</t>
        </is>
      </c>
      <c r="D1163" t="n">
        <v>13.6742</v>
      </c>
      <c r="E1163" t="n">
        <v>7.31</v>
      </c>
      <c r="F1163" t="n">
        <v>5.14</v>
      </c>
      <c r="G1163" t="n">
        <v>51.44</v>
      </c>
      <c r="H1163" t="n">
        <v>1</v>
      </c>
      <c r="I1163" t="n">
        <v>6</v>
      </c>
      <c r="J1163" t="n">
        <v>114.44</v>
      </c>
      <c r="K1163" t="n">
        <v>41.65</v>
      </c>
      <c r="L1163" t="n">
        <v>6.5</v>
      </c>
      <c r="M1163" t="n">
        <v>2</v>
      </c>
      <c r="N1163" t="n">
        <v>16.29</v>
      </c>
      <c r="O1163" t="n">
        <v>14347.62</v>
      </c>
      <c r="P1163" t="n">
        <v>39.43</v>
      </c>
      <c r="Q1163" t="n">
        <v>202.82</v>
      </c>
      <c r="R1163" t="n">
        <v>20.82</v>
      </c>
      <c r="S1163" t="n">
        <v>13.89</v>
      </c>
      <c r="T1163" t="n">
        <v>1781.94</v>
      </c>
      <c r="U1163" t="n">
        <v>0.67</v>
      </c>
      <c r="V1163" t="n">
        <v>0.75</v>
      </c>
      <c r="W1163" t="n">
        <v>0.65</v>
      </c>
      <c r="X1163" t="n">
        <v>0.11</v>
      </c>
      <c r="Y1163" t="n">
        <v>1</v>
      </c>
      <c r="Z1163" t="n">
        <v>10</v>
      </c>
    </row>
    <row r="1164">
      <c r="A1164" t="n">
        <v>23</v>
      </c>
      <c r="B1164" t="n">
        <v>50</v>
      </c>
      <c r="C1164" t="inlineStr">
        <is>
          <t xml:space="preserve">CONCLUIDO	</t>
        </is>
      </c>
      <c r="D1164" t="n">
        <v>13.6882</v>
      </c>
      <c r="E1164" t="n">
        <v>7.31</v>
      </c>
      <c r="F1164" t="n">
        <v>5.14</v>
      </c>
      <c r="G1164" t="n">
        <v>51.36</v>
      </c>
      <c r="H1164" t="n">
        <v>1.04</v>
      </c>
      <c r="I1164" t="n">
        <v>6</v>
      </c>
      <c r="J1164" t="n">
        <v>114.76</v>
      </c>
      <c r="K1164" t="n">
        <v>41.65</v>
      </c>
      <c r="L1164" t="n">
        <v>6.75</v>
      </c>
      <c r="M1164" t="n">
        <v>2</v>
      </c>
      <c r="N1164" t="n">
        <v>16.36</v>
      </c>
      <c r="O1164" t="n">
        <v>14387.27</v>
      </c>
      <c r="P1164" t="n">
        <v>39.03</v>
      </c>
      <c r="Q1164" t="n">
        <v>202.81</v>
      </c>
      <c r="R1164" t="n">
        <v>20.63</v>
      </c>
      <c r="S1164" t="n">
        <v>13.89</v>
      </c>
      <c r="T1164" t="n">
        <v>1683.36</v>
      </c>
      <c r="U1164" t="n">
        <v>0.67</v>
      </c>
      <c r="V1164" t="n">
        <v>0.75</v>
      </c>
      <c r="W1164" t="n">
        <v>0.65</v>
      </c>
      <c r="X1164" t="n">
        <v>0.1</v>
      </c>
      <c r="Y1164" t="n">
        <v>1</v>
      </c>
      <c r="Z1164" t="n">
        <v>10</v>
      </c>
    </row>
    <row r="1165">
      <c r="A1165" t="n">
        <v>24</v>
      </c>
      <c r="B1165" t="n">
        <v>50</v>
      </c>
      <c r="C1165" t="inlineStr">
        <is>
          <t xml:space="preserve">CONCLUIDO	</t>
        </is>
      </c>
      <c r="D1165" t="n">
        <v>13.6757</v>
      </c>
      <c r="E1165" t="n">
        <v>7.31</v>
      </c>
      <c r="F1165" t="n">
        <v>5.14</v>
      </c>
      <c r="G1165" t="n">
        <v>51.43</v>
      </c>
      <c r="H1165" t="n">
        <v>1.07</v>
      </c>
      <c r="I1165" t="n">
        <v>6</v>
      </c>
      <c r="J1165" t="n">
        <v>115.08</v>
      </c>
      <c r="K1165" t="n">
        <v>41.65</v>
      </c>
      <c r="L1165" t="n">
        <v>7</v>
      </c>
      <c r="M1165" t="n">
        <v>1</v>
      </c>
      <c r="N1165" t="n">
        <v>16.43</v>
      </c>
      <c r="O1165" t="n">
        <v>14426.96</v>
      </c>
      <c r="P1165" t="n">
        <v>38.97</v>
      </c>
      <c r="Q1165" t="n">
        <v>202.81</v>
      </c>
      <c r="R1165" t="n">
        <v>20.73</v>
      </c>
      <c r="S1165" t="n">
        <v>13.89</v>
      </c>
      <c r="T1165" t="n">
        <v>1737.16</v>
      </c>
      <c r="U1165" t="n">
        <v>0.67</v>
      </c>
      <c r="V1165" t="n">
        <v>0.75</v>
      </c>
      <c r="W1165" t="n">
        <v>0.65</v>
      </c>
      <c r="X1165" t="n">
        <v>0.1</v>
      </c>
      <c r="Y1165" t="n">
        <v>1</v>
      </c>
      <c r="Z1165" t="n">
        <v>10</v>
      </c>
    </row>
    <row r="1166">
      <c r="A1166" t="n">
        <v>25</v>
      </c>
      <c r="B1166" t="n">
        <v>50</v>
      </c>
      <c r="C1166" t="inlineStr">
        <is>
          <t xml:space="preserve">CONCLUIDO	</t>
        </is>
      </c>
      <c r="D1166" t="n">
        <v>13.6711</v>
      </c>
      <c r="E1166" t="n">
        <v>7.31</v>
      </c>
      <c r="F1166" t="n">
        <v>5.15</v>
      </c>
      <c r="G1166" t="n">
        <v>51.45</v>
      </c>
      <c r="H1166" t="n">
        <v>1.11</v>
      </c>
      <c r="I1166" t="n">
        <v>6</v>
      </c>
      <c r="J1166" t="n">
        <v>115.4</v>
      </c>
      <c r="K1166" t="n">
        <v>41.65</v>
      </c>
      <c r="L1166" t="n">
        <v>7.25</v>
      </c>
      <c r="M1166" t="n">
        <v>1</v>
      </c>
      <c r="N1166" t="n">
        <v>16.5</v>
      </c>
      <c r="O1166" t="n">
        <v>14466.67</v>
      </c>
      <c r="P1166" t="n">
        <v>38.83</v>
      </c>
      <c r="Q1166" t="n">
        <v>202.81</v>
      </c>
      <c r="R1166" t="n">
        <v>20.83</v>
      </c>
      <c r="S1166" t="n">
        <v>13.89</v>
      </c>
      <c r="T1166" t="n">
        <v>1786.34</v>
      </c>
      <c r="U1166" t="n">
        <v>0.67</v>
      </c>
      <c r="V1166" t="n">
        <v>0.75</v>
      </c>
      <c r="W1166" t="n">
        <v>0.65</v>
      </c>
      <c r="X1166" t="n">
        <v>0.11</v>
      </c>
      <c r="Y1166" t="n">
        <v>1</v>
      </c>
      <c r="Z1166" t="n">
        <v>10</v>
      </c>
    </row>
    <row r="1167">
      <c r="A1167" t="n">
        <v>26</v>
      </c>
      <c r="B1167" t="n">
        <v>50</v>
      </c>
      <c r="C1167" t="inlineStr">
        <is>
          <t xml:space="preserve">CONCLUIDO	</t>
        </is>
      </c>
      <c r="D1167" t="n">
        <v>13.6716</v>
      </c>
      <c r="E1167" t="n">
        <v>7.31</v>
      </c>
      <c r="F1167" t="n">
        <v>5.14</v>
      </c>
      <c r="G1167" t="n">
        <v>51.45</v>
      </c>
      <c r="H1167" t="n">
        <v>1.14</v>
      </c>
      <c r="I1167" t="n">
        <v>6</v>
      </c>
      <c r="J1167" t="n">
        <v>115.72</v>
      </c>
      <c r="K1167" t="n">
        <v>41.65</v>
      </c>
      <c r="L1167" t="n">
        <v>7.5</v>
      </c>
      <c r="M1167" t="n">
        <v>0</v>
      </c>
      <c r="N1167" t="n">
        <v>16.57</v>
      </c>
      <c r="O1167" t="n">
        <v>14506.4</v>
      </c>
      <c r="P1167" t="n">
        <v>38.76</v>
      </c>
      <c r="Q1167" t="n">
        <v>202.81</v>
      </c>
      <c r="R1167" t="n">
        <v>20.79</v>
      </c>
      <c r="S1167" t="n">
        <v>13.89</v>
      </c>
      <c r="T1167" t="n">
        <v>1762.86</v>
      </c>
      <c r="U1167" t="n">
        <v>0.67</v>
      </c>
      <c r="V1167" t="n">
        <v>0.75</v>
      </c>
      <c r="W1167" t="n">
        <v>0.65</v>
      </c>
      <c r="X1167" t="n">
        <v>0.11</v>
      </c>
      <c r="Y1167" t="n">
        <v>1</v>
      </c>
      <c r="Z1167" t="n">
        <v>10</v>
      </c>
    </row>
    <row r="1168">
      <c r="A1168" t="n">
        <v>0</v>
      </c>
      <c r="B1168" t="n">
        <v>25</v>
      </c>
      <c r="C1168" t="inlineStr">
        <is>
          <t xml:space="preserve">CONCLUIDO	</t>
        </is>
      </c>
      <c r="D1168" t="n">
        <v>12.9688</v>
      </c>
      <c r="E1168" t="n">
        <v>7.71</v>
      </c>
      <c r="F1168" t="n">
        <v>5.55</v>
      </c>
      <c r="G1168" t="n">
        <v>12.82</v>
      </c>
      <c r="H1168" t="n">
        <v>0.28</v>
      </c>
      <c r="I1168" t="n">
        <v>26</v>
      </c>
      <c r="J1168" t="n">
        <v>61.76</v>
      </c>
      <c r="K1168" t="n">
        <v>28.92</v>
      </c>
      <c r="L1168" t="n">
        <v>1</v>
      </c>
      <c r="M1168" t="n">
        <v>24</v>
      </c>
      <c r="N1168" t="n">
        <v>6.84</v>
      </c>
      <c r="O1168" t="n">
        <v>7851.41</v>
      </c>
      <c r="P1168" t="n">
        <v>33.94</v>
      </c>
      <c r="Q1168" t="n">
        <v>202.84</v>
      </c>
      <c r="R1168" t="n">
        <v>33.67</v>
      </c>
      <c r="S1168" t="n">
        <v>13.89</v>
      </c>
      <c r="T1168" t="n">
        <v>8104.84</v>
      </c>
      <c r="U1168" t="n">
        <v>0.41</v>
      </c>
      <c r="V1168" t="n">
        <v>0.7</v>
      </c>
      <c r="W1168" t="n">
        <v>0.68</v>
      </c>
      <c r="X1168" t="n">
        <v>0.52</v>
      </c>
      <c r="Y1168" t="n">
        <v>1</v>
      </c>
      <c r="Z1168" t="n">
        <v>10</v>
      </c>
    </row>
    <row r="1169">
      <c r="A1169" t="n">
        <v>1</v>
      </c>
      <c r="B1169" t="n">
        <v>25</v>
      </c>
      <c r="C1169" t="inlineStr">
        <is>
          <t xml:space="preserve">CONCLUIDO	</t>
        </is>
      </c>
      <c r="D1169" t="n">
        <v>13.367</v>
      </c>
      <c r="E1169" t="n">
        <v>7.48</v>
      </c>
      <c r="F1169" t="n">
        <v>5.41</v>
      </c>
      <c r="G1169" t="n">
        <v>16.22</v>
      </c>
      <c r="H1169" t="n">
        <v>0.35</v>
      </c>
      <c r="I1169" t="n">
        <v>20</v>
      </c>
      <c r="J1169" t="n">
        <v>62.05</v>
      </c>
      <c r="K1169" t="n">
        <v>28.92</v>
      </c>
      <c r="L1169" t="n">
        <v>1.25</v>
      </c>
      <c r="M1169" t="n">
        <v>18</v>
      </c>
      <c r="N1169" t="n">
        <v>6.88</v>
      </c>
      <c r="O1169" t="n">
        <v>7887.12</v>
      </c>
      <c r="P1169" t="n">
        <v>32.41</v>
      </c>
      <c r="Q1169" t="n">
        <v>202.85</v>
      </c>
      <c r="R1169" t="n">
        <v>29.17</v>
      </c>
      <c r="S1169" t="n">
        <v>13.89</v>
      </c>
      <c r="T1169" t="n">
        <v>5885.04</v>
      </c>
      <c r="U1169" t="n">
        <v>0.48</v>
      </c>
      <c r="V1169" t="n">
        <v>0.72</v>
      </c>
      <c r="W1169" t="n">
        <v>0.67</v>
      </c>
      <c r="X1169" t="n">
        <v>0.37</v>
      </c>
      <c r="Y1169" t="n">
        <v>1</v>
      </c>
      <c r="Z1169" t="n">
        <v>10</v>
      </c>
    </row>
    <row r="1170">
      <c r="A1170" t="n">
        <v>2</v>
      </c>
      <c r="B1170" t="n">
        <v>25</v>
      </c>
      <c r="C1170" t="inlineStr">
        <is>
          <t xml:space="preserve">CONCLUIDO	</t>
        </is>
      </c>
      <c r="D1170" t="n">
        <v>13.5947</v>
      </c>
      <c r="E1170" t="n">
        <v>7.36</v>
      </c>
      <c r="F1170" t="n">
        <v>5.34</v>
      </c>
      <c r="G1170" t="n">
        <v>20.02</v>
      </c>
      <c r="H1170" t="n">
        <v>0.42</v>
      </c>
      <c r="I1170" t="n">
        <v>16</v>
      </c>
      <c r="J1170" t="n">
        <v>62.34</v>
      </c>
      <c r="K1170" t="n">
        <v>28.92</v>
      </c>
      <c r="L1170" t="n">
        <v>1.5</v>
      </c>
      <c r="M1170" t="n">
        <v>14</v>
      </c>
      <c r="N1170" t="n">
        <v>6.92</v>
      </c>
      <c r="O1170" t="n">
        <v>7922.85</v>
      </c>
      <c r="P1170" t="n">
        <v>31.1</v>
      </c>
      <c r="Q1170" t="n">
        <v>202.85</v>
      </c>
      <c r="R1170" t="n">
        <v>26.89</v>
      </c>
      <c r="S1170" t="n">
        <v>13.89</v>
      </c>
      <c r="T1170" t="n">
        <v>4763.02</v>
      </c>
      <c r="U1170" t="n">
        <v>0.52</v>
      </c>
      <c r="V1170" t="n">
        <v>0.72</v>
      </c>
      <c r="W1170" t="n">
        <v>0.66</v>
      </c>
      <c r="X1170" t="n">
        <v>0.3</v>
      </c>
      <c r="Y1170" t="n">
        <v>1</v>
      </c>
      <c r="Z1170" t="n">
        <v>10</v>
      </c>
    </row>
    <row r="1171">
      <c r="A1171" t="n">
        <v>3</v>
      </c>
      <c r="B1171" t="n">
        <v>25</v>
      </c>
      <c r="C1171" t="inlineStr">
        <is>
          <t xml:space="preserve">CONCLUIDO	</t>
        </is>
      </c>
      <c r="D1171" t="n">
        <v>13.7295</v>
      </c>
      <c r="E1171" t="n">
        <v>7.28</v>
      </c>
      <c r="F1171" t="n">
        <v>5.29</v>
      </c>
      <c r="G1171" t="n">
        <v>22.69</v>
      </c>
      <c r="H1171" t="n">
        <v>0.49</v>
      </c>
      <c r="I1171" t="n">
        <v>14</v>
      </c>
      <c r="J1171" t="n">
        <v>62.63</v>
      </c>
      <c r="K1171" t="n">
        <v>28.92</v>
      </c>
      <c r="L1171" t="n">
        <v>1.75</v>
      </c>
      <c r="M1171" t="n">
        <v>12</v>
      </c>
      <c r="N1171" t="n">
        <v>6.96</v>
      </c>
      <c r="O1171" t="n">
        <v>7958.6</v>
      </c>
      <c r="P1171" t="n">
        <v>30.28</v>
      </c>
      <c r="Q1171" t="n">
        <v>202.81</v>
      </c>
      <c r="R1171" t="n">
        <v>25.72</v>
      </c>
      <c r="S1171" t="n">
        <v>13.89</v>
      </c>
      <c r="T1171" t="n">
        <v>4189</v>
      </c>
      <c r="U1171" t="n">
        <v>0.54</v>
      </c>
      <c r="V1171" t="n">
        <v>0.73</v>
      </c>
      <c r="W1171" t="n">
        <v>0.66</v>
      </c>
      <c r="X1171" t="n">
        <v>0.26</v>
      </c>
      <c r="Y1171" t="n">
        <v>1</v>
      </c>
      <c r="Z1171" t="n">
        <v>10</v>
      </c>
    </row>
    <row r="1172">
      <c r="A1172" t="n">
        <v>4</v>
      </c>
      <c r="B1172" t="n">
        <v>25</v>
      </c>
      <c r="C1172" t="inlineStr">
        <is>
          <t xml:space="preserve">CONCLUIDO	</t>
        </is>
      </c>
      <c r="D1172" t="n">
        <v>13.8509</v>
      </c>
      <c r="E1172" t="n">
        <v>7.22</v>
      </c>
      <c r="F1172" t="n">
        <v>5.26</v>
      </c>
      <c r="G1172" t="n">
        <v>26.29</v>
      </c>
      <c r="H1172" t="n">
        <v>0.55</v>
      </c>
      <c r="I1172" t="n">
        <v>12</v>
      </c>
      <c r="J1172" t="n">
        <v>62.92</v>
      </c>
      <c r="K1172" t="n">
        <v>28.92</v>
      </c>
      <c r="L1172" t="n">
        <v>2</v>
      </c>
      <c r="M1172" t="n">
        <v>10</v>
      </c>
      <c r="N1172" t="n">
        <v>7</v>
      </c>
      <c r="O1172" t="n">
        <v>7994.37</v>
      </c>
      <c r="P1172" t="n">
        <v>29.45</v>
      </c>
      <c r="Q1172" t="n">
        <v>202.81</v>
      </c>
      <c r="R1172" t="n">
        <v>24.49</v>
      </c>
      <c r="S1172" t="n">
        <v>13.89</v>
      </c>
      <c r="T1172" t="n">
        <v>3585.9</v>
      </c>
      <c r="U1172" t="n">
        <v>0.57</v>
      </c>
      <c r="V1172" t="n">
        <v>0.74</v>
      </c>
      <c r="W1172" t="n">
        <v>0.66</v>
      </c>
      <c r="X1172" t="n">
        <v>0.22</v>
      </c>
      <c r="Y1172" t="n">
        <v>1</v>
      </c>
      <c r="Z1172" t="n">
        <v>10</v>
      </c>
    </row>
    <row r="1173">
      <c r="A1173" t="n">
        <v>5</v>
      </c>
      <c r="B1173" t="n">
        <v>25</v>
      </c>
      <c r="C1173" t="inlineStr">
        <is>
          <t xml:space="preserve">CONCLUIDO	</t>
        </is>
      </c>
      <c r="D1173" t="n">
        <v>13.9779</v>
      </c>
      <c r="E1173" t="n">
        <v>7.15</v>
      </c>
      <c r="F1173" t="n">
        <v>5.22</v>
      </c>
      <c r="G1173" t="n">
        <v>31.32</v>
      </c>
      <c r="H1173" t="n">
        <v>0.62</v>
      </c>
      <c r="I1173" t="n">
        <v>10</v>
      </c>
      <c r="J1173" t="n">
        <v>63.21</v>
      </c>
      <c r="K1173" t="n">
        <v>28.92</v>
      </c>
      <c r="L1173" t="n">
        <v>2.25</v>
      </c>
      <c r="M1173" t="n">
        <v>7</v>
      </c>
      <c r="N1173" t="n">
        <v>7.04</v>
      </c>
      <c r="O1173" t="n">
        <v>8030.17</v>
      </c>
      <c r="P1173" t="n">
        <v>27.89</v>
      </c>
      <c r="Q1173" t="n">
        <v>202.81</v>
      </c>
      <c r="R1173" t="n">
        <v>23.09</v>
      </c>
      <c r="S1173" t="n">
        <v>13.89</v>
      </c>
      <c r="T1173" t="n">
        <v>2894.02</v>
      </c>
      <c r="U1173" t="n">
        <v>0.6</v>
      </c>
      <c r="V1173" t="n">
        <v>0.74</v>
      </c>
      <c r="W1173" t="n">
        <v>0.66</v>
      </c>
      <c r="X1173" t="n">
        <v>0.18</v>
      </c>
      <c r="Y1173" t="n">
        <v>1</v>
      </c>
      <c r="Z1173" t="n">
        <v>10</v>
      </c>
    </row>
    <row r="1174">
      <c r="A1174" t="n">
        <v>6</v>
      </c>
      <c r="B1174" t="n">
        <v>25</v>
      </c>
      <c r="C1174" t="inlineStr">
        <is>
          <t xml:space="preserve">CONCLUIDO	</t>
        </is>
      </c>
      <c r="D1174" t="n">
        <v>13.9719</v>
      </c>
      <c r="E1174" t="n">
        <v>7.16</v>
      </c>
      <c r="F1174" t="n">
        <v>5.22</v>
      </c>
      <c r="G1174" t="n">
        <v>31.33</v>
      </c>
      <c r="H1174" t="n">
        <v>0.6899999999999999</v>
      </c>
      <c r="I1174" t="n">
        <v>10</v>
      </c>
      <c r="J1174" t="n">
        <v>63.5</v>
      </c>
      <c r="K1174" t="n">
        <v>28.92</v>
      </c>
      <c r="L1174" t="n">
        <v>2.5</v>
      </c>
      <c r="M1174" t="n">
        <v>1</v>
      </c>
      <c r="N1174" t="n">
        <v>7.08</v>
      </c>
      <c r="O1174" t="n">
        <v>8065.98</v>
      </c>
      <c r="P1174" t="n">
        <v>27.92</v>
      </c>
      <c r="Q1174" t="n">
        <v>202.81</v>
      </c>
      <c r="R1174" t="n">
        <v>22.96</v>
      </c>
      <c r="S1174" t="n">
        <v>13.89</v>
      </c>
      <c r="T1174" t="n">
        <v>2831.42</v>
      </c>
      <c r="U1174" t="n">
        <v>0.6</v>
      </c>
      <c r="V1174" t="n">
        <v>0.74</v>
      </c>
      <c r="W1174" t="n">
        <v>0.67</v>
      </c>
      <c r="X1174" t="n">
        <v>0.18</v>
      </c>
      <c r="Y1174" t="n">
        <v>1</v>
      </c>
      <c r="Z1174" t="n">
        <v>10</v>
      </c>
    </row>
    <row r="1175">
      <c r="A1175" t="n">
        <v>7</v>
      </c>
      <c r="B1175" t="n">
        <v>25</v>
      </c>
      <c r="C1175" t="inlineStr">
        <is>
          <t xml:space="preserve">CONCLUIDO	</t>
        </is>
      </c>
      <c r="D1175" t="n">
        <v>13.9697</v>
      </c>
      <c r="E1175" t="n">
        <v>7.16</v>
      </c>
      <c r="F1175" t="n">
        <v>5.22</v>
      </c>
      <c r="G1175" t="n">
        <v>31.34</v>
      </c>
      <c r="H1175" t="n">
        <v>0.75</v>
      </c>
      <c r="I1175" t="n">
        <v>10</v>
      </c>
      <c r="J1175" t="n">
        <v>63.79</v>
      </c>
      <c r="K1175" t="n">
        <v>28.92</v>
      </c>
      <c r="L1175" t="n">
        <v>2.75</v>
      </c>
      <c r="M1175" t="n">
        <v>1</v>
      </c>
      <c r="N1175" t="n">
        <v>7.12</v>
      </c>
      <c r="O1175" t="n">
        <v>8101.81</v>
      </c>
      <c r="P1175" t="n">
        <v>27.89</v>
      </c>
      <c r="Q1175" t="n">
        <v>202.81</v>
      </c>
      <c r="R1175" t="n">
        <v>23.03</v>
      </c>
      <c r="S1175" t="n">
        <v>13.89</v>
      </c>
      <c r="T1175" t="n">
        <v>2865.94</v>
      </c>
      <c r="U1175" t="n">
        <v>0.6</v>
      </c>
      <c r="V1175" t="n">
        <v>0.74</v>
      </c>
      <c r="W1175" t="n">
        <v>0.66</v>
      </c>
      <c r="X1175" t="n">
        <v>0.19</v>
      </c>
      <c r="Y1175" t="n">
        <v>1</v>
      </c>
      <c r="Z1175" t="n">
        <v>10</v>
      </c>
    </row>
    <row r="1176">
      <c r="A1176" t="n">
        <v>8</v>
      </c>
      <c r="B1176" t="n">
        <v>25</v>
      </c>
      <c r="C1176" t="inlineStr">
        <is>
          <t xml:space="preserve">CONCLUIDO	</t>
        </is>
      </c>
      <c r="D1176" t="n">
        <v>13.9659</v>
      </c>
      <c r="E1176" t="n">
        <v>7.16</v>
      </c>
      <c r="F1176" t="n">
        <v>5.23</v>
      </c>
      <c r="G1176" t="n">
        <v>31.35</v>
      </c>
      <c r="H1176" t="n">
        <v>0.8100000000000001</v>
      </c>
      <c r="I1176" t="n">
        <v>10</v>
      </c>
      <c r="J1176" t="n">
        <v>64.08</v>
      </c>
      <c r="K1176" t="n">
        <v>28.92</v>
      </c>
      <c r="L1176" t="n">
        <v>3</v>
      </c>
      <c r="M1176" t="n">
        <v>0</v>
      </c>
      <c r="N1176" t="n">
        <v>7.16</v>
      </c>
      <c r="O1176" t="n">
        <v>8137.65</v>
      </c>
      <c r="P1176" t="n">
        <v>27.85</v>
      </c>
      <c r="Q1176" t="n">
        <v>202.81</v>
      </c>
      <c r="R1176" t="n">
        <v>23.06</v>
      </c>
      <c r="S1176" t="n">
        <v>13.89</v>
      </c>
      <c r="T1176" t="n">
        <v>2878.15</v>
      </c>
      <c r="U1176" t="n">
        <v>0.6</v>
      </c>
      <c r="V1176" t="n">
        <v>0.74</v>
      </c>
      <c r="W1176" t="n">
        <v>0.67</v>
      </c>
      <c r="X1176" t="n">
        <v>0.19</v>
      </c>
      <c r="Y1176" t="n">
        <v>1</v>
      </c>
      <c r="Z1176" t="n">
        <v>10</v>
      </c>
    </row>
    <row r="1177">
      <c r="A1177" t="n">
        <v>0</v>
      </c>
      <c r="B1177" t="n">
        <v>85</v>
      </c>
      <c r="C1177" t="inlineStr">
        <is>
          <t xml:space="preserve">CONCLUIDO	</t>
        </is>
      </c>
      <c r="D1177" t="n">
        <v>9.5334</v>
      </c>
      <c r="E1177" t="n">
        <v>10.49</v>
      </c>
      <c r="F1177" t="n">
        <v>6.19</v>
      </c>
      <c r="G1177" t="n">
        <v>6.51</v>
      </c>
      <c r="H1177" t="n">
        <v>0.11</v>
      </c>
      <c r="I1177" t="n">
        <v>57</v>
      </c>
      <c r="J1177" t="n">
        <v>167.88</v>
      </c>
      <c r="K1177" t="n">
        <v>51.39</v>
      </c>
      <c r="L1177" t="n">
        <v>1</v>
      </c>
      <c r="M1177" t="n">
        <v>55</v>
      </c>
      <c r="N1177" t="n">
        <v>30.49</v>
      </c>
      <c r="O1177" t="n">
        <v>20939.59</v>
      </c>
      <c r="P1177" t="n">
        <v>78.09</v>
      </c>
      <c r="Q1177" t="n">
        <v>202.9</v>
      </c>
      <c r="R1177" t="n">
        <v>53.56</v>
      </c>
      <c r="S1177" t="n">
        <v>13.89</v>
      </c>
      <c r="T1177" t="n">
        <v>17893.13</v>
      </c>
      <c r="U1177" t="n">
        <v>0.26</v>
      </c>
      <c r="V1177" t="n">
        <v>0.63</v>
      </c>
      <c r="W1177" t="n">
        <v>0.72</v>
      </c>
      <c r="X1177" t="n">
        <v>1.14</v>
      </c>
      <c r="Y1177" t="n">
        <v>1</v>
      </c>
      <c r="Z1177" t="n">
        <v>10</v>
      </c>
    </row>
    <row r="1178">
      <c r="A1178" t="n">
        <v>1</v>
      </c>
      <c r="B1178" t="n">
        <v>85</v>
      </c>
      <c r="C1178" t="inlineStr">
        <is>
          <t xml:space="preserve">CONCLUIDO	</t>
        </is>
      </c>
      <c r="D1178" t="n">
        <v>10.2241</v>
      </c>
      <c r="E1178" t="n">
        <v>9.779999999999999</v>
      </c>
      <c r="F1178" t="n">
        <v>5.92</v>
      </c>
      <c r="G1178" t="n">
        <v>8.07</v>
      </c>
      <c r="H1178" t="n">
        <v>0.13</v>
      </c>
      <c r="I1178" t="n">
        <v>44</v>
      </c>
      <c r="J1178" t="n">
        <v>168.25</v>
      </c>
      <c r="K1178" t="n">
        <v>51.39</v>
      </c>
      <c r="L1178" t="n">
        <v>1.25</v>
      </c>
      <c r="M1178" t="n">
        <v>42</v>
      </c>
      <c r="N1178" t="n">
        <v>30.6</v>
      </c>
      <c r="O1178" t="n">
        <v>20984.25</v>
      </c>
      <c r="P1178" t="n">
        <v>74.51000000000001</v>
      </c>
      <c r="Q1178" t="n">
        <v>202.85</v>
      </c>
      <c r="R1178" t="n">
        <v>45.13</v>
      </c>
      <c r="S1178" t="n">
        <v>13.89</v>
      </c>
      <c r="T1178" t="n">
        <v>13745.01</v>
      </c>
      <c r="U1178" t="n">
        <v>0.31</v>
      </c>
      <c r="V1178" t="n">
        <v>0.65</v>
      </c>
      <c r="W1178" t="n">
        <v>0.71</v>
      </c>
      <c r="X1178" t="n">
        <v>0.88</v>
      </c>
      <c r="Y1178" t="n">
        <v>1</v>
      </c>
      <c r="Z1178" t="n">
        <v>10</v>
      </c>
    </row>
    <row r="1179">
      <c r="A1179" t="n">
        <v>2</v>
      </c>
      <c r="B1179" t="n">
        <v>85</v>
      </c>
      <c r="C1179" t="inlineStr">
        <is>
          <t xml:space="preserve">CONCLUIDO	</t>
        </is>
      </c>
      <c r="D1179" t="n">
        <v>10.7114</v>
      </c>
      <c r="E1179" t="n">
        <v>9.34</v>
      </c>
      <c r="F1179" t="n">
        <v>5.74</v>
      </c>
      <c r="G1179" t="n">
        <v>9.57</v>
      </c>
      <c r="H1179" t="n">
        <v>0.16</v>
      </c>
      <c r="I1179" t="n">
        <v>36</v>
      </c>
      <c r="J1179" t="n">
        <v>168.61</v>
      </c>
      <c r="K1179" t="n">
        <v>51.39</v>
      </c>
      <c r="L1179" t="n">
        <v>1.5</v>
      </c>
      <c r="M1179" t="n">
        <v>34</v>
      </c>
      <c r="N1179" t="n">
        <v>30.71</v>
      </c>
      <c r="O1179" t="n">
        <v>21028.94</v>
      </c>
      <c r="P1179" t="n">
        <v>72.06999999999999</v>
      </c>
      <c r="Q1179" t="n">
        <v>202.86</v>
      </c>
      <c r="R1179" t="n">
        <v>39.38</v>
      </c>
      <c r="S1179" t="n">
        <v>13.89</v>
      </c>
      <c r="T1179" t="n">
        <v>10911.38</v>
      </c>
      <c r="U1179" t="n">
        <v>0.35</v>
      </c>
      <c r="V1179" t="n">
        <v>0.67</v>
      </c>
      <c r="W1179" t="n">
        <v>0.7</v>
      </c>
      <c r="X1179" t="n">
        <v>0.7</v>
      </c>
      <c r="Y1179" t="n">
        <v>1</v>
      </c>
      <c r="Z1179" t="n">
        <v>10</v>
      </c>
    </row>
    <row r="1180">
      <c r="A1180" t="n">
        <v>3</v>
      </c>
      <c r="B1180" t="n">
        <v>85</v>
      </c>
      <c r="C1180" t="inlineStr">
        <is>
          <t xml:space="preserve">CONCLUIDO	</t>
        </is>
      </c>
      <c r="D1180" t="n">
        <v>11.1067</v>
      </c>
      <c r="E1180" t="n">
        <v>9</v>
      </c>
      <c r="F1180" t="n">
        <v>5.61</v>
      </c>
      <c r="G1180" t="n">
        <v>11.23</v>
      </c>
      <c r="H1180" t="n">
        <v>0.18</v>
      </c>
      <c r="I1180" t="n">
        <v>30</v>
      </c>
      <c r="J1180" t="n">
        <v>168.97</v>
      </c>
      <c r="K1180" t="n">
        <v>51.39</v>
      </c>
      <c r="L1180" t="n">
        <v>1.75</v>
      </c>
      <c r="M1180" t="n">
        <v>28</v>
      </c>
      <c r="N1180" t="n">
        <v>30.83</v>
      </c>
      <c r="O1180" t="n">
        <v>21073.68</v>
      </c>
      <c r="P1180" t="n">
        <v>70.22</v>
      </c>
      <c r="Q1180" t="n">
        <v>202.84</v>
      </c>
      <c r="R1180" t="n">
        <v>35.4</v>
      </c>
      <c r="S1180" t="n">
        <v>13.89</v>
      </c>
      <c r="T1180" t="n">
        <v>8949.93</v>
      </c>
      <c r="U1180" t="n">
        <v>0.39</v>
      </c>
      <c r="V1180" t="n">
        <v>0.6899999999999999</v>
      </c>
      <c r="W1180" t="n">
        <v>0.6899999999999999</v>
      </c>
      <c r="X1180" t="n">
        <v>0.58</v>
      </c>
      <c r="Y1180" t="n">
        <v>1</v>
      </c>
      <c r="Z1180" t="n">
        <v>10</v>
      </c>
    </row>
    <row r="1181">
      <c r="A1181" t="n">
        <v>4</v>
      </c>
      <c r="B1181" t="n">
        <v>85</v>
      </c>
      <c r="C1181" t="inlineStr">
        <is>
          <t xml:space="preserve">CONCLUIDO	</t>
        </is>
      </c>
      <c r="D1181" t="n">
        <v>11.3683</v>
      </c>
      <c r="E1181" t="n">
        <v>8.800000000000001</v>
      </c>
      <c r="F1181" t="n">
        <v>5.54</v>
      </c>
      <c r="G1181" t="n">
        <v>12.79</v>
      </c>
      <c r="H1181" t="n">
        <v>0.21</v>
      </c>
      <c r="I1181" t="n">
        <v>26</v>
      </c>
      <c r="J1181" t="n">
        <v>169.33</v>
      </c>
      <c r="K1181" t="n">
        <v>51.39</v>
      </c>
      <c r="L1181" t="n">
        <v>2</v>
      </c>
      <c r="M1181" t="n">
        <v>24</v>
      </c>
      <c r="N1181" t="n">
        <v>30.94</v>
      </c>
      <c r="O1181" t="n">
        <v>21118.46</v>
      </c>
      <c r="P1181" t="n">
        <v>69.14</v>
      </c>
      <c r="Q1181" t="n">
        <v>202.82</v>
      </c>
      <c r="R1181" t="n">
        <v>33.37</v>
      </c>
      <c r="S1181" t="n">
        <v>13.89</v>
      </c>
      <c r="T1181" t="n">
        <v>7955.48</v>
      </c>
      <c r="U1181" t="n">
        <v>0.42</v>
      </c>
      <c r="V1181" t="n">
        <v>0.7</v>
      </c>
      <c r="W1181" t="n">
        <v>0.68</v>
      </c>
      <c r="X1181" t="n">
        <v>0.5</v>
      </c>
      <c r="Y1181" t="n">
        <v>1</v>
      </c>
      <c r="Z1181" t="n">
        <v>10</v>
      </c>
    </row>
    <row r="1182">
      <c r="A1182" t="n">
        <v>5</v>
      </c>
      <c r="B1182" t="n">
        <v>85</v>
      </c>
      <c r="C1182" t="inlineStr">
        <is>
          <t xml:space="preserve">CONCLUIDO	</t>
        </is>
      </c>
      <c r="D1182" t="n">
        <v>11.5655</v>
      </c>
      <c r="E1182" t="n">
        <v>8.65</v>
      </c>
      <c r="F1182" t="n">
        <v>5.49</v>
      </c>
      <c r="G1182" t="n">
        <v>14.33</v>
      </c>
      <c r="H1182" t="n">
        <v>0.24</v>
      </c>
      <c r="I1182" t="n">
        <v>23</v>
      </c>
      <c r="J1182" t="n">
        <v>169.7</v>
      </c>
      <c r="K1182" t="n">
        <v>51.39</v>
      </c>
      <c r="L1182" t="n">
        <v>2.25</v>
      </c>
      <c r="M1182" t="n">
        <v>21</v>
      </c>
      <c r="N1182" t="n">
        <v>31.05</v>
      </c>
      <c r="O1182" t="n">
        <v>21163.27</v>
      </c>
      <c r="P1182" t="n">
        <v>68.3</v>
      </c>
      <c r="Q1182" t="n">
        <v>202.82</v>
      </c>
      <c r="R1182" t="n">
        <v>31.86</v>
      </c>
      <c r="S1182" t="n">
        <v>13.89</v>
      </c>
      <c r="T1182" t="n">
        <v>7215.26</v>
      </c>
      <c r="U1182" t="n">
        <v>0.44</v>
      </c>
      <c r="V1182" t="n">
        <v>0.7</v>
      </c>
      <c r="W1182" t="n">
        <v>0.67</v>
      </c>
      <c r="X1182" t="n">
        <v>0.46</v>
      </c>
      <c r="Y1182" t="n">
        <v>1</v>
      </c>
      <c r="Z1182" t="n">
        <v>10</v>
      </c>
    </row>
    <row r="1183">
      <c r="A1183" t="n">
        <v>6</v>
      </c>
      <c r="B1183" t="n">
        <v>85</v>
      </c>
      <c r="C1183" t="inlineStr">
        <is>
          <t xml:space="preserve">CONCLUIDO	</t>
        </is>
      </c>
      <c r="D1183" t="n">
        <v>11.7317</v>
      </c>
      <c r="E1183" t="n">
        <v>8.52</v>
      </c>
      <c r="F1183" t="n">
        <v>5.44</v>
      </c>
      <c r="G1183" t="n">
        <v>15.54</v>
      </c>
      <c r="H1183" t="n">
        <v>0.26</v>
      </c>
      <c r="I1183" t="n">
        <v>21</v>
      </c>
      <c r="J1183" t="n">
        <v>170.06</v>
      </c>
      <c r="K1183" t="n">
        <v>51.39</v>
      </c>
      <c r="L1183" t="n">
        <v>2.5</v>
      </c>
      <c r="M1183" t="n">
        <v>19</v>
      </c>
      <c r="N1183" t="n">
        <v>31.17</v>
      </c>
      <c r="O1183" t="n">
        <v>21208.12</v>
      </c>
      <c r="P1183" t="n">
        <v>67.44</v>
      </c>
      <c r="Q1183" t="n">
        <v>202.85</v>
      </c>
      <c r="R1183" t="n">
        <v>30.12</v>
      </c>
      <c r="S1183" t="n">
        <v>13.89</v>
      </c>
      <c r="T1183" t="n">
        <v>6352.84</v>
      </c>
      <c r="U1183" t="n">
        <v>0.46</v>
      </c>
      <c r="V1183" t="n">
        <v>0.71</v>
      </c>
      <c r="W1183" t="n">
        <v>0.67</v>
      </c>
      <c r="X1183" t="n">
        <v>0.4</v>
      </c>
      <c r="Y1183" t="n">
        <v>1</v>
      </c>
      <c r="Z1183" t="n">
        <v>10</v>
      </c>
    </row>
    <row r="1184">
      <c r="A1184" t="n">
        <v>7</v>
      </c>
      <c r="B1184" t="n">
        <v>85</v>
      </c>
      <c r="C1184" t="inlineStr">
        <is>
          <t xml:space="preserve">CONCLUIDO	</t>
        </is>
      </c>
      <c r="D1184" t="n">
        <v>11.8675</v>
      </c>
      <c r="E1184" t="n">
        <v>8.43</v>
      </c>
      <c r="F1184" t="n">
        <v>5.41</v>
      </c>
      <c r="G1184" t="n">
        <v>17.08</v>
      </c>
      <c r="H1184" t="n">
        <v>0.29</v>
      </c>
      <c r="I1184" t="n">
        <v>19</v>
      </c>
      <c r="J1184" t="n">
        <v>170.42</v>
      </c>
      <c r="K1184" t="n">
        <v>51.39</v>
      </c>
      <c r="L1184" t="n">
        <v>2.75</v>
      </c>
      <c r="M1184" t="n">
        <v>17</v>
      </c>
      <c r="N1184" t="n">
        <v>31.28</v>
      </c>
      <c r="O1184" t="n">
        <v>21253.01</v>
      </c>
      <c r="P1184" t="n">
        <v>66.89</v>
      </c>
      <c r="Q1184" t="n">
        <v>202.82</v>
      </c>
      <c r="R1184" t="n">
        <v>29.14</v>
      </c>
      <c r="S1184" t="n">
        <v>13.89</v>
      </c>
      <c r="T1184" t="n">
        <v>5872.52</v>
      </c>
      <c r="U1184" t="n">
        <v>0.48</v>
      </c>
      <c r="V1184" t="n">
        <v>0.72</v>
      </c>
      <c r="W1184" t="n">
        <v>0.67</v>
      </c>
      <c r="X1184" t="n">
        <v>0.37</v>
      </c>
      <c r="Y1184" t="n">
        <v>1</v>
      </c>
      <c r="Z1184" t="n">
        <v>10</v>
      </c>
    </row>
    <row r="1185">
      <c r="A1185" t="n">
        <v>8</v>
      </c>
      <c r="B1185" t="n">
        <v>85</v>
      </c>
      <c r="C1185" t="inlineStr">
        <is>
          <t xml:space="preserve">CONCLUIDO	</t>
        </is>
      </c>
      <c r="D1185" t="n">
        <v>12.0462</v>
      </c>
      <c r="E1185" t="n">
        <v>8.300000000000001</v>
      </c>
      <c r="F1185" t="n">
        <v>5.35</v>
      </c>
      <c r="G1185" t="n">
        <v>18.89</v>
      </c>
      <c r="H1185" t="n">
        <v>0.31</v>
      </c>
      <c r="I1185" t="n">
        <v>17</v>
      </c>
      <c r="J1185" t="n">
        <v>170.79</v>
      </c>
      <c r="K1185" t="n">
        <v>51.39</v>
      </c>
      <c r="L1185" t="n">
        <v>3</v>
      </c>
      <c r="M1185" t="n">
        <v>15</v>
      </c>
      <c r="N1185" t="n">
        <v>31.4</v>
      </c>
      <c r="O1185" t="n">
        <v>21297.94</v>
      </c>
      <c r="P1185" t="n">
        <v>65.84999999999999</v>
      </c>
      <c r="Q1185" t="n">
        <v>202.83</v>
      </c>
      <c r="R1185" t="n">
        <v>27.42</v>
      </c>
      <c r="S1185" t="n">
        <v>13.89</v>
      </c>
      <c r="T1185" t="n">
        <v>5024.48</v>
      </c>
      <c r="U1185" t="n">
        <v>0.51</v>
      </c>
      <c r="V1185" t="n">
        <v>0.72</v>
      </c>
      <c r="W1185" t="n">
        <v>0.66</v>
      </c>
      <c r="X1185" t="n">
        <v>0.31</v>
      </c>
      <c r="Y1185" t="n">
        <v>1</v>
      </c>
      <c r="Z1185" t="n">
        <v>10</v>
      </c>
    </row>
    <row r="1186">
      <c r="A1186" t="n">
        <v>9</v>
      </c>
      <c r="B1186" t="n">
        <v>85</v>
      </c>
      <c r="C1186" t="inlineStr">
        <is>
          <t xml:space="preserve">CONCLUIDO	</t>
        </is>
      </c>
      <c r="D1186" t="n">
        <v>12.1147</v>
      </c>
      <c r="E1186" t="n">
        <v>8.25</v>
      </c>
      <c r="F1186" t="n">
        <v>5.34</v>
      </c>
      <c r="G1186" t="n">
        <v>20.02</v>
      </c>
      <c r="H1186" t="n">
        <v>0.34</v>
      </c>
      <c r="I1186" t="n">
        <v>16</v>
      </c>
      <c r="J1186" t="n">
        <v>171.15</v>
      </c>
      <c r="K1186" t="n">
        <v>51.39</v>
      </c>
      <c r="L1186" t="n">
        <v>3.25</v>
      </c>
      <c r="M1186" t="n">
        <v>14</v>
      </c>
      <c r="N1186" t="n">
        <v>31.51</v>
      </c>
      <c r="O1186" t="n">
        <v>21342.91</v>
      </c>
      <c r="P1186" t="n">
        <v>65.53</v>
      </c>
      <c r="Q1186" t="n">
        <v>202.81</v>
      </c>
      <c r="R1186" t="n">
        <v>27.08</v>
      </c>
      <c r="S1186" t="n">
        <v>13.89</v>
      </c>
      <c r="T1186" t="n">
        <v>4857.46</v>
      </c>
      <c r="U1186" t="n">
        <v>0.51</v>
      </c>
      <c r="V1186" t="n">
        <v>0.72</v>
      </c>
      <c r="W1186" t="n">
        <v>0.66</v>
      </c>
      <c r="X1186" t="n">
        <v>0.3</v>
      </c>
      <c r="Y1186" t="n">
        <v>1</v>
      </c>
      <c r="Z1186" t="n">
        <v>10</v>
      </c>
    </row>
    <row r="1187">
      <c r="A1187" t="n">
        <v>10</v>
      </c>
      <c r="B1187" t="n">
        <v>85</v>
      </c>
      <c r="C1187" t="inlineStr">
        <is>
          <t xml:space="preserve">CONCLUIDO	</t>
        </is>
      </c>
      <c r="D1187" t="n">
        <v>12.184</v>
      </c>
      <c r="E1187" t="n">
        <v>8.210000000000001</v>
      </c>
      <c r="F1187" t="n">
        <v>5.33</v>
      </c>
      <c r="G1187" t="n">
        <v>21.31</v>
      </c>
      <c r="H1187" t="n">
        <v>0.36</v>
      </c>
      <c r="I1187" t="n">
        <v>15</v>
      </c>
      <c r="J1187" t="n">
        <v>171.52</v>
      </c>
      <c r="K1187" t="n">
        <v>51.39</v>
      </c>
      <c r="L1187" t="n">
        <v>3.5</v>
      </c>
      <c r="M1187" t="n">
        <v>13</v>
      </c>
      <c r="N1187" t="n">
        <v>31.63</v>
      </c>
      <c r="O1187" t="n">
        <v>21387.92</v>
      </c>
      <c r="P1187" t="n">
        <v>65.15000000000001</v>
      </c>
      <c r="Q1187" t="n">
        <v>202.9</v>
      </c>
      <c r="R1187" t="n">
        <v>26.75</v>
      </c>
      <c r="S1187" t="n">
        <v>13.89</v>
      </c>
      <c r="T1187" t="n">
        <v>4698.65</v>
      </c>
      <c r="U1187" t="n">
        <v>0.52</v>
      </c>
      <c r="V1187" t="n">
        <v>0.73</v>
      </c>
      <c r="W1187" t="n">
        <v>0.66</v>
      </c>
      <c r="X1187" t="n">
        <v>0.29</v>
      </c>
      <c r="Y1187" t="n">
        <v>1</v>
      </c>
      <c r="Z1187" t="n">
        <v>10</v>
      </c>
    </row>
    <row r="1188">
      <c r="A1188" t="n">
        <v>11</v>
      </c>
      <c r="B1188" t="n">
        <v>85</v>
      </c>
      <c r="C1188" t="inlineStr">
        <is>
          <t xml:space="preserve">CONCLUIDO	</t>
        </is>
      </c>
      <c r="D1188" t="n">
        <v>12.2821</v>
      </c>
      <c r="E1188" t="n">
        <v>8.140000000000001</v>
      </c>
      <c r="F1188" t="n">
        <v>5.29</v>
      </c>
      <c r="G1188" t="n">
        <v>22.69</v>
      </c>
      <c r="H1188" t="n">
        <v>0.39</v>
      </c>
      <c r="I1188" t="n">
        <v>14</v>
      </c>
      <c r="J1188" t="n">
        <v>171.88</v>
      </c>
      <c r="K1188" t="n">
        <v>51.39</v>
      </c>
      <c r="L1188" t="n">
        <v>3.75</v>
      </c>
      <c r="M1188" t="n">
        <v>12</v>
      </c>
      <c r="N1188" t="n">
        <v>31.74</v>
      </c>
      <c r="O1188" t="n">
        <v>21432.96</v>
      </c>
      <c r="P1188" t="n">
        <v>64.59999999999999</v>
      </c>
      <c r="Q1188" t="n">
        <v>202.81</v>
      </c>
      <c r="R1188" t="n">
        <v>25.74</v>
      </c>
      <c r="S1188" t="n">
        <v>13.89</v>
      </c>
      <c r="T1188" t="n">
        <v>4198.65</v>
      </c>
      <c r="U1188" t="n">
        <v>0.54</v>
      </c>
      <c r="V1188" t="n">
        <v>0.73</v>
      </c>
      <c r="W1188" t="n">
        <v>0.66</v>
      </c>
      <c r="X1188" t="n">
        <v>0.26</v>
      </c>
      <c r="Y1188" t="n">
        <v>1</v>
      </c>
      <c r="Z1188" t="n">
        <v>10</v>
      </c>
    </row>
    <row r="1189">
      <c r="A1189" t="n">
        <v>12</v>
      </c>
      <c r="B1189" t="n">
        <v>85</v>
      </c>
      <c r="C1189" t="inlineStr">
        <is>
          <t xml:space="preserve">CONCLUIDO	</t>
        </is>
      </c>
      <c r="D1189" t="n">
        <v>12.3648</v>
      </c>
      <c r="E1189" t="n">
        <v>8.09</v>
      </c>
      <c r="F1189" t="n">
        <v>5.27</v>
      </c>
      <c r="G1189" t="n">
        <v>24.34</v>
      </c>
      <c r="H1189" t="n">
        <v>0.41</v>
      </c>
      <c r="I1189" t="n">
        <v>13</v>
      </c>
      <c r="J1189" t="n">
        <v>172.25</v>
      </c>
      <c r="K1189" t="n">
        <v>51.39</v>
      </c>
      <c r="L1189" t="n">
        <v>4</v>
      </c>
      <c r="M1189" t="n">
        <v>11</v>
      </c>
      <c r="N1189" t="n">
        <v>31.86</v>
      </c>
      <c r="O1189" t="n">
        <v>21478.05</v>
      </c>
      <c r="P1189" t="n">
        <v>64.2</v>
      </c>
      <c r="Q1189" t="n">
        <v>202.83</v>
      </c>
      <c r="R1189" t="n">
        <v>24.86</v>
      </c>
      <c r="S1189" t="n">
        <v>13.89</v>
      </c>
      <c r="T1189" t="n">
        <v>3763.42</v>
      </c>
      <c r="U1189" t="n">
        <v>0.5600000000000001</v>
      </c>
      <c r="V1189" t="n">
        <v>0.73</v>
      </c>
      <c r="W1189" t="n">
        <v>0.66</v>
      </c>
      <c r="X1189" t="n">
        <v>0.24</v>
      </c>
      <c r="Y1189" t="n">
        <v>1</v>
      </c>
      <c r="Z1189" t="n">
        <v>10</v>
      </c>
    </row>
    <row r="1190">
      <c r="A1190" t="n">
        <v>13</v>
      </c>
      <c r="B1190" t="n">
        <v>85</v>
      </c>
      <c r="C1190" t="inlineStr">
        <is>
          <t xml:space="preserve">CONCLUIDO	</t>
        </is>
      </c>
      <c r="D1190" t="n">
        <v>12.4361</v>
      </c>
      <c r="E1190" t="n">
        <v>8.039999999999999</v>
      </c>
      <c r="F1190" t="n">
        <v>5.26</v>
      </c>
      <c r="G1190" t="n">
        <v>26.31</v>
      </c>
      <c r="H1190" t="n">
        <v>0.44</v>
      </c>
      <c r="I1190" t="n">
        <v>12</v>
      </c>
      <c r="J1190" t="n">
        <v>172.61</v>
      </c>
      <c r="K1190" t="n">
        <v>51.39</v>
      </c>
      <c r="L1190" t="n">
        <v>4.25</v>
      </c>
      <c r="M1190" t="n">
        <v>10</v>
      </c>
      <c r="N1190" t="n">
        <v>31.97</v>
      </c>
      <c r="O1190" t="n">
        <v>21523.17</v>
      </c>
      <c r="P1190" t="n">
        <v>63.94</v>
      </c>
      <c r="Q1190" t="n">
        <v>202.83</v>
      </c>
      <c r="R1190" t="n">
        <v>24.66</v>
      </c>
      <c r="S1190" t="n">
        <v>13.89</v>
      </c>
      <c r="T1190" t="n">
        <v>3671.85</v>
      </c>
      <c r="U1190" t="n">
        <v>0.5600000000000001</v>
      </c>
      <c r="V1190" t="n">
        <v>0.74</v>
      </c>
      <c r="W1190" t="n">
        <v>0.65</v>
      </c>
      <c r="X1190" t="n">
        <v>0.22</v>
      </c>
      <c r="Y1190" t="n">
        <v>1</v>
      </c>
      <c r="Z1190" t="n">
        <v>10</v>
      </c>
    </row>
    <row r="1191">
      <c r="A1191" t="n">
        <v>14</v>
      </c>
      <c r="B1191" t="n">
        <v>85</v>
      </c>
      <c r="C1191" t="inlineStr">
        <is>
          <t xml:space="preserve">CONCLUIDO	</t>
        </is>
      </c>
      <c r="D1191" t="n">
        <v>12.4266</v>
      </c>
      <c r="E1191" t="n">
        <v>8.050000000000001</v>
      </c>
      <c r="F1191" t="n">
        <v>5.27</v>
      </c>
      <c r="G1191" t="n">
        <v>26.34</v>
      </c>
      <c r="H1191" t="n">
        <v>0.46</v>
      </c>
      <c r="I1191" t="n">
        <v>12</v>
      </c>
      <c r="J1191" t="n">
        <v>172.98</v>
      </c>
      <c r="K1191" t="n">
        <v>51.39</v>
      </c>
      <c r="L1191" t="n">
        <v>4.5</v>
      </c>
      <c r="M1191" t="n">
        <v>10</v>
      </c>
      <c r="N1191" t="n">
        <v>32.09</v>
      </c>
      <c r="O1191" t="n">
        <v>21568.34</v>
      </c>
      <c r="P1191" t="n">
        <v>63.63</v>
      </c>
      <c r="Q1191" t="n">
        <v>202.82</v>
      </c>
      <c r="R1191" t="n">
        <v>24.78</v>
      </c>
      <c r="S1191" t="n">
        <v>13.89</v>
      </c>
      <c r="T1191" t="n">
        <v>3731.95</v>
      </c>
      <c r="U1191" t="n">
        <v>0.5600000000000001</v>
      </c>
      <c r="V1191" t="n">
        <v>0.73</v>
      </c>
      <c r="W1191" t="n">
        <v>0.66</v>
      </c>
      <c r="X1191" t="n">
        <v>0.23</v>
      </c>
      <c r="Y1191" t="n">
        <v>1</v>
      </c>
      <c r="Z1191" t="n">
        <v>10</v>
      </c>
    </row>
    <row r="1192">
      <c r="A1192" t="n">
        <v>15</v>
      </c>
      <c r="B1192" t="n">
        <v>85</v>
      </c>
      <c r="C1192" t="inlineStr">
        <is>
          <t xml:space="preserve">CONCLUIDO	</t>
        </is>
      </c>
      <c r="D1192" t="n">
        <v>12.5309</v>
      </c>
      <c r="E1192" t="n">
        <v>7.98</v>
      </c>
      <c r="F1192" t="n">
        <v>5.24</v>
      </c>
      <c r="G1192" t="n">
        <v>28.55</v>
      </c>
      <c r="H1192" t="n">
        <v>0.49</v>
      </c>
      <c r="I1192" t="n">
        <v>11</v>
      </c>
      <c r="J1192" t="n">
        <v>173.35</v>
      </c>
      <c r="K1192" t="n">
        <v>51.39</v>
      </c>
      <c r="L1192" t="n">
        <v>4.75</v>
      </c>
      <c r="M1192" t="n">
        <v>9</v>
      </c>
      <c r="N1192" t="n">
        <v>32.2</v>
      </c>
      <c r="O1192" t="n">
        <v>21613.54</v>
      </c>
      <c r="P1192" t="n">
        <v>62.93</v>
      </c>
      <c r="Q1192" t="n">
        <v>202.86</v>
      </c>
      <c r="R1192" t="n">
        <v>23.72</v>
      </c>
      <c r="S1192" t="n">
        <v>13.89</v>
      </c>
      <c r="T1192" t="n">
        <v>3205.99</v>
      </c>
      <c r="U1192" t="n">
        <v>0.59</v>
      </c>
      <c r="V1192" t="n">
        <v>0.74</v>
      </c>
      <c r="W1192" t="n">
        <v>0.66</v>
      </c>
      <c r="X1192" t="n">
        <v>0.2</v>
      </c>
      <c r="Y1192" t="n">
        <v>1</v>
      </c>
      <c r="Z1192" t="n">
        <v>10</v>
      </c>
    </row>
    <row r="1193">
      <c r="A1193" t="n">
        <v>16</v>
      </c>
      <c r="B1193" t="n">
        <v>85</v>
      </c>
      <c r="C1193" t="inlineStr">
        <is>
          <t xml:space="preserve">CONCLUIDO	</t>
        </is>
      </c>
      <c r="D1193" t="n">
        <v>12.6059</v>
      </c>
      <c r="E1193" t="n">
        <v>7.93</v>
      </c>
      <c r="F1193" t="n">
        <v>5.22</v>
      </c>
      <c r="G1193" t="n">
        <v>31.33</v>
      </c>
      <c r="H1193" t="n">
        <v>0.51</v>
      </c>
      <c r="I1193" t="n">
        <v>10</v>
      </c>
      <c r="J1193" t="n">
        <v>173.71</v>
      </c>
      <c r="K1193" t="n">
        <v>51.39</v>
      </c>
      <c r="L1193" t="n">
        <v>5</v>
      </c>
      <c r="M1193" t="n">
        <v>8</v>
      </c>
      <c r="N1193" t="n">
        <v>32.32</v>
      </c>
      <c r="O1193" t="n">
        <v>21658.78</v>
      </c>
      <c r="P1193" t="n">
        <v>62.5</v>
      </c>
      <c r="Q1193" t="n">
        <v>202.82</v>
      </c>
      <c r="R1193" t="n">
        <v>23.27</v>
      </c>
      <c r="S1193" t="n">
        <v>13.89</v>
      </c>
      <c r="T1193" t="n">
        <v>2986.86</v>
      </c>
      <c r="U1193" t="n">
        <v>0.6</v>
      </c>
      <c r="V1193" t="n">
        <v>0.74</v>
      </c>
      <c r="W1193" t="n">
        <v>0.66</v>
      </c>
      <c r="X1193" t="n">
        <v>0.18</v>
      </c>
      <c r="Y1193" t="n">
        <v>1</v>
      </c>
      <c r="Z1193" t="n">
        <v>10</v>
      </c>
    </row>
    <row r="1194">
      <c r="A1194" t="n">
        <v>17</v>
      </c>
      <c r="B1194" t="n">
        <v>85</v>
      </c>
      <c r="C1194" t="inlineStr">
        <is>
          <t xml:space="preserve">CONCLUIDO	</t>
        </is>
      </c>
      <c r="D1194" t="n">
        <v>12.6227</v>
      </c>
      <c r="E1194" t="n">
        <v>7.92</v>
      </c>
      <c r="F1194" t="n">
        <v>5.21</v>
      </c>
      <c r="G1194" t="n">
        <v>31.27</v>
      </c>
      <c r="H1194" t="n">
        <v>0.53</v>
      </c>
      <c r="I1194" t="n">
        <v>10</v>
      </c>
      <c r="J1194" t="n">
        <v>174.08</v>
      </c>
      <c r="K1194" t="n">
        <v>51.39</v>
      </c>
      <c r="L1194" t="n">
        <v>5.25</v>
      </c>
      <c r="M1194" t="n">
        <v>8</v>
      </c>
      <c r="N1194" t="n">
        <v>32.44</v>
      </c>
      <c r="O1194" t="n">
        <v>21704.07</v>
      </c>
      <c r="P1194" t="n">
        <v>62.37</v>
      </c>
      <c r="Q1194" t="n">
        <v>202.81</v>
      </c>
      <c r="R1194" t="n">
        <v>23.06</v>
      </c>
      <c r="S1194" t="n">
        <v>13.89</v>
      </c>
      <c r="T1194" t="n">
        <v>2881.18</v>
      </c>
      <c r="U1194" t="n">
        <v>0.6</v>
      </c>
      <c r="V1194" t="n">
        <v>0.74</v>
      </c>
      <c r="W1194" t="n">
        <v>0.65</v>
      </c>
      <c r="X1194" t="n">
        <v>0.17</v>
      </c>
      <c r="Y1194" t="n">
        <v>1</v>
      </c>
      <c r="Z1194" t="n">
        <v>10</v>
      </c>
    </row>
    <row r="1195">
      <c r="A1195" t="n">
        <v>18</v>
      </c>
      <c r="B1195" t="n">
        <v>85</v>
      </c>
      <c r="C1195" t="inlineStr">
        <is>
          <t xml:space="preserve">CONCLUIDO	</t>
        </is>
      </c>
      <c r="D1195" t="n">
        <v>12.6046</v>
      </c>
      <c r="E1195" t="n">
        <v>7.93</v>
      </c>
      <c r="F1195" t="n">
        <v>5.22</v>
      </c>
      <c r="G1195" t="n">
        <v>31.33</v>
      </c>
      <c r="H1195" t="n">
        <v>0.5600000000000001</v>
      </c>
      <c r="I1195" t="n">
        <v>10</v>
      </c>
      <c r="J1195" t="n">
        <v>174.45</v>
      </c>
      <c r="K1195" t="n">
        <v>51.39</v>
      </c>
      <c r="L1195" t="n">
        <v>5.5</v>
      </c>
      <c r="M1195" t="n">
        <v>8</v>
      </c>
      <c r="N1195" t="n">
        <v>32.56</v>
      </c>
      <c r="O1195" t="n">
        <v>21749.39</v>
      </c>
      <c r="P1195" t="n">
        <v>62.17</v>
      </c>
      <c r="Q1195" t="n">
        <v>202.82</v>
      </c>
      <c r="R1195" t="n">
        <v>23.34</v>
      </c>
      <c r="S1195" t="n">
        <v>13.89</v>
      </c>
      <c r="T1195" t="n">
        <v>3017.69</v>
      </c>
      <c r="U1195" t="n">
        <v>0.6</v>
      </c>
      <c r="V1195" t="n">
        <v>0.74</v>
      </c>
      <c r="W1195" t="n">
        <v>0.65</v>
      </c>
      <c r="X1195" t="n">
        <v>0.18</v>
      </c>
      <c r="Y1195" t="n">
        <v>1</v>
      </c>
      <c r="Z1195" t="n">
        <v>10</v>
      </c>
    </row>
    <row r="1196">
      <c r="A1196" t="n">
        <v>19</v>
      </c>
      <c r="B1196" t="n">
        <v>85</v>
      </c>
      <c r="C1196" t="inlineStr">
        <is>
          <t xml:space="preserve">CONCLUIDO	</t>
        </is>
      </c>
      <c r="D1196" t="n">
        <v>12.7038</v>
      </c>
      <c r="E1196" t="n">
        <v>7.87</v>
      </c>
      <c r="F1196" t="n">
        <v>5.19</v>
      </c>
      <c r="G1196" t="n">
        <v>34.63</v>
      </c>
      <c r="H1196" t="n">
        <v>0.58</v>
      </c>
      <c r="I1196" t="n">
        <v>9</v>
      </c>
      <c r="J1196" t="n">
        <v>174.82</v>
      </c>
      <c r="K1196" t="n">
        <v>51.39</v>
      </c>
      <c r="L1196" t="n">
        <v>5.75</v>
      </c>
      <c r="M1196" t="n">
        <v>7</v>
      </c>
      <c r="N1196" t="n">
        <v>32.67</v>
      </c>
      <c r="O1196" t="n">
        <v>21794.75</v>
      </c>
      <c r="P1196" t="n">
        <v>61.62</v>
      </c>
      <c r="Q1196" t="n">
        <v>202.81</v>
      </c>
      <c r="R1196" t="n">
        <v>22.52</v>
      </c>
      <c r="S1196" t="n">
        <v>13.89</v>
      </c>
      <c r="T1196" t="n">
        <v>2614.9</v>
      </c>
      <c r="U1196" t="n">
        <v>0.62</v>
      </c>
      <c r="V1196" t="n">
        <v>0.74</v>
      </c>
      <c r="W1196" t="n">
        <v>0.65</v>
      </c>
      <c r="X1196" t="n">
        <v>0.16</v>
      </c>
      <c r="Y1196" t="n">
        <v>1</v>
      </c>
      <c r="Z1196" t="n">
        <v>10</v>
      </c>
    </row>
    <row r="1197">
      <c r="A1197" t="n">
        <v>20</v>
      </c>
      <c r="B1197" t="n">
        <v>85</v>
      </c>
      <c r="C1197" t="inlineStr">
        <is>
          <t xml:space="preserve">CONCLUIDO	</t>
        </is>
      </c>
      <c r="D1197" t="n">
        <v>12.6913</v>
      </c>
      <c r="E1197" t="n">
        <v>7.88</v>
      </c>
      <c r="F1197" t="n">
        <v>5.2</v>
      </c>
      <c r="G1197" t="n">
        <v>34.68</v>
      </c>
      <c r="H1197" t="n">
        <v>0.61</v>
      </c>
      <c r="I1197" t="n">
        <v>9</v>
      </c>
      <c r="J1197" t="n">
        <v>175.18</v>
      </c>
      <c r="K1197" t="n">
        <v>51.39</v>
      </c>
      <c r="L1197" t="n">
        <v>6</v>
      </c>
      <c r="M1197" t="n">
        <v>7</v>
      </c>
      <c r="N1197" t="n">
        <v>32.79</v>
      </c>
      <c r="O1197" t="n">
        <v>21840.16</v>
      </c>
      <c r="P1197" t="n">
        <v>61.41</v>
      </c>
      <c r="Q1197" t="n">
        <v>202.83</v>
      </c>
      <c r="R1197" t="n">
        <v>22.62</v>
      </c>
      <c r="S1197" t="n">
        <v>13.89</v>
      </c>
      <c r="T1197" t="n">
        <v>2666.74</v>
      </c>
      <c r="U1197" t="n">
        <v>0.61</v>
      </c>
      <c r="V1197" t="n">
        <v>0.74</v>
      </c>
      <c r="W1197" t="n">
        <v>0.65</v>
      </c>
      <c r="X1197" t="n">
        <v>0.16</v>
      </c>
      <c r="Y1197" t="n">
        <v>1</v>
      </c>
      <c r="Z1197" t="n">
        <v>10</v>
      </c>
    </row>
    <row r="1198">
      <c r="A1198" t="n">
        <v>21</v>
      </c>
      <c r="B1198" t="n">
        <v>85</v>
      </c>
      <c r="C1198" t="inlineStr">
        <is>
          <t xml:space="preserve">CONCLUIDO	</t>
        </is>
      </c>
      <c r="D1198" t="n">
        <v>12.7773</v>
      </c>
      <c r="E1198" t="n">
        <v>7.83</v>
      </c>
      <c r="F1198" t="n">
        <v>5.18</v>
      </c>
      <c r="G1198" t="n">
        <v>38.87</v>
      </c>
      <c r="H1198" t="n">
        <v>0.63</v>
      </c>
      <c r="I1198" t="n">
        <v>8</v>
      </c>
      <c r="J1198" t="n">
        <v>175.55</v>
      </c>
      <c r="K1198" t="n">
        <v>51.39</v>
      </c>
      <c r="L1198" t="n">
        <v>6.25</v>
      </c>
      <c r="M1198" t="n">
        <v>6</v>
      </c>
      <c r="N1198" t="n">
        <v>32.91</v>
      </c>
      <c r="O1198" t="n">
        <v>21885.6</v>
      </c>
      <c r="P1198" t="n">
        <v>60.91</v>
      </c>
      <c r="Q1198" t="n">
        <v>202.81</v>
      </c>
      <c r="R1198" t="n">
        <v>22.19</v>
      </c>
      <c r="S1198" t="n">
        <v>13.89</v>
      </c>
      <c r="T1198" t="n">
        <v>2454.54</v>
      </c>
      <c r="U1198" t="n">
        <v>0.63</v>
      </c>
      <c r="V1198" t="n">
        <v>0.75</v>
      </c>
      <c r="W1198" t="n">
        <v>0.65</v>
      </c>
      <c r="X1198" t="n">
        <v>0.14</v>
      </c>
      <c r="Y1198" t="n">
        <v>1</v>
      </c>
      <c r="Z1198" t="n">
        <v>10</v>
      </c>
    </row>
    <row r="1199">
      <c r="A1199" t="n">
        <v>22</v>
      </c>
      <c r="B1199" t="n">
        <v>85</v>
      </c>
      <c r="C1199" t="inlineStr">
        <is>
          <t xml:space="preserve">CONCLUIDO	</t>
        </is>
      </c>
      <c r="D1199" t="n">
        <v>12.7705</v>
      </c>
      <c r="E1199" t="n">
        <v>7.83</v>
      </c>
      <c r="F1199" t="n">
        <v>5.19</v>
      </c>
      <c r="G1199" t="n">
        <v>38.9</v>
      </c>
      <c r="H1199" t="n">
        <v>0.66</v>
      </c>
      <c r="I1199" t="n">
        <v>8</v>
      </c>
      <c r="J1199" t="n">
        <v>175.92</v>
      </c>
      <c r="K1199" t="n">
        <v>51.39</v>
      </c>
      <c r="L1199" t="n">
        <v>6.5</v>
      </c>
      <c r="M1199" t="n">
        <v>6</v>
      </c>
      <c r="N1199" t="n">
        <v>33.03</v>
      </c>
      <c r="O1199" t="n">
        <v>21931.08</v>
      </c>
      <c r="P1199" t="n">
        <v>61.02</v>
      </c>
      <c r="Q1199" t="n">
        <v>202.83</v>
      </c>
      <c r="R1199" t="n">
        <v>22.24</v>
      </c>
      <c r="S1199" t="n">
        <v>13.89</v>
      </c>
      <c r="T1199" t="n">
        <v>2479.27</v>
      </c>
      <c r="U1199" t="n">
        <v>0.62</v>
      </c>
      <c r="V1199" t="n">
        <v>0.75</v>
      </c>
      <c r="W1199" t="n">
        <v>0.65</v>
      </c>
      <c r="X1199" t="n">
        <v>0.15</v>
      </c>
      <c r="Y1199" t="n">
        <v>1</v>
      </c>
      <c r="Z1199" t="n">
        <v>10</v>
      </c>
    </row>
    <row r="1200">
      <c r="A1200" t="n">
        <v>23</v>
      </c>
      <c r="B1200" t="n">
        <v>85</v>
      </c>
      <c r="C1200" t="inlineStr">
        <is>
          <t xml:space="preserve">CONCLUIDO	</t>
        </is>
      </c>
      <c r="D1200" t="n">
        <v>12.7805</v>
      </c>
      <c r="E1200" t="n">
        <v>7.82</v>
      </c>
      <c r="F1200" t="n">
        <v>5.18</v>
      </c>
      <c r="G1200" t="n">
        <v>38.86</v>
      </c>
      <c r="H1200" t="n">
        <v>0.68</v>
      </c>
      <c r="I1200" t="n">
        <v>8</v>
      </c>
      <c r="J1200" t="n">
        <v>176.29</v>
      </c>
      <c r="K1200" t="n">
        <v>51.39</v>
      </c>
      <c r="L1200" t="n">
        <v>6.75</v>
      </c>
      <c r="M1200" t="n">
        <v>6</v>
      </c>
      <c r="N1200" t="n">
        <v>33.15</v>
      </c>
      <c r="O1200" t="n">
        <v>21976.61</v>
      </c>
      <c r="P1200" t="n">
        <v>60.57</v>
      </c>
      <c r="Q1200" t="n">
        <v>202.81</v>
      </c>
      <c r="R1200" t="n">
        <v>21.97</v>
      </c>
      <c r="S1200" t="n">
        <v>13.89</v>
      </c>
      <c r="T1200" t="n">
        <v>2347.12</v>
      </c>
      <c r="U1200" t="n">
        <v>0.63</v>
      </c>
      <c r="V1200" t="n">
        <v>0.75</v>
      </c>
      <c r="W1200" t="n">
        <v>0.65</v>
      </c>
      <c r="X1200" t="n">
        <v>0.14</v>
      </c>
      <c r="Y1200" t="n">
        <v>1</v>
      </c>
      <c r="Z1200" t="n">
        <v>10</v>
      </c>
    </row>
    <row r="1201">
      <c r="A1201" t="n">
        <v>24</v>
      </c>
      <c r="B1201" t="n">
        <v>85</v>
      </c>
      <c r="C1201" t="inlineStr">
        <is>
          <t xml:space="preserve">CONCLUIDO	</t>
        </is>
      </c>
      <c r="D1201" t="n">
        <v>12.7914</v>
      </c>
      <c r="E1201" t="n">
        <v>7.82</v>
      </c>
      <c r="F1201" t="n">
        <v>5.17</v>
      </c>
      <c r="G1201" t="n">
        <v>38.81</v>
      </c>
      <c r="H1201" t="n">
        <v>0.7</v>
      </c>
      <c r="I1201" t="n">
        <v>8</v>
      </c>
      <c r="J1201" t="n">
        <v>176.66</v>
      </c>
      <c r="K1201" t="n">
        <v>51.39</v>
      </c>
      <c r="L1201" t="n">
        <v>7</v>
      </c>
      <c r="M1201" t="n">
        <v>6</v>
      </c>
      <c r="N1201" t="n">
        <v>33.27</v>
      </c>
      <c r="O1201" t="n">
        <v>22022.17</v>
      </c>
      <c r="P1201" t="n">
        <v>60.19</v>
      </c>
      <c r="Q1201" t="n">
        <v>202.82</v>
      </c>
      <c r="R1201" t="n">
        <v>21.81</v>
      </c>
      <c r="S1201" t="n">
        <v>13.89</v>
      </c>
      <c r="T1201" t="n">
        <v>2264.1</v>
      </c>
      <c r="U1201" t="n">
        <v>0.64</v>
      </c>
      <c r="V1201" t="n">
        <v>0.75</v>
      </c>
      <c r="W1201" t="n">
        <v>0.65</v>
      </c>
      <c r="X1201" t="n">
        <v>0.14</v>
      </c>
      <c r="Y1201" t="n">
        <v>1</v>
      </c>
      <c r="Z1201" t="n">
        <v>10</v>
      </c>
    </row>
    <row r="1202">
      <c r="A1202" t="n">
        <v>25</v>
      </c>
      <c r="B1202" t="n">
        <v>85</v>
      </c>
      <c r="C1202" t="inlineStr">
        <is>
          <t xml:space="preserve">CONCLUIDO	</t>
        </is>
      </c>
      <c r="D1202" t="n">
        <v>12.8673</v>
      </c>
      <c r="E1202" t="n">
        <v>7.77</v>
      </c>
      <c r="F1202" t="n">
        <v>5.16</v>
      </c>
      <c r="G1202" t="n">
        <v>44.25</v>
      </c>
      <c r="H1202" t="n">
        <v>0.73</v>
      </c>
      <c r="I1202" t="n">
        <v>7</v>
      </c>
      <c r="J1202" t="n">
        <v>177.03</v>
      </c>
      <c r="K1202" t="n">
        <v>51.39</v>
      </c>
      <c r="L1202" t="n">
        <v>7.25</v>
      </c>
      <c r="M1202" t="n">
        <v>5</v>
      </c>
      <c r="N1202" t="n">
        <v>33.39</v>
      </c>
      <c r="O1202" t="n">
        <v>22067.77</v>
      </c>
      <c r="P1202" t="n">
        <v>59.78</v>
      </c>
      <c r="Q1202" t="n">
        <v>202.82</v>
      </c>
      <c r="R1202" t="n">
        <v>21.52</v>
      </c>
      <c r="S1202" t="n">
        <v>13.89</v>
      </c>
      <c r="T1202" t="n">
        <v>2125.19</v>
      </c>
      <c r="U1202" t="n">
        <v>0.65</v>
      </c>
      <c r="V1202" t="n">
        <v>0.75</v>
      </c>
      <c r="W1202" t="n">
        <v>0.65</v>
      </c>
      <c r="X1202" t="n">
        <v>0.12</v>
      </c>
      <c r="Y1202" t="n">
        <v>1</v>
      </c>
      <c r="Z1202" t="n">
        <v>10</v>
      </c>
    </row>
    <row r="1203">
      <c r="A1203" t="n">
        <v>26</v>
      </c>
      <c r="B1203" t="n">
        <v>85</v>
      </c>
      <c r="C1203" t="inlineStr">
        <is>
          <t xml:space="preserve">CONCLUIDO	</t>
        </is>
      </c>
      <c r="D1203" t="n">
        <v>12.8824</v>
      </c>
      <c r="E1203" t="n">
        <v>7.76</v>
      </c>
      <c r="F1203" t="n">
        <v>5.15</v>
      </c>
      <c r="G1203" t="n">
        <v>44.17</v>
      </c>
      <c r="H1203" t="n">
        <v>0.75</v>
      </c>
      <c r="I1203" t="n">
        <v>7</v>
      </c>
      <c r="J1203" t="n">
        <v>177.4</v>
      </c>
      <c r="K1203" t="n">
        <v>51.39</v>
      </c>
      <c r="L1203" t="n">
        <v>7.5</v>
      </c>
      <c r="M1203" t="n">
        <v>5</v>
      </c>
      <c r="N1203" t="n">
        <v>33.51</v>
      </c>
      <c r="O1203" t="n">
        <v>22113.42</v>
      </c>
      <c r="P1203" t="n">
        <v>59.74</v>
      </c>
      <c r="Q1203" t="n">
        <v>202.81</v>
      </c>
      <c r="R1203" t="n">
        <v>21.06</v>
      </c>
      <c r="S1203" t="n">
        <v>13.89</v>
      </c>
      <c r="T1203" t="n">
        <v>1896.7</v>
      </c>
      <c r="U1203" t="n">
        <v>0.66</v>
      </c>
      <c r="V1203" t="n">
        <v>0.75</v>
      </c>
      <c r="W1203" t="n">
        <v>0.65</v>
      </c>
      <c r="X1203" t="n">
        <v>0.11</v>
      </c>
      <c r="Y1203" t="n">
        <v>1</v>
      </c>
      <c r="Z1203" t="n">
        <v>10</v>
      </c>
    </row>
    <row r="1204">
      <c r="A1204" t="n">
        <v>27</v>
      </c>
      <c r="B1204" t="n">
        <v>85</v>
      </c>
      <c r="C1204" t="inlineStr">
        <is>
          <t xml:space="preserve">CONCLUIDO	</t>
        </is>
      </c>
      <c r="D1204" t="n">
        <v>12.8751</v>
      </c>
      <c r="E1204" t="n">
        <v>7.77</v>
      </c>
      <c r="F1204" t="n">
        <v>5.16</v>
      </c>
      <c r="G1204" t="n">
        <v>44.2</v>
      </c>
      <c r="H1204" t="n">
        <v>0.77</v>
      </c>
      <c r="I1204" t="n">
        <v>7</v>
      </c>
      <c r="J1204" t="n">
        <v>177.77</v>
      </c>
      <c r="K1204" t="n">
        <v>51.39</v>
      </c>
      <c r="L1204" t="n">
        <v>7.75</v>
      </c>
      <c r="M1204" t="n">
        <v>5</v>
      </c>
      <c r="N1204" t="n">
        <v>33.63</v>
      </c>
      <c r="O1204" t="n">
        <v>22159.1</v>
      </c>
      <c r="P1204" t="n">
        <v>59.83</v>
      </c>
      <c r="Q1204" t="n">
        <v>202.81</v>
      </c>
      <c r="R1204" t="n">
        <v>21.37</v>
      </c>
      <c r="S1204" t="n">
        <v>13.89</v>
      </c>
      <c r="T1204" t="n">
        <v>2051.53</v>
      </c>
      <c r="U1204" t="n">
        <v>0.65</v>
      </c>
      <c r="V1204" t="n">
        <v>0.75</v>
      </c>
      <c r="W1204" t="n">
        <v>0.65</v>
      </c>
      <c r="X1204" t="n">
        <v>0.12</v>
      </c>
      <c r="Y1204" t="n">
        <v>1</v>
      </c>
      <c r="Z1204" t="n">
        <v>10</v>
      </c>
    </row>
    <row r="1205">
      <c r="A1205" t="n">
        <v>28</v>
      </c>
      <c r="B1205" t="n">
        <v>85</v>
      </c>
      <c r="C1205" t="inlineStr">
        <is>
          <t xml:space="preserve">CONCLUIDO	</t>
        </is>
      </c>
      <c r="D1205" t="n">
        <v>12.8778</v>
      </c>
      <c r="E1205" t="n">
        <v>7.77</v>
      </c>
      <c r="F1205" t="n">
        <v>5.16</v>
      </c>
      <c r="G1205" t="n">
        <v>44.19</v>
      </c>
      <c r="H1205" t="n">
        <v>0.8</v>
      </c>
      <c r="I1205" t="n">
        <v>7</v>
      </c>
      <c r="J1205" t="n">
        <v>178.14</v>
      </c>
      <c r="K1205" t="n">
        <v>51.39</v>
      </c>
      <c r="L1205" t="n">
        <v>8</v>
      </c>
      <c r="M1205" t="n">
        <v>5</v>
      </c>
      <c r="N1205" t="n">
        <v>33.75</v>
      </c>
      <c r="O1205" t="n">
        <v>22204.83</v>
      </c>
      <c r="P1205" t="n">
        <v>59.3</v>
      </c>
      <c r="Q1205" t="n">
        <v>202.82</v>
      </c>
      <c r="R1205" t="n">
        <v>21.27</v>
      </c>
      <c r="S1205" t="n">
        <v>13.89</v>
      </c>
      <c r="T1205" t="n">
        <v>1997.55</v>
      </c>
      <c r="U1205" t="n">
        <v>0.65</v>
      </c>
      <c r="V1205" t="n">
        <v>0.75</v>
      </c>
      <c r="W1205" t="n">
        <v>0.65</v>
      </c>
      <c r="X1205" t="n">
        <v>0.12</v>
      </c>
      <c r="Y1205" t="n">
        <v>1</v>
      </c>
      <c r="Z1205" t="n">
        <v>10</v>
      </c>
    </row>
    <row r="1206">
      <c r="A1206" t="n">
        <v>29</v>
      </c>
      <c r="B1206" t="n">
        <v>85</v>
      </c>
      <c r="C1206" t="inlineStr">
        <is>
          <t xml:space="preserve">CONCLUIDO	</t>
        </is>
      </c>
      <c r="D1206" t="n">
        <v>12.8535</v>
      </c>
      <c r="E1206" t="n">
        <v>7.78</v>
      </c>
      <c r="F1206" t="n">
        <v>5.17</v>
      </c>
      <c r="G1206" t="n">
        <v>44.32</v>
      </c>
      <c r="H1206" t="n">
        <v>0.82</v>
      </c>
      <c r="I1206" t="n">
        <v>7</v>
      </c>
      <c r="J1206" t="n">
        <v>178.51</v>
      </c>
      <c r="K1206" t="n">
        <v>51.39</v>
      </c>
      <c r="L1206" t="n">
        <v>8.25</v>
      </c>
      <c r="M1206" t="n">
        <v>5</v>
      </c>
      <c r="N1206" t="n">
        <v>33.87</v>
      </c>
      <c r="O1206" t="n">
        <v>22250.6</v>
      </c>
      <c r="P1206" t="n">
        <v>59.12</v>
      </c>
      <c r="Q1206" t="n">
        <v>202.88</v>
      </c>
      <c r="R1206" t="n">
        <v>21.74</v>
      </c>
      <c r="S1206" t="n">
        <v>13.89</v>
      </c>
      <c r="T1206" t="n">
        <v>2234.34</v>
      </c>
      <c r="U1206" t="n">
        <v>0.64</v>
      </c>
      <c r="V1206" t="n">
        <v>0.75</v>
      </c>
      <c r="W1206" t="n">
        <v>0.65</v>
      </c>
      <c r="X1206" t="n">
        <v>0.13</v>
      </c>
      <c r="Y1206" t="n">
        <v>1</v>
      </c>
      <c r="Z1206" t="n">
        <v>10</v>
      </c>
    </row>
    <row r="1207">
      <c r="A1207" t="n">
        <v>30</v>
      </c>
      <c r="B1207" t="n">
        <v>85</v>
      </c>
      <c r="C1207" t="inlineStr">
        <is>
          <t xml:space="preserve">CONCLUIDO	</t>
        </is>
      </c>
      <c r="D1207" t="n">
        <v>12.9669</v>
      </c>
      <c r="E1207" t="n">
        <v>7.71</v>
      </c>
      <c r="F1207" t="n">
        <v>5.14</v>
      </c>
      <c r="G1207" t="n">
        <v>51.36</v>
      </c>
      <c r="H1207" t="n">
        <v>0.84</v>
      </c>
      <c r="I1207" t="n">
        <v>6</v>
      </c>
      <c r="J1207" t="n">
        <v>178.88</v>
      </c>
      <c r="K1207" t="n">
        <v>51.39</v>
      </c>
      <c r="L1207" t="n">
        <v>8.5</v>
      </c>
      <c r="M1207" t="n">
        <v>4</v>
      </c>
      <c r="N1207" t="n">
        <v>33.99</v>
      </c>
      <c r="O1207" t="n">
        <v>22296.41</v>
      </c>
      <c r="P1207" t="n">
        <v>58.47</v>
      </c>
      <c r="Q1207" t="n">
        <v>202.81</v>
      </c>
      <c r="R1207" t="n">
        <v>20.66</v>
      </c>
      <c r="S1207" t="n">
        <v>13.89</v>
      </c>
      <c r="T1207" t="n">
        <v>1699.71</v>
      </c>
      <c r="U1207" t="n">
        <v>0.67</v>
      </c>
      <c r="V1207" t="n">
        <v>0.75</v>
      </c>
      <c r="W1207" t="n">
        <v>0.65</v>
      </c>
      <c r="X1207" t="n">
        <v>0.1</v>
      </c>
      <c r="Y1207" t="n">
        <v>1</v>
      </c>
      <c r="Z1207" t="n">
        <v>10</v>
      </c>
    </row>
    <row r="1208">
      <c r="A1208" t="n">
        <v>31</v>
      </c>
      <c r="B1208" t="n">
        <v>85</v>
      </c>
      <c r="C1208" t="inlineStr">
        <is>
          <t xml:space="preserve">CONCLUIDO	</t>
        </is>
      </c>
      <c r="D1208" t="n">
        <v>12.966</v>
      </c>
      <c r="E1208" t="n">
        <v>7.71</v>
      </c>
      <c r="F1208" t="n">
        <v>5.14</v>
      </c>
      <c r="G1208" t="n">
        <v>51.37</v>
      </c>
      <c r="H1208" t="n">
        <v>0.87</v>
      </c>
      <c r="I1208" t="n">
        <v>6</v>
      </c>
      <c r="J1208" t="n">
        <v>179.26</v>
      </c>
      <c r="K1208" t="n">
        <v>51.39</v>
      </c>
      <c r="L1208" t="n">
        <v>8.75</v>
      </c>
      <c r="M1208" t="n">
        <v>4</v>
      </c>
      <c r="N1208" t="n">
        <v>34.11</v>
      </c>
      <c r="O1208" t="n">
        <v>22342.26</v>
      </c>
      <c r="P1208" t="n">
        <v>58.29</v>
      </c>
      <c r="Q1208" t="n">
        <v>202.83</v>
      </c>
      <c r="R1208" t="n">
        <v>20.75</v>
      </c>
      <c r="S1208" t="n">
        <v>13.89</v>
      </c>
      <c r="T1208" t="n">
        <v>1746.87</v>
      </c>
      <c r="U1208" t="n">
        <v>0.67</v>
      </c>
      <c r="V1208" t="n">
        <v>0.75</v>
      </c>
      <c r="W1208" t="n">
        <v>0.65</v>
      </c>
      <c r="X1208" t="n">
        <v>0.1</v>
      </c>
      <c r="Y1208" t="n">
        <v>1</v>
      </c>
      <c r="Z1208" t="n">
        <v>10</v>
      </c>
    </row>
    <row r="1209">
      <c r="A1209" t="n">
        <v>32</v>
      </c>
      <c r="B1209" t="n">
        <v>85</v>
      </c>
      <c r="C1209" t="inlineStr">
        <is>
          <t xml:space="preserve">CONCLUIDO	</t>
        </is>
      </c>
      <c r="D1209" t="n">
        <v>12.9734</v>
      </c>
      <c r="E1209" t="n">
        <v>7.71</v>
      </c>
      <c r="F1209" t="n">
        <v>5.13</v>
      </c>
      <c r="G1209" t="n">
        <v>51.32</v>
      </c>
      <c r="H1209" t="n">
        <v>0.89</v>
      </c>
      <c r="I1209" t="n">
        <v>6</v>
      </c>
      <c r="J1209" t="n">
        <v>179.63</v>
      </c>
      <c r="K1209" t="n">
        <v>51.39</v>
      </c>
      <c r="L1209" t="n">
        <v>9</v>
      </c>
      <c r="M1209" t="n">
        <v>4</v>
      </c>
      <c r="N1209" t="n">
        <v>34.24</v>
      </c>
      <c r="O1209" t="n">
        <v>22388.15</v>
      </c>
      <c r="P1209" t="n">
        <v>58.2</v>
      </c>
      <c r="Q1209" t="n">
        <v>202.81</v>
      </c>
      <c r="R1209" t="n">
        <v>20.54</v>
      </c>
      <c r="S1209" t="n">
        <v>13.89</v>
      </c>
      <c r="T1209" t="n">
        <v>1638.39</v>
      </c>
      <c r="U1209" t="n">
        <v>0.68</v>
      </c>
      <c r="V1209" t="n">
        <v>0.75</v>
      </c>
      <c r="W1209" t="n">
        <v>0.65</v>
      </c>
      <c r="X1209" t="n">
        <v>0.09</v>
      </c>
      <c r="Y1209" t="n">
        <v>1</v>
      </c>
      <c r="Z1209" t="n">
        <v>10</v>
      </c>
    </row>
    <row r="1210">
      <c r="A1210" t="n">
        <v>33</v>
      </c>
      <c r="B1210" t="n">
        <v>85</v>
      </c>
      <c r="C1210" t="inlineStr">
        <is>
          <t xml:space="preserve">CONCLUIDO	</t>
        </is>
      </c>
      <c r="D1210" t="n">
        <v>12.9608</v>
      </c>
      <c r="E1210" t="n">
        <v>7.72</v>
      </c>
      <c r="F1210" t="n">
        <v>5.14</v>
      </c>
      <c r="G1210" t="n">
        <v>51.4</v>
      </c>
      <c r="H1210" t="n">
        <v>0.91</v>
      </c>
      <c r="I1210" t="n">
        <v>6</v>
      </c>
      <c r="J1210" t="n">
        <v>180</v>
      </c>
      <c r="K1210" t="n">
        <v>51.39</v>
      </c>
      <c r="L1210" t="n">
        <v>9.25</v>
      </c>
      <c r="M1210" t="n">
        <v>4</v>
      </c>
      <c r="N1210" t="n">
        <v>34.36</v>
      </c>
      <c r="O1210" t="n">
        <v>22434.08</v>
      </c>
      <c r="P1210" t="n">
        <v>57.98</v>
      </c>
      <c r="Q1210" t="n">
        <v>202.82</v>
      </c>
      <c r="R1210" t="n">
        <v>20.71</v>
      </c>
      <c r="S1210" t="n">
        <v>13.89</v>
      </c>
      <c r="T1210" t="n">
        <v>1722.93</v>
      </c>
      <c r="U1210" t="n">
        <v>0.67</v>
      </c>
      <c r="V1210" t="n">
        <v>0.75</v>
      </c>
      <c r="W1210" t="n">
        <v>0.65</v>
      </c>
      <c r="X1210" t="n">
        <v>0.1</v>
      </c>
      <c r="Y1210" t="n">
        <v>1</v>
      </c>
      <c r="Z1210" t="n">
        <v>10</v>
      </c>
    </row>
    <row r="1211">
      <c r="A1211" t="n">
        <v>34</v>
      </c>
      <c r="B1211" t="n">
        <v>85</v>
      </c>
      <c r="C1211" t="inlineStr">
        <is>
          <t xml:space="preserve">CONCLUIDO	</t>
        </is>
      </c>
      <c r="D1211" t="n">
        <v>12.9683</v>
      </c>
      <c r="E1211" t="n">
        <v>7.71</v>
      </c>
      <c r="F1211" t="n">
        <v>5.14</v>
      </c>
      <c r="G1211" t="n">
        <v>51.35</v>
      </c>
      <c r="H1211" t="n">
        <v>0.93</v>
      </c>
      <c r="I1211" t="n">
        <v>6</v>
      </c>
      <c r="J1211" t="n">
        <v>180.37</v>
      </c>
      <c r="K1211" t="n">
        <v>51.39</v>
      </c>
      <c r="L1211" t="n">
        <v>9.5</v>
      </c>
      <c r="M1211" t="n">
        <v>4</v>
      </c>
      <c r="N1211" t="n">
        <v>34.48</v>
      </c>
      <c r="O1211" t="n">
        <v>22480.05</v>
      </c>
      <c r="P1211" t="n">
        <v>57.8</v>
      </c>
      <c r="Q1211" t="n">
        <v>202.81</v>
      </c>
      <c r="R1211" t="n">
        <v>20.71</v>
      </c>
      <c r="S1211" t="n">
        <v>13.89</v>
      </c>
      <c r="T1211" t="n">
        <v>1726.8</v>
      </c>
      <c r="U1211" t="n">
        <v>0.67</v>
      </c>
      <c r="V1211" t="n">
        <v>0.75</v>
      </c>
      <c r="W1211" t="n">
        <v>0.64</v>
      </c>
      <c r="X1211" t="n">
        <v>0.1</v>
      </c>
      <c r="Y1211" t="n">
        <v>1</v>
      </c>
      <c r="Z1211" t="n">
        <v>10</v>
      </c>
    </row>
    <row r="1212">
      <c r="A1212" t="n">
        <v>35</v>
      </c>
      <c r="B1212" t="n">
        <v>85</v>
      </c>
      <c r="C1212" t="inlineStr">
        <is>
          <t xml:space="preserve">CONCLUIDO	</t>
        </is>
      </c>
      <c r="D1212" t="n">
        <v>12.973</v>
      </c>
      <c r="E1212" t="n">
        <v>7.71</v>
      </c>
      <c r="F1212" t="n">
        <v>5.13</v>
      </c>
      <c r="G1212" t="n">
        <v>51.33</v>
      </c>
      <c r="H1212" t="n">
        <v>0.96</v>
      </c>
      <c r="I1212" t="n">
        <v>6</v>
      </c>
      <c r="J1212" t="n">
        <v>180.75</v>
      </c>
      <c r="K1212" t="n">
        <v>51.39</v>
      </c>
      <c r="L1212" t="n">
        <v>9.75</v>
      </c>
      <c r="M1212" t="n">
        <v>4</v>
      </c>
      <c r="N1212" t="n">
        <v>34.6</v>
      </c>
      <c r="O1212" t="n">
        <v>22526.07</v>
      </c>
      <c r="P1212" t="n">
        <v>57.61</v>
      </c>
      <c r="Q1212" t="n">
        <v>202.81</v>
      </c>
      <c r="R1212" t="n">
        <v>20.62</v>
      </c>
      <c r="S1212" t="n">
        <v>13.89</v>
      </c>
      <c r="T1212" t="n">
        <v>1677.73</v>
      </c>
      <c r="U1212" t="n">
        <v>0.67</v>
      </c>
      <c r="V1212" t="n">
        <v>0.75</v>
      </c>
      <c r="W1212" t="n">
        <v>0.65</v>
      </c>
      <c r="X1212" t="n">
        <v>0.09</v>
      </c>
      <c r="Y1212" t="n">
        <v>1</v>
      </c>
      <c r="Z1212" t="n">
        <v>10</v>
      </c>
    </row>
    <row r="1213">
      <c r="A1213" t="n">
        <v>36</v>
      </c>
      <c r="B1213" t="n">
        <v>85</v>
      </c>
      <c r="C1213" t="inlineStr">
        <is>
          <t xml:space="preserve">CONCLUIDO	</t>
        </is>
      </c>
      <c r="D1213" t="n">
        <v>12.9636</v>
      </c>
      <c r="E1213" t="n">
        <v>7.71</v>
      </c>
      <c r="F1213" t="n">
        <v>5.14</v>
      </c>
      <c r="G1213" t="n">
        <v>51.38</v>
      </c>
      <c r="H1213" t="n">
        <v>0.98</v>
      </c>
      <c r="I1213" t="n">
        <v>6</v>
      </c>
      <c r="J1213" t="n">
        <v>181.12</v>
      </c>
      <c r="K1213" t="n">
        <v>51.39</v>
      </c>
      <c r="L1213" t="n">
        <v>10</v>
      </c>
      <c r="M1213" t="n">
        <v>4</v>
      </c>
      <c r="N1213" t="n">
        <v>34.73</v>
      </c>
      <c r="O1213" t="n">
        <v>22572.13</v>
      </c>
      <c r="P1213" t="n">
        <v>57.26</v>
      </c>
      <c r="Q1213" t="n">
        <v>202.81</v>
      </c>
      <c r="R1213" t="n">
        <v>20.76</v>
      </c>
      <c r="S1213" t="n">
        <v>13.89</v>
      </c>
      <c r="T1213" t="n">
        <v>1750.2</v>
      </c>
      <c r="U1213" t="n">
        <v>0.67</v>
      </c>
      <c r="V1213" t="n">
        <v>0.75</v>
      </c>
      <c r="W1213" t="n">
        <v>0.65</v>
      </c>
      <c r="X1213" t="n">
        <v>0.1</v>
      </c>
      <c r="Y1213" t="n">
        <v>1</v>
      </c>
      <c r="Z1213" t="n">
        <v>10</v>
      </c>
    </row>
    <row r="1214">
      <c r="A1214" t="n">
        <v>37</v>
      </c>
      <c r="B1214" t="n">
        <v>85</v>
      </c>
      <c r="C1214" t="inlineStr">
        <is>
          <t xml:space="preserve">CONCLUIDO	</t>
        </is>
      </c>
      <c r="D1214" t="n">
        <v>13.0477</v>
      </c>
      <c r="E1214" t="n">
        <v>7.66</v>
      </c>
      <c r="F1214" t="n">
        <v>5.12</v>
      </c>
      <c r="G1214" t="n">
        <v>61.47</v>
      </c>
      <c r="H1214" t="n">
        <v>1</v>
      </c>
      <c r="I1214" t="n">
        <v>5</v>
      </c>
      <c r="J1214" t="n">
        <v>181.49</v>
      </c>
      <c r="K1214" t="n">
        <v>51.39</v>
      </c>
      <c r="L1214" t="n">
        <v>10.25</v>
      </c>
      <c r="M1214" t="n">
        <v>3</v>
      </c>
      <c r="N1214" t="n">
        <v>34.85</v>
      </c>
      <c r="O1214" t="n">
        <v>22618.23</v>
      </c>
      <c r="P1214" t="n">
        <v>56.76</v>
      </c>
      <c r="Q1214" t="n">
        <v>202.82</v>
      </c>
      <c r="R1214" t="n">
        <v>20.23</v>
      </c>
      <c r="S1214" t="n">
        <v>13.89</v>
      </c>
      <c r="T1214" t="n">
        <v>1488.56</v>
      </c>
      <c r="U1214" t="n">
        <v>0.6899999999999999</v>
      </c>
      <c r="V1214" t="n">
        <v>0.76</v>
      </c>
      <c r="W1214" t="n">
        <v>0.65</v>
      </c>
      <c r="X1214" t="n">
        <v>0.08</v>
      </c>
      <c r="Y1214" t="n">
        <v>1</v>
      </c>
      <c r="Z1214" t="n">
        <v>10</v>
      </c>
    </row>
    <row r="1215">
      <c r="A1215" t="n">
        <v>38</v>
      </c>
      <c r="B1215" t="n">
        <v>85</v>
      </c>
      <c r="C1215" t="inlineStr">
        <is>
          <t xml:space="preserve">CONCLUIDO	</t>
        </is>
      </c>
      <c r="D1215" t="n">
        <v>13.0477</v>
      </c>
      <c r="E1215" t="n">
        <v>7.66</v>
      </c>
      <c r="F1215" t="n">
        <v>5.12</v>
      </c>
      <c r="G1215" t="n">
        <v>61.47</v>
      </c>
      <c r="H1215" t="n">
        <v>1.02</v>
      </c>
      <c r="I1215" t="n">
        <v>5</v>
      </c>
      <c r="J1215" t="n">
        <v>181.87</v>
      </c>
      <c r="K1215" t="n">
        <v>51.39</v>
      </c>
      <c r="L1215" t="n">
        <v>10.5</v>
      </c>
      <c r="M1215" t="n">
        <v>3</v>
      </c>
      <c r="N1215" t="n">
        <v>34.98</v>
      </c>
      <c r="O1215" t="n">
        <v>22664.49</v>
      </c>
      <c r="P1215" t="n">
        <v>56.61</v>
      </c>
      <c r="Q1215" t="n">
        <v>202.81</v>
      </c>
      <c r="R1215" t="n">
        <v>20.27</v>
      </c>
      <c r="S1215" t="n">
        <v>13.89</v>
      </c>
      <c r="T1215" t="n">
        <v>1507.83</v>
      </c>
      <c r="U1215" t="n">
        <v>0.6899999999999999</v>
      </c>
      <c r="V1215" t="n">
        <v>0.76</v>
      </c>
      <c r="W1215" t="n">
        <v>0.65</v>
      </c>
      <c r="X1215" t="n">
        <v>0.08</v>
      </c>
      <c r="Y1215" t="n">
        <v>1</v>
      </c>
      <c r="Z1215" t="n">
        <v>10</v>
      </c>
    </row>
    <row r="1216">
      <c r="A1216" t="n">
        <v>39</v>
      </c>
      <c r="B1216" t="n">
        <v>85</v>
      </c>
      <c r="C1216" t="inlineStr">
        <is>
          <t xml:space="preserve">CONCLUIDO	</t>
        </is>
      </c>
      <c r="D1216" t="n">
        <v>13.0563</v>
      </c>
      <c r="E1216" t="n">
        <v>7.66</v>
      </c>
      <c r="F1216" t="n">
        <v>5.12</v>
      </c>
      <c r="G1216" t="n">
        <v>61.41</v>
      </c>
      <c r="H1216" t="n">
        <v>1.05</v>
      </c>
      <c r="I1216" t="n">
        <v>5</v>
      </c>
      <c r="J1216" t="n">
        <v>182.24</v>
      </c>
      <c r="K1216" t="n">
        <v>51.39</v>
      </c>
      <c r="L1216" t="n">
        <v>10.75</v>
      </c>
      <c r="M1216" t="n">
        <v>3</v>
      </c>
      <c r="N1216" t="n">
        <v>35.1</v>
      </c>
      <c r="O1216" t="n">
        <v>22710.68</v>
      </c>
      <c r="P1216" t="n">
        <v>56.32</v>
      </c>
      <c r="Q1216" t="n">
        <v>202.81</v>
      </c>
      <c r="R1216" t="n">
        <v>20.04</v>
      </c>
      <c r="S1216" t="n">
        <v>13.89</v>
      </c>
      <c r="T1216" t="n">
        <v>1396.22</v>
      </c>
      <c r="U1216" t="n">
        <v>0.6899999999999999</v>
      </c>
      <c r="V1216" t="n">
        <v>0.76</v>
      </c>
      <c r="W1216" t="n">
        <v>0.65</v>
      </c>
      <c r="X1216" t="n">
        <v>0.08</v>
      </c>
      <c r="Y1216" t="n">
        <v>1</v>
      </c>
      <c r="Z1216" t="n">
        <v>10</v>
      </c>
    </row>
    <row r="1217">
      <c r="A1217" t="n">
        <v>40</v>
      </c>
      <c r="B1217" t="n">
        <v>85</v>
      </c>
      <c r="C1217" t="inlineStr">
        <is>
          <t xml:space="preserve">CONCLUIDO	</t>
        </is>
      </c>
      <c r="D1217" t="n">
        <v>13.0553</v>
      </c>
      <c r="E1217" t="n">
        <v>7.66</v>
      </c>
      <c r="F1217" t="n">
        <v>5.12</v>
      </c>
      <c r="G1217" t="n">
        <v>61.41</v>
      </c>
      <c r="H1217" t="n">
        <v>1.07</v>
      </c>
      <c r="I1217" t="n">
        <v>5</v>
      </c>
      <c r="J1217" t="n">
        <v>182.62</v>
      </c>
      <c r="K1217" t="n">
        <v>51.39</v>
      </c>
      <c r="L1217" t="n">
        <v>11</v>
      </c>
      <c r="M1217" t="n">
        <v>3</v>
      </c>
      <c r="N1217" t="n">
        <v>35.22</v>
      </c>
      <c r="O1217" t="n">
        <v>22756.91</v>
      </c>
      <c r="P1217" t="n">
        <v>56.51</v>
      </c>
      <c r="Q1217" t="n">
        <v>202.81</v>
      </c>
      <c r="R1217" t="n">
        <v>20.18</v>
      </c>
      <c r="S1217" t="n">
        <v>13.89</v>
      </c>
      <c r="T1217" t="n">
        <v>1465.48</v>
      </c>
      <c r="U1217" t="n">
        <v>0.6899999999999999</v>
      </c>
      <c r="V1217" t="n">
        <v>0.76</v>
      </c>
      <c r="W1217" t="n">
        <v>0.64</v>
      </c>
      <c r="X1217" t="n">
        <v>0.08</v>
      </c>
      <c r="Y1217" t="n">
        <v>1</v>
      </c>
      <c r="Z1217" t="n">
        <v>10</v>
      </c>
    </row>
    <row r="1218">
      <c r="A1218" t="n">
        <v>41</v>
      </c>
      <c r="B1218" t="n">
        <v>85</v>
      </c>
      <c r="C1218" t="inlineStr">
        <is>
          <t xml:space="preserve">CONCLUIDO	</t>
        </is>
      </c>
      <c r="D1218" t="n">
        <v>13.0383</v>
      </c>
      <c r="E1218" t="n">
        <v>7.67</v>
      </c>
      <c r="F1218" t="n">
        <v>5.13</v>
      </c>
      <c r="G1218" t="n">
        <v>61.53</v>
      </c>
      <c r="H1218" t="n">
        <v>1.09</v>
      </c>
      <c r="I1218" t="n">
        <v>5</v>
      </c>
      <c r="J1218" t="n">
        <v>182.99</v>
      </c>
      <c r="K1218" t="n">
        <v>51.39</v>
      </c>
      <c r="L1218" t="n">
        <v>11.25</v>
      </c>
      <c r="M1218" t="n">
        <v>3</v>
      </c>
      <c r="N1218" t="n">
        <v>35.35</v>
      </c>
      <c r="O1218" t="n">
        <v>22803.18</v>
      </c>
      <c r="P1218" t="n">
        <v>56.43</v>
      </c>
      <c r="Q1218" t="n">
        <v>202.81</v>
      </c>
      <c r="R1218" t="n">
        <v>20.4</v>
      </c>
      <c r="S1218" t="n">
        <v>13.89</v>
      </c>
      <c r="T1218" t="n">
        <v>1575.16</v>
      </c>
      <c r="U1218" t="n">
        <v>0.68</v>
      </c>
      <c r="V1218" t="n">
        <v>0.75</v>
      </c>
      <c r="W1218" t="n">
        <v>0.65</v>
      </c>
      <c r="X1218" t="n">
        <v>0.09</v>
      </c>
      <c r="Y1218" t="n">
        <v>1</v>
      </c>
      <c r="Z1218" t="n">
        <v>10</v>
      </c>
    </row>
    <row r="1219">
      <c r="A1219" t="n">
        <v>42</v>
      </c>
      <c r="B1219" t="n">
        <v>85</v>
      </c>
      <c r="C1219" t="inlineStr">
        <is>
          <t xml:space="preserve">CONCLUIDO	</t>
        </is>
      </c>
      <c r="D1219" t="n">
        <v>13.0468</v>
      </c>
      <c r="E1219" t="n">
        <v>7.66</v>
      </c>
      <c r="F1219" t="n">
        <v>5.12</v>
      </c>
      <c r="G1219" t="n">
        <v>61.47</v>
      </c>
      <c r="H1219" t="n">
        <v>1.11</v>
      </c>
      <c r="I1219" t="n">
        <v>5</v>
      </c>
      <c r="J1219" t="n">
        <v>183.37</v>
      </c>
      <c r="K1219" t="n">
        <v>51.39</v>
      </c>
      <c r="L1219" t="n">
        <v>11.5</v>
      </c>
      <c r="M1219" t="n">
        <v>3</v>
      </c>
      <c r="N1219" t="n">
        <v>35.48</v>
      </c>
      <c r="O1219" t="n">
        <v>22849.49</v>
      </c>
      <c r="P1219" t="n">
        <v>55.94</v>
      </c>
      <c r="Q1219" t="n">
        <v>202.81</v>
      </c>
      <c r="R1219" t="n">
        <v>20.32</v>
      </c>
      <c r="S1219" t="n">
        <v>13.89</v>
      </c>
      <c r="T1219" t="n">
        <v>1534.04</v>
      </c>
      <c r="U1219" t="n">
        <v>0.68</v>
      </c>
      <c r="V1219" t="n">
        <v>0.76</v>
      </c>
      <c r="W1219" t="n">
        <v>0.64</v>
      </c>
      <c r="X1219" t="n">
        <v>0.08</v>
      </c>
      <c r="Y1219" t="n">
        <v>1</v>
      </c>
      <c r="Z1219" t="n">
        <v>10</v>
      </c>
    </row>
    <row r="1220">
      <c r="A1220" t="n">
        <v>43</v>
      </c>
      <c r="B1220" t="n">
        <v>85</v>
      </c>
      <c r="C1220" t="inlineStr">
        <is>
          <t xml:space="preserve">CONCLUIDO	</t>
        </is>
      </c>
      <c r="D1220" t="n">
        <v>13.0477</v>
      </c>
      <c r="E1220" t="n">
        <v>7.66</v>
      </c>
      <c r="F1220" t="n">
        <v>5.12</v>
      </c>
      <c r="G1220" t="n">
        <v>61.47</v>
      </c>
      <c r="H1220" t="n">
        <v>1.13</v>
      </c>
      <c r="I1220" t="n">
        <v>5</v>
      </c>
      <c r="J1220" t="n">
        <v>183.74</v>
      </c>
      <c r="K1220" t="n">
        <v>51.39</v>
      </c>
      <c r="L1220" t="n">
        <v>11.75</v>
      </c>
      <c r="M1220" t="n">
        <v>3</v>
      </c>
      <c r="N1220" t="n">
        <v>35.6</v>
      </c>
      <c r="O1220" t="n">
        <v>22895.85</v>
      </c>
      <c r="P1220" t="n">
        <v>55.52</v>
      </c>
      <c r="Q1220" t="n">
        <v>202.83</v>
      </c>
      <c r="R1220" t="n">
        <v>20.21</v>
      </c>
      <c r="S1220" t="n">
        <v>13.89</v>
      </c>
      <c r="T1220" t="n">
        <v>1480.26</v>
      </c>
      <c r="U1220" t="n">
        <v>0.6899999999999999</v>
      </c>
      <c r="V1220" t="n">
        <v>0.76</v>
      </c>
      <c r="W1220" t="n">
        <v>0.65</v>
      </c>
      <c r="X1220" t="n">
        <v>0.08</v>
      </c>
      <c r="Y1220" t="n">
        <v>1</v>
      </c>
      <c r="Z1220" t="n">
        <v>10</v>
      </c>
    </row>
    <row r="1221">
      <c r="A1221" t="n">
        <v>44</v>
      </c>
      <c r="B1221" t="n">
        <v>85</v>
      </c>
      <c r="C1221" t="inlineStr">
        <is>
          <t xml:space="preserve">CONCLUIDO	</t>
        </is>
      </c>
      <c r="D1221" t="n">
        <v>13.0667</v>
      </c>
      <c r="E1221" t="n">
        <v>7.65</v>
      </c>
      <c r="F1221" t="n">
        <v>5.11</v>
      </c>
      <c r="G1221" t="n">
        <v>61.33</v>
      </c>
      <c r="H1221" t="n">
        <v>1.16</v>
      </c>
      <c r="I1221" t="n">
        <v>5</v>
      </c>
      <c r="J1221" t="n">
        <v>184.12</v>
      </c>
      <c r="K1221" t="n">
        <v>51.39</v>
      </c>
      <c r="L1221" t="n">
        <v>12</v>
      </c>
      <c r="M1221" t="n">
        <v>3</v>
      </c>
      <c r="N1221" t="n">
        <v>35.73</v>
      </c>
      <c r="O1221" t="n">
        <v>22942.24</v>
      </c>
      <c r="P1221" t="n">
        <v>54.68</v>
      </c>
      <c r="Q1221" t="n">
        <v>202.81</v>
      </c>
      <c r="R1221" t="n">
        <v>19.92</v>
      </c>
      <c r="S1221" t="n">
        <v>13.89</v>
      </c>
      <c r="T1221" t="n">
        <v>1334.92</v>
      </c>
      <c r="U1221" t="n">
        <v>0.7</v>
      </c>
      <c r="V1221" t="n">
        <v>0.76</v>
      </c>
      <c r="W1221" t="n">
        <v>0.64</v>
      </c>
      <c r="X1221" t="n">
        <v>0.07000000000000001</v>
      </c>
      <c r="Y1221" t="n">
        <v>1</v>
      </c>
      <c r="Z1221" t="n">
        <v>10</v>
      </c>
    </row>
    <row r="1222">
      <c r="A1222" t="n">
        <v>45</v>
      </c>
      <c r="B1222" t="n">
        <v>85</v>
      </c>
      <c r="C1222" t="inlineStr">
        <is>
          <t xml:space="preserve">CONCLUIDO	</t>
        </is>
      </c>
      <c r="D1222" t="n">
        <v>13.0624</v>
      </c>
      <c r="E1222" t="n">
        <v>7.66</v>
      </c>
      <c r="F1222" t="n">
        <v>5.11</v>
      </c>
      <c r="G1222" t="n">
        <v>61.36</v>
      </c>
      <c r="H1222" t="n">
        <v>1.18</v>
      </c>
      <c r="I1222" t="n">
        <v>5</v>
      </c>
      <c r="J1222" t="n">
        <v>184.5</v>
      </c>
      <c r="K1222" t="n">
        <v>51.39</v>
      </c>
      <c r="L1222" t="n">
        <v>12.25</v>
      </c>
      <c r="M1222" t="n">
        <v>3</v>
      </c>
      <c r="N1222" t="n">
        <v>35.85</v>
      </c>
      <c r="O1222" t="n">
        <v>22988.69</v>
      </c>
      <c r="P1222" t="n">
        <v>54.3</v>
      </c>
      <c r="Q1222" t="n">
        <v>202.81</v>
      </c>
      <c r="R1222" t="n">
        <v>19.96</v>
      </c>
      <c r="S1222" t="n">
        <v>13.89</v>
      </c>
      <c r="T1222" t="n">
        <v>1357.21</v>
      </c>
      <c r="U1222" t="n">
        <v>0.7</v>
      </c>
      <c r="V1222" t="n">
        <v>0.76</v>
      </c>
      <c r="W1222" t="n">
        <v>0.65</v>
      </c>
      <c r="X1222" t="n">
        <v>0.08</v>
      </c>
      <c r="Y1222" t="n">
        <v>1</v>
      </c>
      <c r="Z1222" t="n">
        <v>10</v>
      </c>
    </row>
    <row r="1223">
      <c r="A1223" t="n">
        <v>46</v>
      </c>
      <c r="B1223" t="n">
        <v>85</v>
      </c>
      <c r="C1223" t="inlineStr">
        <is>
          <t xml:space="preserve">CONCLUIDO	</t>
        </is>
      </c>
      <c r="D1223" t="n">
        <v>13.0525</v>
      </c>
      <c r="E1223" t="n">
        <v>7.66</v>
      </c>
      <c r="F1223" t="n">
        <v>5.12</v>
      </c>
      <c r="G1223" t="n">
        <v>61.43</v>
      </c>
      <c r="H1223" t="n">
        <v>1.2</v>
      </c>
      <c r="I1223" t="n">
        <v>5</v>
      </c>
      <c r="J1223" t="n">
        <v>184.87</v>
      </c>
      <c r="K1223" t="n">
        <v>51.39</v>
      </c>
      <c r="L1223" t="n">
        <v>12.5</v>
      </c>
      <c r="M1223" t="n">
        <v>3</v>
      </c>
      <c r="N1223" t="n">
        <v>35.98</v>
      </c>
      <c r="O1223" t="n">
        <v>23035.17</v>
      </c>
      <c r="P1223" t="n">
        <v>54.21</v>
      </c>
      <c r="Q1223" t="n">
        <v>202.81</v>
      </c>
      <c r="R1223" t="n">
        <v>20.2</v>
      </c>
      <c r="S1223" t="n">
        <v>13.89</v>
      </c>
      <c r="T1223" t="n">
        <v>1473.41</v>
      </c>
      <c r="U1223" t="n">
        <v>0.6899999999999999</v>
      </c>
      <c r="V1223" t="n">
        <v>0.76</v>
      </c>
      <c r="W1223" t="n">
        <v>0.64</v>
      </c>
      <c r="X1223" t="n">
        <v>0.08</v>
      </c>
      <c r="Y1223" t="n">
        <v>1</v>
      </c>
      <c r="Z1223" t="n">
        <v>10</v>
      </c>
    </row>
    <row r="1224">
      <c r="A1224" t="n">
        <v>47</v>
      </c>
      <c r="B1224" t="n">
        <v>85</v>
      </c>
      <c r="C1224" t="inlineStr">
        <is>
          <t xml:space="preserve">CONCLUIDO	</t>
        </is>
      </c>
      <c r="D1224" t="n">
        <v>13.1521</v>
      </c>
      <c r="E1224" t="n">
        <v>7.6</v>
      </c>
      <c r="F1224" t="n">
        <v>5.1</v>
      </c>
      <c r="G1224" t="n">
        <v>76.43000000000001</v>
      </c>
      <c r="H1224" t="n">
        <v>1.22</v>
      </c>
      <c r="I1224" t="n">
        <v>4</v>
      </c>
      <c r="J1224" t="n">
        <v>185.25</v>
      </c>
      <c r="K1224" t="n">
        <v>51.39</v>
      </c>
      <c r="L1224" t="n">
        <v>12.75</v>
      </c>
      <c r="M1224" t="n">
        <v>2</v>
      </c>
      <c r="N1224" t="n">
        <v>36.11</v>
      </c>
      <c r="O1224" t="n">
        <v>23081.7</v>
      </c>
      <c r="P1224" t="n">
        <v>53.26</v>
      </c>
      <c r="Q1224" t="n">
        <v>202.81</v>
      </c>
      <c r="R1224" t="n">
        <v>19.36</v>
      </c>
      <c r="S1224" t="n">
        <v>13.89</v>
      </c>
      <c r="T1224" t="n">
        <v>1061.6</v>
      </c>
      <c r="U1224" t="n">
        <v>0.72</v>
      </c>
      <c r="V1224" t="n">
        <v>0.76</v>
      </c>
      <c r="W1224" t="n">
        <v>0.64</v>
      </c>
      <c r="X1224" t="n">
        <v>0.06</v>
      </c>
      <c r="Y1224" t="n">
        <v>1</v>
      </c>
      <c r="Z1224" t="n">
        <v>10</v>
      </c>
    </row>
    <row r="1225">
      <c r="A1225" t="n">
        <v>48</v>
      </c>
      <c r="B1225" t="n">
        <v>85</v>
      </c>
      <c r="C1225" t="inlineStr">
        <is>
          <t xml:space="preserve">CONCLUIDO	</t>
        </is>
      </c>
      <c r="D1225" t="n">
        <v>13.1488</v>
      </c>
      <c r="E1225" t="n">
        <v>7.61</v>
      </c>
      <c r="F1225" t="n">
        <v>5.1</v>
      </c>
      <c r="G1225" t="n">
        <v>76.45999999999999</v>
      </c>
      <c r="H1225" t="n">
        <v>1.24</v>
      </c>
      <c r="I1225" t="n">
        <v>4</v>
      </c>
      <c r="J1225" t="n">
        <v>185.63</v>
      </c>
      <c r="K1225" t="n">
        <v>51.39</v>
      </c>
      <c r="L1225" t="n">
        <v>13</v>
      </c>
      <c r="M1225" t="n">
        <v>2</v>
      </c>
      <c r="N1225" t="n">
        <v>36.24</v>
      </c>
      <c r="O1225" t="n">
        <v>23128.27</v>
      </c>
      <c r="P1225" t="n">
        <v>53.3</v>
      </c>
      <c r="Q1225" t="n">
        <v>202.81</v>
      </c>
      <c r="R1225" t="n">
        <v>19.52</v>
      </c>
      <c r="S1225" t="n">
        <v>13.89</v>
      </c>
      <c r="T1225" t="n">
        <v>1138.45</v>
      </c>
      <c r="U1225" t="n">
        <v>0.71</v>
      </c>
      <c r="V1225" t="n">
        <v>0.76</v>
      </c>
      <c r="W1225" t="n">
        <v>0.64</v>
      </c>
      <c r="X1225" t="n">
        <v>0.06</v>
      </c>
      <c r="Y1225" t="n">
        <v>1</v>
      </c>
      <c r="Z1225" t="n">
        <v>10</v>
      </c>
    </row>
    <row r="1226">
      <c r="A1226" t="n">
        <v>49</v>
      </c>
      <c r="B1226" t="n">
        <v>85</v>
      </c>
      <c r="C1226" t="inlineStr">
        <is>
          <t xml:space="preserve">CONCLUIDO	</t>
        </is>
      </c>
      <c r="D1226" t="n">
        <v>13.1516</v>
      </c>
      <c r="E1226" t="n">
        <v>7.6</v>
      </c>
      <c r="F1226" t="n">
        <v>5.1</v>
      </c>
      <c r="G1226" t="n">
        <v>76.43000000000001</v>
      </c>
      <c r="H1226" t="n">
        <v>1.26</v>
      </c>
      <c r="I1226" t="n">
        <v>4</v>
      </c>
      <c r="J1226" t="n">
        <v>186.01</v>
      </c>
      <c r="K1226" t="n">
        <v>51.39</v>
      </c>
      <c r="L1226" t="n">
        <v>13.25</v>
      </c>
      <c r="M1226" t="n">
        <v>2</v>
      </c>
      <c r="N1226" t="n">
        <v>36.36</v>
      </c>
      <c r="O1226" t="n">
        <v>23174.88</v>
      </c>
      <c r="P1226" t="n">
        <v>53.57</v>
      </c>
      <c r="Q1226" t="n">
        <v>202.81</v>
      </c>
      <c r="R1226" t="n">
        <v>19.45</v>
      </c>
      <c r="S1226" t="n">
        <v>13.89</v>
      </c>
      <c r="T1226" t="n">
        <v>1102.67</v>
      </c>
      <c r="U1226" t="n">
        <v>0.71</v>
      </c>
      <c r="V1226" t="n">
        <v>0.76</v>
      </c>
      <c r="W1226" t="n">
        <v>0.64</v>
      </c>
      <c r="X1226" t="n">
        <v>0.06</v>
      </c>
      <c r="Y1226" t="n">
        <v>1</v>
      </c>
      <c r="Z1226" t="n">
        <v>10</v>
      </c>
    </row>
    <row r="1227">
      <c r="A1227" t="n">
        <v>50</v>
      </c>
      <c r="B1227" t="n">
        <v>85</v>
      </c>
      <c r="C1227" t="inlineStr">
        <is>
          <t xml:space="preserve">CONCLUIDO	</t>
        </is>
      </c>
      <c r="D1227" t="n">
        <v>13.1435</v>
      </c>
      <c r="E1227" t="n">
        <v>7.61</v>
      </c>
      <c r="F1227" t="n">
        <v>5.1</v>
      </c>
      <c r="G1227" t="n">
        <v>76.5</v>
      </c>
      <c r="H1227" t="n">
        <v>1.29</v>
      </c>
      <c r="I1227" t="n">
        <v>4</v>
      </c>
      <c r="J1227" t="n">
        <v>186.38</v>
      </c>
      <c r="K1227" t="n">
        <v>51.39</v>
      </c>
      <c r="L1227" t="n">
        <v>13.5</v>
      </c>
      <c r="M1227" t="n">
        <v>2</v>
      </c>
      <c r="N1227" t="n">
        <v>36.49</v>
      </c>
      <c r="O1227" t="n">
        <v>23221.54</v>
      </c>
      <c r="P1227" t="n">
        <v>53.64</v>
      </c>
      <c r="Q1227" t="n">
        <v>202.81</v>
      </c>
      <c r="R1227" t="n">
        <v>19.57</v>
      </c>
      <c r="S1227" t="n">
        <v>13.89</v>
      </c>
      <c r="T1227" t="n">
        <v>1166.53</v>
      </c>
      <c r="U1227" t="n">
        <v>0.71</v>
      </c>
      <c r="V1227" t="n">
        <v>0.76</v>
      </c>
      <c r="W1227" t="n">
        <v>0.64</v>
      </c>
      <c r="X1227" t="n">
        <v>0.06</v>
      </c>
      <c r="Y1227" t="n">
        <v>1</v>
      </c>
      <c r="Z1227" t="n">
        <v>10</v>
      </c>
    </row>
    <row r="1228">
      <c r="A1228" t="n">
        <v>51</v>
      </c>
      <c r="B1228" t="n">
        <v>85</v>
      </c>
      <c r="C1228" t="inlineStr">
        <is>
          <t xml:space="preserve">CONCLUIDO	</t>
        </is>
      </c>
      <c r="D1228" t="n">
        <v>13.142</v>
      </c>
      <c r="E1228" t="n">
        <v>7.61</v>
      </c>
      <c r="F1228" t="n">
        <v>5.1</v>
      </c>
      <c r="G1228" t="n">
        <v>76.52</v>
      </c>
      <c r="H1228" t="n">
        <v>1.31</v>
      </c>
      <c r="I1228" t="n">
        <v>4</v>
      </c>
      <c r="J1228" t="n">
        <v>186.76</v>
      </c>
      <c r="K1228" t="n">
        <v>51.39</v>
      </c>
      <c r="L1228" t="n">
        <v>13.75</v>
      </c>
      <c r="M1228" t="n">
        <v>2</v>
      </c>
      <c r="N1228" t="n">
        <v>36.62</v>
      </c>
      <c r="O1228" t="n">
        <v>23268.24</v>
      </c>
      <c r="P1228" t="n">
        <v>53.42</v>
      </c>
      <c r="Q1228" t="n">
        <v>202.81</v>
      </c>
      <c r="R1228" t="n">
        <v>19.65</v>
      </c>
      <c r="S1228" t="n">
        <v>13.89</v>
      </c>
      <c r="T1228" t="n">
        <v>1204.87</v>
      </c>
      <c r="U1228" t="n">
        <v>0.71</v>
      </c>
      <c r="V1228" t="n">
        <v>0.76</v>
      </c>
      <c r="W1228" t="n">
        <v>0.64</v>
      </c>
      <c r="X1228" t="n">
        <v>0.06</v>
      </c>
      <c r="Y1228" t="n">
        <v>1</v>
      </c>
      <c r="Z1228" t="n">
        <v>10</v>
      </c>
    </row>
    <row r="1229">
      <c r="A1229" t="n">
        <v>52</v>
      </c>
      <c r="B1229" t="n">
        <v>85</v>
      </c>
      <c r="C1229" t="inlineStr">
        <is>
          <t xml:space="preserve">CONCLUIDO	</t>
        </is>
      </c>
      <c r="D1229" t="n">
        <v>13.1492</v>
      </c>
      <c r="E1229" t="n">
        <v>7.6</v>
      </c>
      <c r="F1229" t="n">
        <v>5.1</v>
      </c>
      <c r="G1229" t="n">
        <v>76.45</v>
      </c>
      <c r="H1229" t="n">
        <v>1.33</v>
      </c>
      <c r="I1229" t="n">
        <v>4</v>
      </c>
      <c r="J1229" t="n">
        <v>187.14</v>
      </c>
      <c r="K1229" t="n">
        <v>51.39</v>
      </c>
      <c r="L1229" t="n">
        <v>14</v>
      </c>
      <c r="M1229" t="n">
        <v>2</v>
      </c>
      <c r="N1229" t="n">
        <v>36.75</v>
      </c>
      <c r="O1229" t="n">
        <v>23314.98</v>
      </c>
      <c r="P1229" t="n">
        <v>53.35</v>
      </c>
      <c r="Q1229" t="n">
        <v>202.81</v>
      </c>
      <c r="R1229" t="n">
        <v>19.44</v>
      </c>
      <c r="S1229" t="n">
        <v>13.89</v>
      </c>
      <c r="T1229" t="n">
        <v>1099.24</v>
      </c>
      <c r="U1229" t="n">
        <v>0.71</v>
      </c>
      <c r="V1229" t="n">
        <v>0.76</v>
      </c>
      <c r="W1229" t="n">
        <v>0.64</v>
      </c>
      <c r="X1229" t="n">
        <v>0.06</v>
      </c>
      <c r="Y1229" t="n">
        <v>1</v>
      </c>
      <c r="Z1229" t="n">
        <v>10</v>
      </c>
    </row>
    <row r="1230">
      <c r="A1230" t="n">
        <v>53</v>
      </c>
      <c r="B1230" t="n">
        <v>85</v>
      </c>
      <c r="C1230" t="inlineStr">
        <is>
          <t xml:space="preserve">CONCLUIDO	</t>
        </is>
      </c>
      <c r="D1230" t="n">
        <v>13.1545</v>
      </c>
      <c r="E1230" t="n">
        <v>7.6</v>
      </c>
      <c r="F1230" t="n">
        <v>5.09</v>
      </c>
      <c r="G1230" t="n">
        <v>76.41</v>
      </c>
      <c r="H1230" t="n">
        <v>1.35</v>
      </c>
      <c r="I1230" t="n">
        <v>4</v>
      </c>
      <c r="J1230" t="n">
        <v>187.52</v>
      </c>
      <c r="K1230" t="n">
        <v>51.39</v>
      </c>
      <c r="L1230" t="n">
        <v>14.25</v>
      </c>
      <c r="M1230" t="n">
        <v>2</v>
      </c>
      <c r="N1230" t="n">
        <v>36.88</v>
      </c>
      <c r="O1230" t="n">
        <v>23361.77</v>
      </c>
      <c r="P1230" t="n">
        <v>52.95</v>
      </c>
      <c r="Q1230" t="n">
        <v>202.81</v>
      </c>
      <c r="R1230" t="n">
        <v>19.42</v>
      </c>
      <c r="S1230" t="n">
        <v>13.89</v>
      </c>
      <c r="T1230" t="n">
        <v>1091.78</v>
      </c>
      <c r="U1230" t="n">
        <v>0.72</v>
      </c>
      <c r="V1230" t="n">
        <v>0.76</v>
      </c>
      <c r="W1230" t="n">
        <v>0.64</v>
      </c>
      <c r="X1230" t="n">
        <v>0.06</v>
      </c>
      <c r="Y1230" t="n">
        <v>1</v>
      </c>
      <c r="Z1230" t="n">
        <v>10</v>
      </c>
    </row>
    <row r="1231">
      <c r="A1231" t="n">
        <v>54</v>
      </c>
      <c r="B1231" t="n">
        <v>85</v>
      </c>
      <c r="C1231" t="inlineStr">
        <is>
          <t xml:space="preserve">CONCLUIDO	</t>
        </is>
      </c>
      <c r="D1231" t="n">
        <v>13.1454</v>
      </c>
      <c r="E1231" t="n">
        <v>7.61</v>
      </c>
      <c r="F1231" t="n">
        <v>5.1</v>
      </c>
      <c r="G1231" t="n">
        <v>76.48999999999999</v>
      </c>
      <c r="H1231" t="n">
        <v>1.37</v>
      </c>
      <c r="I1231" t="n">
        <v>4</v>
      </c>
      <c r="J1231" t="n">
        <v>187.9</v>
      </c>
      <c r="K1231" t="n">
        <v>51.39</v>
      </c>
      <c r="L1231" t="n">
        <v>14.5</v>
      </c>
      <c r="M1231" t="n">
        <v>1</v>
      </c>
      <c r="N1231" t="n">
        <v>37.01</v>
      </c>
      <c r="O1231" t="n">
        <v>23408.6</v>
      </c>
      <c r="P1231" t="n">
        <v>52.89</v>
      </c>
      <c r="Q1231" t="n">
        <v>202.81</v>
      </c>
      <c r="R1231" t="n">
        <v>19.5</v>
      </c>
      <c r="S1231" t="n">
        <v>13.89</v>
      </c>
      <c r="T1231" t="n">
        <v>1128.5</v>
      </c>
      <c r="U1231" t="n">
        <v>0.71</v>
      </c>
      <c r="V1231" t="n">
        <v>0.76</v>
      </c>
      <c r="W1231" t="n">
        <v>0.64</v>
      </c>
      <c r="X1231" t="n">
        <v>0.06</v>
      </c>
      <c r="Y1231" t="n">
        <v>1</v>
      </c>
      <c r="Z1231" t="n">
        <v>10</v>
      </c>
    </row>
    <row r="1232">
      <c r="A1232" t="n">
        <v>55</v>
      </c>
      <c r="B1232" t="n">
        <v>85</v>
      </c>
      <c r="C1232" t="inlineStr">
        <is>
          <t xml:space="preserve">CONCLUIDO	</t>
        </is>
      </c>
      <c r="D1232" t="n">
        <v>13.1444</v>
      </c>
      <c r="E1232" t="n">
        <v>7.61</v>
      </c>
      <c r="F1232" t="n">
        <v>5.1</v>
      </c>
      <c r="G1232" t="n">
        <v>76.5</v>
      </c>
      <c r="H1232" t="n">
        <v>1.39</v>
      </c>
      <c r="I1232" t="n">
        <v>4</v>
      </c>
      <c r="J1232" t="n">
        <v>188.28</v>
      </c>
      <c r="K1232" t="n">
        <v>51.39</v>
      </c>
      <c r="L1232" t="n">
        <v>14.75</v>
      </c>
      <c r="M1232" t="n">
        <v>1</v>
      </c>
      <c r="N1232" t="n">
        <v>37.14</v>
      </c>
      <c r="O1232" t="n">
        <v>23455.48</v>
      </c>
      <c r="P1232" t="n">
        <v>52.84</v>
      </c>
      <c r="Q1232" t="n">
        <v>202.81</v>
      </c>
      <c r="R1232" t="n">
        <v>19.52</v>
      </c>
      <c r="S1232" t="n">
        <v>13.89</v>
      </c>
      <c r="T1232" t="n">
        <v>1141.07</v>
      </c>
      <c r="U1232" t="n">
        <v>0.71</v>
      </c>
      <c r="V1232" t="n">
        <v>0.76</v>
      </c>
      <c r="W1232" t="n">
        <v>0.64</v>
      </c>
      <c r="X1232" t="n">
        <v>0.06</v>
      </c>
      <c r="Y1232" t="n">
        <v>1</v>
      </c>
      <c r="Z1232" t="n">
        <v>10</v>
      </c>
    </row>
    <row r="1233">
      <c r="A1233" t="n">
        <v>56</v>
      </c>
      <c r="B1233" t="n">
        <v>85</v>
      </c>
      <c r="C1233" t="inlineStr">
        <is>
          <t xml:space="preserve">CONCLUIDO	</t>
        </is>
      </c>
      <c r="D1233" t="n">
        <v>13.1545</v>
      </c>
      <c r="E1233" t="n">
        <v>7.6</v>
      </c>
      <c r="F1233" t="n">
        <v>5.09</v>
      </c>
      <c r="G1233" t="n">
        <v>76.41</v>
      </c>
      <c r="H1233" t="n">
        <v>1.41</v>
      </c>
      <c r="I1233" t="n">
        <v>4</v>
      </c>
      <c r="J1233" t="n">
        <v>188.66</v>
      </c>
      <c r="K1233" t="n">
        <v>51.39</v>
      </c>
      <c r="L1233" t="n">
        <v>15</v>
      </c>
      <c r="M1233" t="n">
        <v>0</v>
      </c>
      <c r="N1233" t="n">
        <v>37.27</v>
      </c>
      <c r="O1233" t="n">
        <v>23502.4</v>
      </c>
      <c r="P1233" t="n">
        <v>52.68</v>
      </c>
      <c r="Q1233" t="n">
        <v>202.81</v>
      </c>
      <c r="R1233" t="n">
        <v>19.25</v>
      </c>
      <c r="S1233" t="n">
        <v>13.89</v>
      </c>
      <c r="T1233" t="n">
        <v>1003.95</v>
      </c>
      <c r="U1233" t="n">
        <v>0.72</v>
      </c>
      <c r="V1233" t="n">
        <v>0.76</v>
      </c>
      <c r="W1233" t="n">
        <v>0.65</v>
      </c>
      <c r="X1233" t="n">
        <v>0.06</v>
      </c>
      <c r="Y1233" t="n">
        <v>1</v>
      </c>
      <c r="Z1233" t="n">
        <v>10</v>
      </c>
    </row>
    <row r="1234">
      <c r="A1234" t="n">
        <v>0</v>
      </c>
      <c r="B1234" t="n">
        <v>20</v>
      </c>
      <c r="C1234" t="inlineStr">
        <is>
          <t xml:space="preserve">CONCLUIDO	</t>
        </is>
      </c>
      <c r="D1234" t="n">
        <v>13.37</v>
      </c>
      <c r="E1234" t="n">
        <v>7.48</v>
      </c>
      <c r="F1234" t="n">
        <v>5.46</v>
      </c>
      <c r="G1234" t="n">
        <v>14.9</v>
      </c>
      <c r="H1234" t="n">
        <v>0.34</v>
      </c>
      <c r="I1234" t="n">
        <v>22</v>
      </c>
      <c r="J1234" t="n">
        <v>51.33</v>
      </c>
      <c r="K1234" t="n">
        <v>24.83</v>
      </c>
      <c r="L1234" t="n">
        <v>1</v>
      </c>
      <c r="M1234" t="n">
        <v>20</v>
      </c>
      <c r="N1234" t="n">
        <v>5.51</v>
      </c>
      <c r="O1234" t="n">
        <v>6564.78</v>
      </c>
      <c r="P1234" t="n">
        <v>28.47</v>
      </c>
      <c r="Q1234" t="n">
        <v>202.82</v>
      </c>
      <c r="R1234" t="n">
        <v>30.95</v>
      </c>
      <c r="S1234" t="n">
        <v>13.89</v>
      </c>
      <c r="T1234" t="n">
        <v>6767.01</v>
      </c>
      <c r="U1234" t="n">
        <v>0.45</v>
      </c>
      <c r="V1234" t="n">
        <v>0.71</v>
      </c>
      <c r="W1234" t="n">
        <v>0.67</v>
      </c>
      <c r="X1234" t="n">
        <v>0.42</v>
      </c>
      <c r="Y1234" t="n">
        <v>1</v>
      </c>
      <c r="Z1234" t="n">
        <v>10</v>
      </c>
    </row>
    <row r="1235">
      <c r="A1235" t="n">
        <v>1</v>
      </c>
      <c r="B1235" t="n">
        <v>20</v>
      </c>
      <c r="C1235" t="inlineStr">
        <is>
          <t xml:space="preserve">CONCLUIDO	</t>
        </is>
      </c>
      <c r="D1235" t="n">
        <v>13.6648</v>
      </c>
      <c r="E1235" t="n">
        <v>7.32</v>
      </c>
      <c r="F1235" t="n">
        <v>5.36</v>
      </c>
      <c r="G1235" t="n">
        <v>18.93</v>
      </c>
      <c r="H1235" t="n">
        <v>0.42</v>
      </c>
      <c r="I1235" t="n">
        <v>17</v>
      </c>
      <c r="J1235" t="n">
        <v>51.62</v>
      </c>
      <c r="K1235" t="n">
        <v>24.83</v>
      </c>
      <c r="L1235" t="n">
        <v>1.25</v>
      </c>
      <c r="M1235" t="n">
        <v>15</v>
      </c>
      <c r="N1235" t="n">
        <v>5.54</v>
      </c>
      <c r="O1235" t="n">
        <v>6599.8</v>
      </c>
      <c r="P1235" t="n">
        <v>26.85</v>
      </c>
      <c r="Q1235" t="n">
        <v>202.82</v>
      </c>
      <c r="R1235" t="n">
        <v>27.64</v>
      </c>
      <c r="S1235" t="n">
        <v>13.89</v>
      </c>
      <c r="T1235" t="n">
        <v>5134.28</v>
      </c>
      <c r="U1235" t="n">
        <v>0.5</v>
      </c>
      <c r="V1235" t="n">
        <v>0.72</v>
      </c>
      <c r="W1235" t="n">
        <v>0.67</v>
      </c>
      <c r="X1235" t="n">
        <v>0.32</v>
      </c>
      <c r="Y1235" t="n">
        <v>1</v>
      </c>
      <c r="Z1235" t="n">
        <v>10</v>
      </c>
    </row>
    <row r="1236">
      <c r="A1236" t="n">
        <v>2</v>
      </c>
      <c r="B1236" t="n">
        <v>20</v>
      </c>
      <c r="C1236" t="inlineStr">
        <is>
          <t xml:space="preserve">CONCLUIDO	</t>
        </is>
      </c>
      <c r="D1236" t="n">
        <v>13.8536</v>
      </c>
      <c r="E1236" t="n">
        <v>7.22</v>
      </c>
      <c r="F1236" t="n">
        <v>5.3</v>
      </c>
      <c r="G1236" t="n">
        <v>22.71</v>
      </c>
      <c r="H1236" t="n">
        <v>0.5</v>
      </c>
      <c r="I1236" t="n">
        <v>14</v>
      </c>
      <c r="J1236" t="n">
        <v>51.9</v>
      </c>
      <c r="K1236" t="n">
        <v>24.83</v>
      </c>
      <c r="L1236" t="n">
        <v>1.5</v>
      </c>
      <c r="M1236" t="n">
        <v>11</v>
      </c>
      <c r="N1236" t="n">
        <v>5.57</v>
      </c>
      <c r="O1236" t="n">
        <v>6634.84</v>
      </c>
      <c r="P1236" t="n">
        <v>25.79</v>
      </c>
      <c r="Q1236" t="n">
        <v>202.82</v>
      </c>
      <c r="R1236" t="n">
        <v>25.93</v>
      </c>
      <c r="S1236" t="n">
        <v>13.89</v>
      </c>
      <c r="T1236" t="n">
        <v>4294.54</v>
      </c>
      <c r="U1236" t="n">
        <v>0.54</v>
      </c>
      <c r="V1236" t="n">
        <v>0.73</v>
      </c>
      <c r="W1236" t="n">
        <v>0.66</v>
      </c>
      <c r="X1236" t="n">
        <v>0.26</v>
      </c>
      <c r="Y1236" t="n">
        <v>1</v>
      </c>
      <c r="Z1236" t="n">
        <v>10</v>
      </c>
    </row>
    <row r="1237">
      <c r="A1237" t="n">
        <v>3</v>
      </c>
      <c r="B1237" t="n">
        <v>20</v>
      </c>
      <c r="C1237" t="inlineStr">
        <is>
          <t xml:space="preserve">CONCLUIDO	</t>
        </is>
      </c>
      <c r="D1237" t="n">
        <v>13.9686</v>
      </c>
      <c r="E1237" t="n">
        <v>7.16</v>
      </c>
      <c r="F1237" t="n">
        <v>5.26</v>
      </c>
      <c r="G1237" t="n">
        <v>26.32</v>
      </c>
      <c r="H1237" t="n">
        <v>0.58</v>
      </c>
      <c r="I1237" t="n">
        <v>12</v>
      </c>
      <c r="J1237" t="n">
        <v>52.19</v>
      </c>
      <c r="K1237" t="n">
        <v>24.83</v>
      </c>
      <c r="L1237" t="n">
        <v>1.75</v>
      </c>
      <c r="M1237" t="n">
        <v>4</v>
      </c>
      <c r="N1237" t="n">
        <v>5.61</v>
      </c>
      <c r="O1237" t="n">
        <v>6670.02</v>
      </c>
      <c r="P1237" t="n">
        <v>25.26</v>
      </c>
      <c r="Q1237" t="n">
        <v>202.83</v>
      </c>
      <c r="R1237" t="n">
        <v>24.31</v>
      </c>
      <c r="S1237" t="n">
        <v>13.89</v>
      </c>
      <c r="T1237" t="n">
        <v>3497.06</v>
      </c>
      <c r="U1237" t="n">
        <v>0.57</v>
      </c>
      <c r="V1237" t="n">
        <v>0.73</v>
      </c>
      <c r="W1237" t="n">
        <v>0.67</v>
      </c>
      <c r="X1237" t="n">
        <v>0.23</v>
      </c>
      <c r="Y1237" t="n">
        <v>1</v>
      </c>
      <c r="Z1237" t="n">
        <v>10</v>
      </c>
    </row>
    <row r="1238">
      <c r="A1238" t="n">
        <v>4</v>
      </c>
      <c r="B1238" t="n">
        <v>20</v>
      </c>
      <c r="C1238" t="inlineStr">
        <is>
          <t xml:space="preserve">CONCLUIDO	</t>
        </is>
      </c>
      <c r="D1238" t="n">
        <v>13.9659</v>
      </c>
      <c r="E1238" t="n">
        <v>7.16</v>
      </c>
      <c r="F1238" t="n">
        <v>5.27</v>
      </c>
      <c r="G1238" t="n">
        <v>26.33</v>
      </c>
      <c r="H1238" t="n">
        <v>0.66</v>
      </c>
      <c r="I1238" t="n">
        <v>12</v>
      </c>
      <c r="J1238" t="n">
        <v>52.47</v>
      </c>
      <c r="K1238" t="n">
        <v>24.83</v>
      </c>
      <c r="L1238" t="n">
        <v>2</v>
      </c>
      <c r="M1238" t="n">
        <v>2</v>
      </c>
      <c r="N1238" t="n">
        <v>5.64</v>
      </c>
      <c r="O1238" t="n">
        <v>6705.1</v>
      </c>
      <c r="P1238" t="n">
        <v>25.08</v>
      </c>
      <c r="Q1238" t="n">
        <v>202.85</v>
      </c>
      <c r="R1238" t="n">
        <v>24.4</v>
      </c>
      <c r="S1238" t="n">
        <v>13.89</v>
      </c>
      <c r="T1238" t="n">
        <v>3538.49</v>
      </c>
      <c r="U1238" t="n">
        <v>0.57</v>
      </c>
      <c r="V1238" t="n">
        <v>0.73</v>
      </c>
      <c r="W1238" t="n">
        <v>0.67</v>
      </c>
      <c r="X1238" t="n">
        <v>0.23</v>
      </c>
      <c r="Y1238" t="n">
        <v>1</v>
      </c>
      <c r="Z1238" t="n">
        <v>10</v>
      </c>
    </row>
    <row r="1239">
      <c r="A1239" t="n">
        <v>5</v>
      </c>
      <c r="B1239" t="n">
        <v>20</v>
      </c>
      <c r="C1239" t="inlineStr">
        <is>
          <t xml:space="preserve">CONCLUIDO	</t>
        </is>
      </c>
      <c r="D1239" t="n">
        <v>13.9605</v>
      </c>
      <c r="E1239" t="n">
        <v>7.16</v>
      </c>
      <c r="F1239" t="n">
        <v>5.27</v>
      </c>
      <c r="G1239" t="n">
        <v>26.34</v>
      </c>
      <c r="H1239" t="n">
        <v>0.74</v>
      </c>
      <c r="I1239" t="n">
        <v>12</v>
      </c>
      <c r="J1239" t="n">
        <v>52.75</v>
      </c>
      <c r="K1239" t="n">
        <v>24.83</v>
      </c>
      <c r="L1239" t="n">
        <v>2.25</v>
      </c>
      <c r="M1239" t="n">
        <v>0</v>
      </c>
      <c r="N1239" t="n">
        <v>5.68</v>
      </c>
      <c r="O1239" t="n">
        <v>6740.19</v>
      </c>
      <c r="P1239" t="n">
        <v>25.11</v>
      </c>
      <c r="Q1239" t="n">
        <v>202.84</v>
      </c>
      <c r="R1239" t="n">
        <v>24.4</v>
      </c>
      <c r="S1239" t="n">
        <v>13.89</v>
      </c>
      <c r="T1239" t="n">
        <v>3541.58</v>
      </c>
      <c r="U1239" t="n">
        <v>0.57</v>
      </c>
      <c r="V1239" t="n">
        <v>0.73</v>
      </c>
      <c r="W1239" t="n">
        <v>0.67</v>
      </c>
      <c r="X1239" t="n">
        <v>0.23</v>
      </c>
      <c r="Y1239" t="n">
        <v>1</v>
      </c>
      <c r="Z1239" t="n">
        <v>10</v>
      </c>
    </row>
    <row r="1240">
      <c r="A1240" t="n">
        <v>0</v>
      </c>
      <c r="B1240" t="n">
        <v>120</v>
      </c>
      <c r="C1240" t="inlineStr">
        <is>
          <t xml:space="preserve">CONCLUIDO	</t>
        </is>
      </c>
      <c r="D1240" t="n">
        <v>7.8756</v>
      </c>
      <c r="E1240" t="n">
        <v>12.7</v>
      </c>
      <c r="F1240" t="n">
        <v>6.57</v>
      </c>
      <c r="G1240" t="n">
        <v>5.26</v>
      </c>
      <c r="H1240" t="n">
        <v>0.08</v>
      </c>
      <c r="I1240" t="n">
        <v>75</v>
      </c>
      <c r="J1240" t="n">
        <v>232.68</v>
      </c>
      <c r="K1240" t="n">
        <v>57.72</v>
      </c>
      <c r="L1240" t="n">
        <v>1</v>
      </c>
      <c r="M1240" t="n">
        <v>73</v>
      </c>
      <c r="N1240" t="n">
        <v>53.95</v>
      </c>
      <c r="O1240" t="n">
        <v>28931.02</v>
      </c>
      <c r="P1240" t="n">
        <v>102.52</v>
      </c>
      <c r="Q1240" t="n">
        <v>202.93</v>
      </c>
      <c r="R1240" t="n">
        <v>65.39</v>
      </c>
      <c r="S1240" t="n">
        <v>13.89</v>
      </c>
      <c r="T1240" t="n">
        <v>23721.39</v>
      </c>
      <c r="U1240" t="n">
        <v>0.21</v>
      </c>
      <c r="V1240" t="n">
        <v>0.59</v>
      </c>
      <c r="W1240" t="n">
        <v>0.76</v>
      </c>
      <c r="X1240" t="n">
        <v>1.53</v>
      </c>
      <c r="Y1240" t="n">
        <v>1</v>
      </c>
      <c r="Z1240" t="n">
        <v>10</v>
      </c>
    </row>
    <row r="1241">
      <c r="A1241" t="n">
        <v>1</v>
      </c>
      <c r="B1241" t="n">
        <v>120</v>
      </c>
      <c r="C1241" t="inlineStr">
        <is>
          <t xml:space="preserve">CONCLUIDO	</t>
        </is>
      </c>
      <c r="D1241" t="n">
        <v>8.756600000000001</v>
      </c>
      <c r="E1241" t="n">
        <v>11.42</v>
      </c>
      <c r="F1241" t="n">
        <v>6.16</v>
      </c>
      <c r="G1241" t="n">
        <v>6.6</v>
      </c>
      <c r="H1241" t="n">
        <v>0.1</v>
      </c>
      <c r="I1241" t="n">
        <v>56</v>
      </c>
      <c r="J1241" t="n">
        <v>233.1</v>
      </c>
      <c r="K1241" t="n">
        <v>57.72</v>
      </c>
      <c r="L1241" t="n">
        <v>1.25</v>
      </c>
      <c r="M1241" t="n">
        <v>54</v>
      </c>
      <c r="N1241" t="n">
        <v>54.13</v>
      </c>
      <c r="O1241" t="n">
        <v>28983.75</v>
      </c>
      <c r="P1241" t="n">
        <v>95.93000000000001</v>
      </c>
      <c r="Q1241" t="n">
        <v>202.87</v>
      </c>
      <c r="R1241" t="n">
        <v>52.58</v>
      </c>
      <c r="S1241" t="n">
        <v>13.89</v>
      </c>
      <c r="T1241" t="n">
        <v>17409.65</v>
      </c>
      <c r="U1241" t="n">
        <v>0.26</v>
      </c>
      <c r="V1241" t="n">
        <v>0.63</v>
      </c>
      <c r="W1241" t="n">
        <v>0.73</v>
      </c>
      <c r="X1241" t="n">
        <v>1.12</v>
      </c>
      <c r="Y1241" t="n">
        <v>1</v>
      </c>
      <c r="Z1241" t="n">
        <v>10</v>
      </c>
    </row>
    <row r="1242">
      <c r="A1242" t="n">
        <v>2</v>
      </c>
      <c r="B1242" t="n">
        <v>120</v>
      </c>
      <c r="C1242" t="inlineStr">
        <is>
          <t xml:space="preserve">CONCLUIDO	</t>
        </is>
      </c>
      <c r="D1242" t="n">
        <v>9.281499999999999</v>
      </c>
      <c r="E1242" t="n">
        <v>10.77</v>
      </c>
      <c r="F1242" t="n">
        <v>5.97</v>
      </c>
      <c r="G1242" t="n">
        <v>7.79</v>
      </c>
      <c r="H1242" t="n">
        <v>0.11</v>
      </c>
      <c r="I1242" t="n">
        <v>46</v>
      </c>
      <c r="J1242" t="n">
        <v>233.53</v>
      </c>
      <c r="K1242" t="n">
        <v>57.72</v>
      </c>
      <c r="L1242" t="n">
        <v>1.5</v>
      </c>
      <c r="M1242" t="n">
        <v>44</v>
      </c>
      <c r="N1242" t="n">
        <v>54.31</v>
      </c>
      <c r="O1242" t="n">
        <v>29036.54</v>
      </c>
      <c r="P1242" t="n">
        <v>92.81999999999999</v>
      </c>
      <c r="Q1242" t="n">
        <v>202.93</v>
      </c>
      <c r="R1242" t="n">
        <v>46.78</v>
      </c>
      <c r="S1242" t="n">
        <v>13.89</v>
      </c>
      <c r="T1242" t="n">
        <v>14562.03</v>
      </c>
      <c r="U1242" t="n">
        <v>0.3</v>
      </c>
      <c r="V1242" t="n">
        <v>0.65</v>
      </c>
      <c r="W1242" t="n">
        <v>0.71</v>
      </c>
      <c r="X1242" t="n">
        <v>0.93</v>
      </c>
      <c r="Y1242" t="n">
        <v>1</v>
      </c>
      <c r="Z1242" t="n">
        <v>10</v>
      </c>
    </row>
    <row r="1243">
      <c r="A1243" t="n">
        <v>3</v>
      </c>
      <c r="B1243" t="n">
        <v>120</v>
      </c>
      <c r="C1243" t="inlineStr">
        <is>
          <t xml:space="preserve">CONCLUIDO	</t>
        </is>
      </c>
      <c r="D1243" t="n">
        <v>9.7712</v>
      </c>
      <c r="E1243" t="n">
        <v>10.23</v>
      </c>
      <c r="F1243" t="n">
        <v>5.79</v>
      </c>
      <c r="G1243" t="n">
        <v>9.15</v>
      </c>
      <c r="H1243" t="n">
        <v>0.13</v>
      </c>
      <c r="I1243" t="n">
        <v>38</v>
      </c>
      <c r="J1243" t="n">
        <v>233.96</v>
      </c>
      <c r="K1243" t="n">
        <v>57.72</v>
      </c>
      <c r="L1243" t="n">
        <v>1.75</v>
      </c>
      <c r="M1243" t="n">
        <v>36</v>
      </c>
      <c r="N1243" t="n">
        <v>54.49</v>
      </c>
      <c r="O1243" t="n">
        <v>29089.39</v>
      </c>
      <c r="P1243" t="n">
        <v>89.98</v>
      </c>
      <c r="Q1243" t="n">
        <v>202.86</v>
      </c>
      <c r="R1243" t="n">
        <v>41.08</v>
      </c>
      <c r="S1243" t="n">
        <v>13.89</v>
      </c>
      <c r="T1243" t="n">
        <v>11751.65</v>
      </c>
      <c r="U1243" t="n">
        <v>0.34</v>
      </c>
      <c r="V1243" t="n">
        <v>0.67</v>
      </c>
      <c r="W1243" t="n">
        <v>0.7</v>
      </c>
      <c r="X1243" t="n">
        <v>0.75</v>
      </c>
      <c r="Y1243" t="n">
        <v>1</v>
      </c>
      <c r="Z1243" t="n">
        <v>10</v>
      </c>
    </row>
    <row r="1244">
      <c r="A1244" t="n">
        <v>4</v>
      </c>
      <c r="B1244" t="n">
        <v>120</v>
      </c>
      <c r="C1244" t="inlineStr">
        <is>
          <t xml:space="preserve">CONCLUIDO	</t>
        </is>
      </c>
      <c r="D1244" t="n">
        <v>10.0993</v>
      </c>
      <c r="E1244" t="n">
        <v>9.9</v>
      </c>
      <c r="F1244" t="n">
        <v>5.69</v>
      </c>
      <c r="G1244" t="n">
        <v>10.34</v>
      </c>
      <c r="H1244" t="n">
        <v>0.15</v>
      </c>
      <c r="I1244" t="n">
        <v>33</v>
      </c>
      <c r="J1244" t="n">
        <v>234.39</v>
      </c>
      <c r="K1244" t="n">
        <v>57.72</v>
      </c>
      <c r="L1244" t="n">
        <v>2</v>
      </c>
      <c r="M1244" t="n">
        <v>31</v>
      </c>
      <c r="N1244" t="n">
        <v>54.67</v>
      </c>
      <c r="O1244" t="n">
        <v>29142.31</v>
      </c>
      <c r="P1244" t="n">
        <v>88.23999999999999</v>
      </c>
      <c r="Q1244" t="n">
        <v>202.9</v>
      </c>
      <c r="R1244" t="n">
        <v>37.73</v>
      </c>
      <c r="S1244" t="n">
        <v>13.89</v>
      </c>
      <c r="T1244" t="n">
        <v>10101.83</v>
      </c>
      <c r="U1244" t="n">
        <v>0.37</v>
      </c>
      <c r="V1244" t="n">
        <v>0.68</v>
      </c>
      <c r="W1244" t="n">
        <v>0.6899999999999999</v>
      </c>
      <c r="X1244" t="n">
        <v>0.65</v>
      </c>
      <c r="Y1244" t="n">
        <v>1</v>
      </c>
      <c r="Z1244" t="n">
        <v>10</v>
      </c>
    </row>
    <row r="1245">
      <c r="A1245" t="n">
        <v>5</v>
      </c>
      <c r="B1245" t="n">
        <v>120</v>
      </c>
      <c r="C1245" t="inlineStr">
        <is>
          <t xml:space="preserve">CONCLUIDO	</t>
        </is>
      </c>
      <c r="D1245" t="n">
        <v>10.3737</v>
      </c>
      <c r="E1245" t="n">
        <v>9.640000000000001</v>
      </c>
      <c r="F1245" t="n">
        <v>5.61</v>
      </c>
      <c r="G1245" t="n">
        <v>11.61</v>
      </c>
      <c r="H1245" t="n">
        <v>0.17</v>
      </c>
      <c r="I1245" t="n">
        <v>29</v>
      </c>
      <c r="J1245" t="n">
        <v>234.82</v>
      </c>
      <c r="K1245" t="n">
        <v>57.72</v>
      </c>
      <c r="L1245" t="n">
        <v>2.25</v>
      </c>
      <c r="M1245" t="n">
        <v>27</v>
      </c>
      <c r="N1245" t="n">
        <v>54.85</v>
      </c>
      <c r="O1245" t="n">
        <v>29195.29</v>
      </c>
      <c r="P1245" t="n">
        <v>86.84999999999999</v>
      </c>
      <c r="Q1245" t="n">
        <v>202.81</v>
      </c>
      <c r="R1245" t="n">
        <v>35.42</v>
      </c>
      <c r="S1245" t="n">
        <v>13.89</v>
      </c>
      <c r="T1245" t="n">
        <v>8964.43</v>
      </c>
      <c r="U1245" t="n">
        <v>0.39</v>
      </c>
      <c r="V1245" t="n">
        <v>0.6899999999999999</v>
      </c>
      <c r="W1245" t="n">
        <v>0.68</v>
      </c>
      <c r="X1245" t="n">
        <v>0.57</v>
      </c>
      <c r="Y1245" t="n">
        <v>1</v>
      </c>
      <c r="Z1245" t="n">
        <v>10</v>
      </c>
    </row>
    <row r="1246">
      <c r="A1246" t="n">
        <v>6</v>
      </c>
      <c r="B1246" t="n">
        <v>120</v>
      </c>
      <c r="C1246" t="inlineStr">
        <is>
          <t xml:space="preserve">CONCLUIDO	</t>
        </is>
      </c>
      <c r="D1246" t="n">
        <v>10.5976</v>
      </c>
      <c r="E1246" t="n">
        <v>9.44</v>
      </c>
      <c r="F1246" t="n">
        <v>5.54</v>
      </c>
      <c r="G1246" t="n">
        <v>12.79</v>
      </c>
      <c r="H1246" t="n">
        <v>0.19</v>
      </c>
      <c r="I1246" t="n">
        <v>26</v>
      </c>
      <c r="J1246" t="n">
        <v>235.25</v>
      </c>
      <c r="K1246" t="n">
        <v>57.72</v>
      </c>
      <c r="L1246" t="n">
        <v>2.5</v>
      </c>
      <c r="M1246" t="n">
        <v>24</v>
      </c>
      <c r="N1246" t="n">
        <v>55.03</v>
      </c>
      <c r="O1246" t="n">
        <v>29248.33</v>
      </c>
      <c r="P1246" t="n">
        <v>85.65000000000001</v>
      </c>
      <c r="Q1246" t="n">
        <v>202.82</v>
      </c>
      <c r="R1246" t="n">
        <v>33.58</v>
      </c>
      <c r="S1246" t="n">
        <v>13.89</v>
      </c>
      <c r="T1246" t="n">
        <v>8061.12</v>
      </c>
      <c r="U1246" t="n">
        <v>0.41</v>
      </c>
      <c r="V1246" t="n">
        <v>0.7</v>
      </c>
      <c r="W1246" t="n">
        <v>0.67</v>
      </c>
      <c r="X1246" t="n">
        <v>0.5</v>
      </c>
      <c r="Y1246" t="n">
        <v>1</v>
      </c>
      <c r="Z1246" t="n">
        <v>10</v>
      </c>
    </row>
    <row r="1247">
      <c r="A1247" t="n">
        <v>7</v>
      </c>
      <c r="B1247" t="n">
        <v>120</v>
      </c>
      <c r="C1247" t="inlineStr">
        <is>
          <t xml:space="preserve">CONCLUIDO	</t>
        </is>
      </c>
      <c r="D1247" t="n">
        <v>10.7379</v>
      </c>
      <c r="E1247" t="n">
        <v>9.31</v>
      </c>
      <c r="F1247" t="n">
        <v>5.51</v>
      </c>
      <c r="G1247" t="n">
        <v>13.78</v>
      </c>
      <c r="H1247" t="n">
        <v>0.21</v>
      </c>
      <c r="I1247" t="n">
        <v>24</v>
      </c>
      <c r="J1247" t="n">
        <v>235.68</v>
      </c>
      <c r="K1247" t="n">
        <v>57.72</v>
      </c>
      <c r="L1247" t="n">
        <v>2.75</v>
      </c>
      <c r="M1247" t="n">
        <v>22</v>
      </c>
      <c r="N1247" t="n">
        <v>55.21</v>
      </c>
      <c r="O1247" t="n">
        <v>29301.44</v>
      </c>
      <c r="P1247" t="n">
        <v>84.95</v>
      </c>
      <c r="Q1247" t="n">
        <v>202.84</v>
      </c>
      <c r="R1247" t="n">
        <v>32.4</v>
      </c>
      <c r="S1247" t="n">
        <v>13.89</v>
      </c>
      <c r="T1247" t="n">
        <v>7481.73</v>
      </c>
      <c r="U1247" t="n">
        <v>0.43</v>
      </c>
      <c r="V1247" t="n">
        <v>0.7</v>
      </c>
      <c r="W1247" t="n">
        <v>0.67</v>
      </c>
      <c r="X1247" t="n">
        <v>0.47</v>
      </c>
      <c r="Y1247" t="n">
        <v>1</v>
      </c>
      <c r="Z1247" t="n">
        <v>10</v>
      </c>
    </row>
    <row r="1248">
      <c r="A1248" t="n">
        <v>8</v>
      </c>
      <c r="B1248" t="n">
        <v>120</v>
      </c>
      <c r="C1248" t="inlineStr">
        <is>
          <t xml:space="preserve">CONCLUIDO	</t>
        </is>
      </c>
      <c r="D1248" t="n">
        <v>10.8745</v>
      </c>
      <c r="E1248" t="n">
        <v>9.199999999999999</v>
      </c>
      <c r="F1248" t="n">
        <v>5.48</v>
      </c>
      <c r="G1248" t="n">
        <v>14.96</v>
      </c>
      <c r="H1248" t="n">
        <v>0.23</v>
      </c>
      <c r="I1248" t="n">
        <v>22</v>
      </c>
      <c r="J1248" t="n">
        <v>236.11</v>
      </c>
      <c r="K1248" t="n">
        <v>57.72</v>
      </c>
      <c r="L1248" t="n">
        <v>3</v>
      </c>
      <c r="M1248" t="n">
        <v>20</v>
      </c>
      <c r="N1248" t="n">
        <v>55.39</v>
      </c>
      <c r="O1248" t="n">
        <v>29354.61</v>
      </c>
      <c r="P1248" t="n">
        <v>84.59999999999999</v>
      </c>
      <c r="Q1248" t="n">
        <v>202.83</v>
      </c>
      <c r="R1248" t="n">
        <v>31.49</v>
      </c>
      <c r="S1248" t="n">
        <v>13.89</v>
      </c>
      <c r="T1248" t="n">
        <v>7033.82</v>
      </c>
      <c r="U1248" t="n">
        <v>0.44</v>
      </c>
      <c r="V1248" t="n">
        <v>0.71</v>
      </c>
      <c r="W1248" t="n">
        <v>0.68</v>
      </c>
      <c r="X1248" t="n">
        <v>0.45</v>
      </c>
      <c r="Y1248" t="n">
        <v>1</v>
      </c>
      <c r="Z1248" t="n">
        <v>10</v>
      </c>
    </row>
    <row r="1249">
      <c r="A1249" t="n">
        <v>9</v>
      </c>
      <c r="B1249" t="n">
        <v>120</v>
      </c>
      <c r="C1249" t="inlineStr">
        <is>
          <t xml:space="preserve">CONCLUIDO	</t>
        </is>
      </c>
      <c r="D1249" t="n">
        <v>11.0749</v>
      </c>
      <c r="E1249" t="n">
        <v>9.029999999999999</v>
      </c>
      <c r="F1249" t="n">
        <v>5.41</v>
      </c>
      <c r="G1249" t="n">
        <v>16.23</v>
      </c>
      <c r="H1249" t="n">
        <v>0.24</v>
      </c>
      <c r="I1249" t="n">
        <v>20</v>
      </c>
      <c r="J1249" t="n">
        <v>236.54</v>
      </c>
      <c r="K1249" t="n">
        <v>57.72</v>
      </c>
      <c r="L1249" t="n">
        <v>3.25</v>
      </c>
      <c r="M1249" t="n">
        <v>18</v>
      </c>
      <c r="N1249" t="n">
        <v>55.57</v>
      </c>
      <c r="O1249" t="n">
        <v>29407.85</v>
      </c>
      <c r="P1249" t="n">
        <v>83.25</v>
      </c>
      <c r="Q1249" t="n">
        <v>202.83</v>
      </c>
      <c r="R1249" t="n">
        <v>29.18</v>
      </c>
      <c r="S1249" t="n">
        <v>13.89</v>
      </c>
      <c r="T1249" t="n">
        <v>5888.54</v>
      </c>
      <c r="U1249" t="n">
        <v>0.48</v>
      </c>
      <c r="V1249" t="n">
        <v>0.72</v>
      </c>
      <c r="W1249" t="n">
        <v>0.67</v>
      </c>
      <c r="X1249" t="n">
        <v>0.37</v>
      </c>
      <c r="Y1249" t="n">
        <v>1</v>
      </c>
      <c r="Z1249" t="n">
        <v>10</v>
      </c>
    </row>
    <row r="1250">
      <c r="A1250" t="n">
        <v>10</v>
      </c>
      <c r="B1250" t="n">
        <v>120</v>
      </c>
      <c r="C1250" t="inlineStr">
        <is>
          <t xml:space="preserve">CONCLUIDO	</t>
        </is>
      </c>
      <c r="D1250" t="n">
        <v>11.2451</v>
      </c>
      <c r="E1250" t="n">
        <v>8.890000000000001</v>
      </c>
      <c r="F1250" t="n">
        <v>5.36</v>
      </c>
      <c r="G1250" t="n">
        <v>17.88</v>
      </c>
      <c r="H1250" t="n">
        <v>0.26</v>
      </c>
      <c r="I1250" t="n">
        <v>18</v>
      </c>
      <c r="J1250" t="n">
        <v>236.98</v>
      </c>
      <c r="K1250" t="n">
        <v>57.72</v>
      </c>
      <c r="L1250" t="n">
        <v>3.5</v>
      </c>
      <c r="M1250" t="n">
        <v>16</v>
      </c>
      <c r="N1250" t="n">
        <v>55.75</v>
      </c>
      <c r="O1250" t="n">
        <v>29461.15</v>
      </c>
      <c r="P1250" t="n">
        <v>82.43000000000001</v>
      </c>
      <c r="Q1250" t="n">
        <v>202.82</v>
      </c>
      <c r="R1250" t="n">
        <v>27.79</v>
      </c>
      <c r="S1250" t="n">
        <v>13.89</v>
      </c>
      <c r="T1250" t="n">
        <v>5206.59</v>
      </c>
      <c r="U1250" t="n">
        <v>0.5</v>
      </c>
      <c r="V1250" t="n">
        <v>0.72</v>
      </c>
      <c r="W1250" t="n">
        <v>0.66</v>
      </c>
      <c r="X1250" t="n">
        <v>0.33</v>
      </c>
      <c r="Y1250" t="n">
        <v>1</v>
      </c>
      <c r="Z1250" t="n">
        <v>10</v>
      </c>
    </row>
    <row r="1251">
      <c r="A1251" t="n">
        <v>11</v>
      </c>
      <c r="B1251" t="n">
        <v>120</v>
      </c>
      <c r="C1251" t="inlineStr">
        <is>
          <t xml:space="preserve">CONCLUIDO	</t>
        </is>
      </c>
      <c r="D1251" t="n">
        <v>11.308</v>
      </c>
      <c r="E1251" t="n">
        <v>8.84</v>
      </c>
      <c r="F1251" t="n">
        <v>5.36</v>
      </c>
      <c r="G1251" t="n">
        <v>18.92</v>
      </c>
      <c r="H1251" t="n">
        <v>0.28</v>
      </c>
      <c r="I1251" t="n">
        <v>17</v>
      </c>
      <c r="J1251" t="n">
        <v>237.41</v>
      </c>
      <c r="K1251" t="n">
        <v>57.72</v>
      </c>
      <c r="L1251" t="n">
        <v>3.75</v>
      </c>
      <c r="M1251" t="n">
        <v>15</v>
      </c>
      <c r="N1251" t="n">
        <v>55.93</v>
      </c>
      <c r="O1251" t="n">
        <v>29514.51</v>
      </c>
      <c r="P1251" t="n">
        <v>82.16</v>
      </c>
      <c r="Q1251" t="n">
        <v>202.85</v>
      </c>
      <c r="R1251" t="n">
        <v>27.55</v>
      </c>
      <c r="S1251" t="n">
        <v>13.89</v>
      </c>
      <c r="T1251" t="n">
        <v>5089.65</v>
      </c>
      <c r="U1251" t="n">
        <v>0.5</v>
      </c>
      <c r="V1251" t="n">
        <v>0.72</v>
      </c>
      <c r="W1251" t="n">
        <v>0.67</v>
      </c>
      <c r="X1251" t="n">
        <v>0.32</v>
      </c>
      <c r="Y1251" t="n">
        <v>1</v>
      </c>
      <c r="Z1251" t="n">
        <v>10</v>
      </c>
    </row>
    <row r="1252">
      <c r="A1252" t="n">
        <v>12</v>
      </c>
      <c r="B1252" t="n">
        <v>120</v>
      </c>
      <c r="C1252" t="inlineStr">
        <is>
          <t xml:space="preserve">CONCLUIDO	</t>
        </is>
      </c>
      <c r="D1252" t="n">
        <v>11.3957</v>
      </c>
      <c r="E1252" t="n">
        <v>8.779999999999999</v>
      </c>
      <c r="F1252" t="n">
        <v>5.34</v>
      </c>
      <c r="G1252" t="n">
        <v>20.02</v>
      </c>
      <c r="H1252" t="n">
        <v>0.3</v>
      </c>
      <c r="I1252" t="n">
        <v>16</v>
      </c>
      <c r="J1252" t="n">
        <v>237.84</v>
      </c>
      <c r="K1252" t="n">
        <v>57.72</v>
      </c>
      <c r="L1252" t="n">
        <v>4</v>
      </c>
      <c r="M1252" t="n">
        <v>14</v>
      </c>
      <c r="N1252" t="n">
        <v>56.12</v>
      </c>
      <c r="O1252" t="n">
        <v>29567.95</v>
      </c>
      <c r="P1252" t="n">
        <v>81.67</v>
      </c>
      <c r="Q1252" t="n">
        <v>202.89</v>
      </c>
      <c r="R1252" t="n">
        <v>26.99</v>
      </c>
      <c r="S1252" t="n">
        <v>13.89</v>
      </c>
      <c r="T1252" t="n">
        <v>4812.61</v>
      </c>
      <c r="U1252" t="n">
        <v>0.51</v>
      </c>
      <c r="V1252" t="n">
        <v>0.72</v>
      </c>
      <c r="W1252" t="n">
        <v>0.66</v>
      </c>
      <c r="X1252" t="n">
        <v>0.3</v>
      </c>
      <c r="Y1252" t="n">
        <v>1</v>
      </c>
      <c r="Z1252" t="n">
        <v>10</v>
      </c>
    </row>
    <row r="1253">
      <c r="A1253" t="n">
        <v>13</v>
      </c>
      <c r="B1253" t="n">
        <v>120</v>
      </c>
      <c r="C1253" t="inlineStr">
        <is>
          <t xml:space="preserve">CONCLUIDO	</t>
        </is>
      </c>
      <c r="D1253" t="n">
        <v>11.4635</v>
      </c>
      <c r="E1253" t="n">
        <v>8.720000000000001</v>
      </c>
      <c r="F1253" t="n">
        <v>5.33</v>
      </c>
      <c r="G1253" t="n">
        <v>21.32</v>
      </c>
      <c r="H1253" t="n">
        <v>0.32</v>
      </c>
      <c r="I1253" t="n">
        <v>15</v>
      </c>
      <c r="J1253" t="n">
        <v>238.28</v>
      </c>
      <c r="K1253" t="n">
        <v>57.72</v>
      </c>
      <c r="L1253" t="n">
        <v>4.25</v>
      </c>
      <c r="M1253" t="n">
        <v>13</v>
      </c>
      <c r="N1253" t="n">
        <v>56.3</v>
      </c>
      <c r="O1253" t="n">
        <v>29621.44</v>
      </c>
      <c r="P1253" t="n">
        <v>81.45999999999999</v>
      </c>
      <c r="Q1253" t="n">
        <v>202.82</v>
      </c>
      <c r="R1253" t="n">
        <v>26.83</v>
      </c>
      <c r="S1253" t="n">
        <v>13.89</v>
      </c>
      <c r="T1253" t="n">
        <v>4737.54</v>
      </c>
      <c r="U1253" t="n">
        <v>0.52</v>
      </c>
      <c r="V1253" t="n">
        <v>0.73</v>
      </c>
      <c r="W1253" t="n">
        <v>0.66</v>
      </c>
      <c r="X1253" t="n">
        <v>0.29</v>
      </c>
      <c r="Y1253" t="n">
        <v>1</v>
      </c>
      <c r="Z1253" t="n">
        <v>10</v>
      </c>
    </row>
    <row r="1254">
      <c r="A1254" t="n">
        <v>14</v>
      </c>
      <c r="B1254" t="n">
        <v>120</v>
      </c>
      <c r="C1254" t="inlineStr">
        <is>
          <t xml:space="preserve">CONCLUIDO	</t>
        </is>
      </c>
      <c r="D1254" t="n">
        <v>11.5622</v>
      </c>
      <c r="E1254" t="n">
        <v>8.65</v>
      </c>
      <c r="F1254" t="n">
        <v>5.3</v>
      </c>
      <c r="G1254" t="n">
        <v>22.72</v>
      </c>
      <c r="H1254" t="n">
        <v>0.34</v>
      </c>
      <c r="I1254" t="n">
        <v>14</v>
      </c>
      <c r="J1254" t="n">
        <v>238.71</v>
      </c>
      <c r="K1254" t="n">
        <v>57.72</v>
      </c>
      <c r="L1254" t="n">
        <v>4.5</v>
      </c>
      <c r="M1254" t="n">
        <v>12</v>
      </c>
      <c r="N1254" t="n">
        <v>56.49</v>
      </c>
      <c r="O1254" t="n">
        <v>29675.01</v>
      </c>
      <c r="P1254" t="n">
        <v>80.89</v>
      </c>
      <c r="Q1254" t="n">
        <v>202.82</v>
      </c>
      <c r="R1254" t="n">
        <v>25.81</v>
      </c>
      <c r="S1254" t="n">
        <v>13.89</v>
      </c>
      <c r="T1254" t="n">
        <v>4237.15</v>
      </c>
      <c r="U1254" t="n">
        <v>0.54</v>
      </c>
      <c r="V1254" t="n">
        <v>0.73</v>
      </c>
      <c r="W1254" t="n">
        <v>0.66</v>
      </c>
      <c r="X1254" t="n">
        <v>0.26</v>
      </c>
      <c r="Y1254" t="n">
        <v>1</v>
      </c>
      <c r="Z1254" t="n">
        <v>10</v>
      </c>
    </row>
    <row r="1255">
      <c r="A1255" t="n">
        <v>15</v>
      </c>
      <c r="B1255" t="n">
        <v>120</v>
      </c>
      <c r="C1255" t="inlineStr">
        <is>
          <t xml:space="preserve">CONCLUIDO	</t>
        </is>
      </c>
      <c r="D1255" t="n">
        <v>11.5611</v>
      </c>
      <c r="E1255" t="n">
        <v>8.65</v>
      </c>
      <c r="F1255" t="n">
        <v>5.3</v>
      </c>
      <c r="G1255" t="n">
        <v>22.73</v>
      </c>
      <c r="H1255" t="n">
        <v>0.35</v>
      </c>
      <c r="I1255" t="n">
        <v>14</v>
      </c>
      <c r="J1255" t="n">
        <v>239.14</v>
      </c>
      <c r="K1255" t="n">
        <v>57.72</v>
      </c>
      <c r="L1255" t="n">
        <v>4.75</v>
      </c>
      <c r="M1255" t="n">
        <v>12</v>
      </c>
      <c r="N1255" t="n">
        <v>56.67</v>
      </c>
      <c r="O1255" t="n">
        <v>29728.63</v>
      </c>
      <c r="P1255" t="n">
        <v>80.81999999999999</v>
      </c>
      <c r="Q1255" t="n">
        <v>202.83</v>
      </c>
      <c r="R1255" t="n">
        <v>25.92</v>
      </c>
      <c r="S1255" t="n">
        <v>13.89</v>
      </c>
      <c r="T1255" t="n">
        <v>4287.85</v>
      </c>
      <c r="U1255" t="n">
        <v>0.54</v>
      </c>
      <c r="V1255" t="n">
        <v>0.73</v>
      </c>
      <c r="W1255" t="n">
        <v>0.66</v>
      </c>
      <c r="X1255" t="n">
        <v>0.26</v>
      </c>
      <c r="Y1255" t="n">
        <v>1</v>
      </c>
      <c r="Z1255" t="n">
        <v>10</v>
      </c>
    </row>
    <row r="1256">
      <c r="A1256" t="n">
        <v>16</v>
      </c>
      <c r="B1256" t="n">
        <v>120</v>
      </c>
      <c r="C1256" t="inlineStr">
        <is>
          <t xml:space="preserve">CONCLUIDO	</t>
        </is>
      </c>
      <c r="D1256" t="n">
        <v>11.6607</v>
      </c>
      <c r="E1256" t="n">
        <v>8.58</v>
      </c>
      <c r="F1256" t="n">
        <v>5.27</v>
      </c>
      <c r="G1256" t="n">
        <v>24.34</v>
      </c>
      <c r="H1256" t="n">
        <v>0.37</v>
      </c>
      <c r="I1256" t="n">
        <v>13</v>
      </c>
      <c r="J1256" t="n">
        <v>239.58</v>
      </c>
      <c r="K1256" t="n">
        <v>57.72</v>
      </c>
      <c r="L1256" t="n">
        <v>5</v>
      </c>
      <c r="M1256" t="n">
        <v>11</v>
      </c>
      <c r="N1256" t="n">
        <v>56.86</v>
      </c>
      <c r="O1256" t="n">
        <v>29782.33</v>
      </c>
      <c r="P1256" t="n">
        <v>80.3</v>
      </c>
      <c r="Q1256" t="n">
        <v>202.83</v>
      </c>
      <c r="R1256" t="n">
        <v>24.92</v>
      </c>
      <c r="S1256" t="n">
        <v>13.89</v>
      </c>
      <c r="T1256" t="n">
        <v>3796.49</v>
      </c>
      <c r="U1256" t="n">
        <v>0.5600000000000001</v>
      </c>
      <c r="V1256" t="n">
        <v>0.73</v>
      </c>
      <c r="W1256" t="n">
        <v>0.66</v>
      </c>
      <c r="X1256" t="n">
        <v>0.24</v>
      </c>
      <c r="Y1256" t="n">
        <v>1</v>
      </c>
      <c r="Z1256" t="n">
        <v>10</v>
      </c>
    </row>
    <row r="1257">
      <c r="A1257" t="n">
        <v>17</v>
      </c>
      <c r="B1257" t="n">
        <v>120</v>
      </c>
      <c r="C1257" t="inlineStr">
        <is>
          <t xml:space="preserve">CONCLUIDO	</t>
        </is>
      </c>
      <c r="D1257" t="n">
        <v>11.7436</v>
      </c>
      <c r="E1257" t="n">
        <v>8.52</v>
      </c>
      <c r="F1257" t="n">
        <v>5.26</v>
      </c>
      <c r="G1257" t="n">
        <v>26.3</v>
      </c>
      <c r="H1257" t="n">
        <v>0.39</v>
      </c>
      <c r="I1257" t="n">
        <v>12</v>
      </c>
      <c r="J1257" t="n">
        <v>240.02</v>
      </c>
      <c r="K1257" t="n">
        <v>57.72</v>
      </c>
      <c r="L1257" t="n">
        <v>5.25</v>
      </c>
      <c r="M1257" t="n">
        <v>10</v>
      </c>
      <c r="N1257" t="n">
        <v>57.04</v>
      </c>
      <c r="O1257" t="n">
        <v>29836.09</v>
      </c>
      <c r="P1257" t="n">
        <v>79.98999999999999</v>
      </c>
      <c r="Q1257" t="n">
        <v>202.81</v>
      </c>
      <c r="R1257" t="n">
        <v>24.51</v>
      </c>
      <c r="S1257" t="n">
        <v>13.89</v>
      </c>
      <c r="T1257" t="n">
        <v>3594.33</v>
      </c>
      <c r="U1257" t="n">
        <v>0.57</v>
      </c>
      <c r="V1257" t="n">
        <v>0.74</v>
      </c>
      <c r="W1257" t="n">
        <v>0.66</v>
      </c>
      <c r="X1257" t="n">
        <v>0.22</v>
      </c>
      <c r="Y1257" t="n">
        <v>1</v>
      </c>
      <c r="Z1257" t="n">
        <v>10</v>
      </c>
    </row>
    <row r="1258">
      <c r="A1258" t="n">
        <v>18</v>
      </c>
      <c r="B1258" t="n">
        <v>120</v>
      </c>
      <c r="C1258" t="inlineStr">
        <is>
          <t xml:space="preserve">CONCLUIDO	</t>
        </is>
      </c>
      <c r="D1258" t="n">
        <v>11.7455</v>
      </c>
      <c r="E1258" t="n">
        <v>8.51</v>
      </c>
      <c r="F1258" t="n">
        <v>5.26</v>
      </c>
      <c r="G1258" t="n">
        <v>26.29</v>
      </c>
      <c r="H1258" t="n">
        <v>0.41</v>
      </c>
      <c r="I1258" t="n">
        <v>12</v>
      </c>
      <c r="J1258" t="n">
        <v>240.45</v>
      </c>
      <c r="K1258" t="n">
        <v>57.72</v>
      </c>
      <c r="L1258" t="n">
        <v>5.5</v>
      </c>
      <c r="M1258" t="n">
        <v>10</v>
      </c>
      <c r="N1258" t="n">
        <v>57.23</v>
      </c>
      <c r="O1258" t="n">
        <v>29890.04</v>
      </c>
      <c r="P1258" t="n">
        <v>79.84999999999999</v>
      </c>
      <c r="Q1258" t="n">
        <v>202.81</v>
      </c>
      <c r="R1258" t="n">
        <v>24.48</v>
      </c>
      <c r="S1258" t="n">
        <v>13.89</v>
      </c>
      <c r="T1258" t="n">
        <v>3581.33</v>
      </c>
      <c r="U1258" t="n">
        <v>0.57</v>
      </c>
      <c r="V1258" t="n">
        <v>0.74</v>
      </c>
      <c r="W1258" t="n">
        <v>0.66</v>
      </c>
      <c r="X1258" t="n">
        <v>0.22</v>
      </c>
      <c r="Y1258" t="n">
        <v>1</v>
      </c>
      <c r="Z1258" t="n">
        <v>10</v>
      </c>
    </row>
    <row r="1259">
      <c r="A1259" t="n">
        <v>19</v>
      </c>
      <c r="B1259" t="n">
        <v>120</v>
      </c>
      <c r="C1259" t="inlineStr">
        <is>
          <t xml:space="preserve">CONCLUIDO	</t>
        </is>
      </c>
      <c r="D1259" t="n">
        <v>11.825</v>
      </c>
      <c r="E1259" t="n">
        <v>8.460000000000001</v>
      </c>
      <c r="F1259" t="n">
        <v>5.25</v>
      </c>
      <c r="G1259" t="n">
        <v>28.62</v>
      </c>
      <c r="H1259" t="n">
        <v>0.42</v>
      </c>
      <c r="I1259" t="n">
        <v>11</v>
      </c>
      <c r="J1259" t="n">
        <v>240.89</v>
      </c>
      <c r="K1259" t="n">
        <v>57.72</v>
      </c>
      <c r="L1259" t="n">
        <v>5.75</v>
      </c>
      <c r="M1259" t="n">
        <v>9</v>
      </c>
      <c r="N1259" t="n">
        <v>57.42</v>
      </c>
      <c r="O1259" t="n">
        <v>29943.94</v>
      </c>
      <c r="P1259" t="n">
        <v>79.41</v>
      </c>
      <c r="Q1259" t="n">
        <v>202.82</v>
      </c>
      <c r="R1259" t="n">
        <v>24.01</v>
      </c>
      <c r="S1259" t="n">
        <v>13.89</v>
      </c>
      <c r="T1259" t="n">
        <v>3351.84</v>
      </c>
      <c r="U1259" t="n">
        <v>0.58</v>
      </c>
      <c r="V1259" t="n">
        <v>0.74</v>
      </c>
      <c r="W1259" t="n">
        <v>0.66</v>
      </c>
      <c r="X1259" t="n">
        <v>0.21</v>
      </c>
      <c r="Y1259" t="n">
        <v>1</v>
      </c>
      <c r="Z1259" t="n">
        <v>10</v>
      </c>
    </row>
    <row r="1260">
      <c r="A1260" t="n">
        <v>20</v>
      </c>
      <c r="B1260" t="n">
        <v>120</v>
      </c>
      <c r="C1260" t="inlineStr">
        <is>
          <t xml:space="preserve">CONCLUIDO	</t>
        </is>
      </c>
      <c r="D1260" t="n">
        <v>11.8335</v>
      </c>
      <c r="E1260" t="n">
        <v>8.449999999999999</v>
      </c>
      <c r="F1260" t="n">
        <v>5.24</v>
      </c>
      <c r="G1260" t="n">
        <v>28.58</v>
      </c>
      <c r="H1260" t="n">
        <v>0.44</v>
      </c>
      <c r="I1260" t="n">
        <v>11</v>
      </c>
      <c r="J1260" t="n">
        <v>241.33</v>
      </c>
      <c r="K1260" t="n">
        <v>57.72</v>
      </c>
      <c r="L1260" t="n">
        <v>6</v>
      </c>
      <c r="M1260" t="n">
        <v>9</v>
      </c>
      <c r="N1260" t="n">
        <v>57.6</v>
      </c>
      <c r="O1260" t="n">
        <v>29997.9</v>
      </c>
      <c r="P1260" t="n">
        <v>79.23</v>
      </c>
      <c r="Q1260" t="n">
        <v>202.81</v>
      </c>
      <c r="R1260" t="n">
        <v>23.82</v>
      </c>
      <c r="S1260" t="n">
        <v>13.89</v>
      </c>
      <c r="T1260" t="n">
        <v>3253.46</v>
      </c>
      <c r="U1260" t="n">
        <v>0.58</v>
      </c>
      <c r="V1260" t="n">
        <v>0.74</v>
      </c>
      <c r="W1260" t="n">
        <v>0.66</v>
      </c>
      <c r="X1260" t="n">
        <v>0.2</v>
      </c>
      <c r="Y1260" t="n">
        <v>1</v>
      </c>
      <c r="Z1260" t="n">
        <v>10</v>
      </c>
    </row>
    <row r="1261">
      <c r="A1261" t="n">
        <v>21</v>
      </c>
      <c r="B1261" t="n">
        <v>120</v>
      </c>
      <c r="C1261" t="inlineStr">
        <is>
          <t xml:space="preserve">CONCLUIDO	</t>
        </is>
      </c>
      <c r="D1261" t="n">
        <v>11.9312</v>
      </c>
      <c r="E1261" t="n">
        <v>8.380000000000001</v>
      </c>
      <c r="F1261" t="n">
        <v>5.22</v>
      </c>
      <c r="G1261" t="n">
        <v>31.3</v>
      </c>
      <c r="H1261" t="n">
        <v>0.46</v>
      </c>
      <c r="I1261" t="n">
        <v>10</v>
      </c>
      <c r="J1261" t="n">
        <v>241.77</v>
      </c>
      <c r="K1261" t="n">
        <v>57.72</v>
      </c>
      <c r="L1261" t="n">
        <v>6.25</v>
      </c>
      <c r="M1261" t="n">
        <v>8</v>
      </c>
      <c r="N1261" t="n">
        <v>57.79</v>
      </c>
      <c r="O1261" t="n">
        <v>30051.93</v>
      </c>
      <c r="P1261" t="n">
        <v>78.66</v>
      </c>
      <c r="Q1261" t="n">
        <v>202.82</v>
      </c>
      <c r="R1261" t="n">
        <v>23.07</v>
      </c>
      <c r="S1261" t="n">
        <v>13.89</v>
      </c>
      <c r="T1261" t="n">
        <v>2886.32</v>
      </c>
      <c r="U1261" t="n">
        <v>0.6</v>
      </c>
      <c r="V1261" t="n">
        <v>0.74</v>
      </c>
      <c r="W1261" t="n">
        <v>0.66</v>
      </c>
      <c r="X1261" t="n">
        <v>0.18</v>
      </c>
      <c r="Y1261" t="n">
        <v>1</v>
      </c>
      <c r="Z1261" t="n">
        <v>10</v>
      </c>
    </row>
    <row r="1262">
      <c r="A1262" t="n">
        <v>22</v>
      </c>
      <c r="B1262" t="n">
        <v>120</v>
      </c>
      <c r="C1262" t="inlineStr">
        <is>
          <t xml:space="preserve">CONCLUIDO	</t>
        </is>
      </c>
      <c r="D1262" t="n">
        <v>11.9419</v>
      </c>
      <c r="E1262" t="n">
        <v>8.369999999999999</v>
      </c>
      <c r="F1262" t="n">
        <v>5.21</v>
      </c>
      <c r="G1262" t="n">
        <v>31.26</v>
      </c>
      <c r="H1262" t="n">
        <v>0.48</v>
      </c>
      <c r="I1262" t="n">
        <v>10</v>
      </c>
      <c r="J1262" t="n">
        <v>242.2</v>
      </c>
      <c r="K1262" t="n">
        <v>57.72</v>
      </c>
      <c r="L1262" t="n">
        <v>6.5</v>
      </c>
      <c r="M1262" t="n">
        <v>8</v>
      </c>
      <c r="N1262" t="n">
        <v>57.98</v>
      </c>
      <c r="O1262" t="n">
        <v>30106.03</v>
      </c>
      <c r="P1262" t="n">
        <v>78.45999999999999</v>
      </c>
      <c r="Q1262" t="n">
        <v>202.82</v>
      </c>
      <c r="R1262" t="n">
        <v>23.05</v>
      </c>
      <c r="S1262" t="n">
        <v>13.89</v>
      </c>
      <c r="T1262" t="n">
        <v>2877.03</v>
      </c>
      <c r="U1262" t="n">
        <v>0.6</v>
      </c>
      <c r="V1262" t="n">
        <v>0.74</v>
      </c>
      <c r="W1262" t="n">
        <v>0.65</v>
      </c>
      <c r="X1262" t="n">
        <v>0.17</v>
      </c>
      <c r="Y1262" t="n">
        <v>1</v>
      </c>
      <c r="Z1262" t="n">
        <v>10</v>
      </c>
    </row>
    <row r="1263">
      <c r="A1263" t="n">
        <v>23</v>
      </c>
      <c r="B1263" t="n">
        <v>120</v>
      </c>
      <c r="C1263" t="inlineStr">
        <is>
          <t xml:space="preserve">CONCLUIDO	</t>
        </is>
      </c>
      <c r="D1263" t="n">
        <v>11.9391</v>
      </c>
      <c r="E1263" t="n">
        <v>8.380000000000001</v>
      </c>
      <c r="F1263" t="n">
        <v>5.21</v>
      </c>
      <c r="G1263" t="n">
        <v>31.27</v>
      </c>
      <c r="H1263" t="n">
        <v>0.49</v>
      </c>
      <c r="I1263" t="n">
        <v>10</v>
      </c>
      <c r="J1263" t="n">
        <v>242.64</v>
      </c>
      <c r="K1263" t="n">
        <v>57.72</v>
      </c>
      <c r="L1263" t="n">
        <v>6.75</v>
      </c>
      <c r="M1263" t="n">
        <v>8</v>
      </c>
      <c r="N1263" t="n">
        <v>58.17</v>
      </c>
      <c r="O1263" t="n">
        <v>30160.2</v>
      </c>
      <c r="P1263" t="n">
        <v>78.55</v>
      </c>
      <c r="Q1263" t="n">
        <v>202.82</v>
      </c>
      <c r="R1263" t="n">
        <v>23.07</v>
      </c>
      <c r="S1263" t="n">
        <v>13.89</v>
      </c>
      <c r="T1263" t="n">
        <v>2886.8</v>
      </c>
      <c r="U1263" t="n">
        <v>0.6</v>
      </c>
      <c r="V1263" t="n">
        <v>0.74</v>
      </c>
      <c r="W1263" t="n">
        <v>0.65</v>
      </c>
      <c r="X1263" t="n">
        <v>0.17</v>
      </c>
      <c r="Y1263" t="n">
        <v>1</v>
      </c>
      <c r="Z1263" t="n">
        <v>10</v>
      </c>
    </row>
    <row r="1264">
      <c r="A1264" t="n">
        <v>24</v>
      </c>
      <c r="B1264" t="n">
        <v>120</v>
      </c>
      <c r="C1264" t="inlineStr">
        <is>
          <t xml:space="preserve">CONCLUIDO	</t>
        </is>
      </c>
      <c r="D1264" t="n">
        <v>12.0164</v>
      </c>
      <c r="E1264" t="n">
        <v>8.32</v>
      </c>
      <c r="F1264" t="n">
        <v>5.2</v>
      </c>
      <c r="G1264" t="n">
        <v>34.69</v>
      </c>
      <c r="H1264" t="n">
        <v>0.51</v>
      </c>
      <c r="I1264" t="n">
        <v>9</v>
      </c>
      <c r="J1264" t="n">
        <v>243.08</v>
      </c>
      <c r="K1264" t="n">
        <v>57.72</v>
      </c>
      <c r="L1264" t="n">
        <v>7</v>
      </c>
      <c r="M1264" t="n">
        <v>7</v>
      </c>
      <c r="N1264" t="n">
        <v>58.36</v>
      </c>
      <c r="O1264" t="n">
        <v>30214.44</v>
      </c>
      <c r="P1264" t="n">
        <v>78.06</v>
      </c>
      <c r="Q1264" t="n">
        <v>202.81</v>
      </c>
      <c r="R1264" t="n">
        <v>22.82</v>
      </c>
      <c r="S1264" t="n">
        <v>13.89</v>
      </c>
      <c r="T1264" t="n">
        <v>2763.82</v>
      </c>
      <c r="U1264" t="n">
        <v>0.61</v>
      </c>
      <c r="V1264" t="n">
        <v>0.74</v>
      </c>
      <c r="W1264" t="n">
        <v>0.65</v>
      </c>
      <c r="X1264" t="n">
        <v>0.17</v>
      </c>
      <c r="Y1264" t="n">
        <v>1</v>
      </c>
      <c r="Z1264" t="n">
        <v>10</v>
      </c>
    </row>
    <row r="1265">
      <c r="A1265" t="n">
        <v>25</v>
      </c>
      <c r="B1265" t="n">
        <v>120</v>
      </c>
      <c r="C1265" t="inlineStr">
        <is>
          <t xml:space="preserve">CONCLUIDO	</t>
        </is>
      </c>
      <c r="D1265" t="n">
        <v>12.0228</v>
      </c>
      <c r="E1265" t="n">
        <v>8.32</v>
      </c>
      <c r="F1265" t="n">
        <v>5.2</v>
      </c>
      <c r="G1265" t="n">
        <v>34.66</v>
      </c>
      <c r="H1265" t="n">
        <v>0.53</v>
      </c>
      <c r="I1265" t="n">
        <v>9</v>
      </c>
      <c r="J1265" t="n">
        <v>243.52</v>
      </c>
      <c r="K1265" t="n">
        <v>57.72</v>
      </c>
      <c r="L1265" t="n">
        <v>7.25</v>
      </c>
      <c r="M1265" t="n">
        <v>7</v>
      </c>
      <c r="N1265" t="n">
        <v>58.55</v>
      </c>
      <c r="O1265" t="n">
        <v>30268.74</v>
      </c>
      <c r="P1265" t="n">
        <v>77.98999999999999</v>
      </c>
      <c r="Q1265" t="n">
        <v>202.82</v>
      </c>
      <c r="R1265" t="n">
        <v>22.6</v>
      </c>
      <c r="S1265" t="n">
        <v>13.89</v>
      </c>
      <c r="T1265" t="n">
        <v>2654.16</v>
      </c>
      <c r="U1265" t="n">
        <v>0.61</v>
      </c>
      <c r="V1265" t="n">
        <v>0.74</v>
      </c>
      <c r="W1265" t="n">
        <v>0.65</v>
      </c>
      <c r="X1265" t="n">
        <v>0.16</v>
      </c>
      <c r="Y1265" t="n">
        <v>1</v>
      </c>
      <c r="Z1265" t="n">
        <v>10</v>
      </c>
    </row>
    <row r="1266">
      <c r="A1266" t="n">
        <v>26</v>
      </c>
      <c r="B1266" t="n">
        <v>120</v>
      </c>
      <c r="C1266" t="inlineStr">
        <is>
          <t xml:space="preserve">CONCLUIDO	</t>
        </is>
      </c>
      <c r="D1266" t="n">
        <v>12.0265</v>
      </c>
      <c r="E1266" t="n">
        <v>8.32</v>
      </c>
      <c r="F1266" t="n">
        <v>5.2</v>
      </c>
      <c r="G1266" t="n">
        <v>34.64</v>
      </c>
      <c r="H1266" t="n">
        <v>0.55</v>
      </c>
      <c r="I1266" t="n">
        <v>9</v>
      </c>
      <c r="J1266" t="n">
        <v>243.96</v>
      </c>
      <c r="K1266" t="n">
        <v>57.72</v>
      </c>
      <c r="L1266" t="n">
        <v>7.5</v>
      </c>
      <c r="M1266" t="n">
        <v>7</v>
      </c>
      <c r="N1266" t="n">
        <v>58.74</v>
      </c>
      <c r="O1266" t="n">
        <v>30323.11</v>
      </c>
      <c r="P1266" t="n">
        <v>77.63</v>
      </c>
      <c r="Q1266" t="n">
        <v>202.83</v>
      </c>
      <c r="R1266" t="n">
        <v>22.48</v>
      </c>
      <c r="S1266" t="n">
        <v>13.89</v>
      </c>
      <c r="T1266" t="n">
        <v>2595.65</v>
      </c>
      <c r="U1266" t="n">
        <v>0.62</v>
      </c>
      <c r="V1266" t="n">
        <v>0.74</v>
      </c>
      <c r="W1266" t="n">
        <v>0.65</v>
      </c>
      <c r="X1266" t="n">
        <v>0.16</v>
      </c>
      <c r="Y1266" t="n">
        <v>1</v>
      </c>
      <c r="Z1266" t="n">
        <v>10</v>
      </c>
    </row>
    <row r="1267">
      <c r="A1267" t="n">
        <v>27</v>
      </c>
      <c r="B1267" t="n">
        <v>120</v>
      </c>
      <c r="C1267" t="inlineStr">
        <is>
          <t xml:space="preserve">CONCLUIDO	</t>
        </is>
      </c>
      <c r="D1267" t="n">
        <v>12.0148</v>
      </c>
      <c r="E1267" t="n">
        <v>8.32</v>
      </c>
      <c r="F1267" t="n">
        <v>5.2</v>
      </c>
      <c r="G1267" t="n">
        <v>34.69</v>
      </c>
      <c r="H1267" t="n">
        <v>0.5600000000000001</v>
      </c>
      <c r="I1267" t="n">
        <v>9</v>
      </c>
      <c r="J1267" t="n">
        <v>244.41</v>
      </c>
      <c r="K1267" t="n">
        <v>57.72</v>
      </c>
      <c r="L1267" t="n">
        <v>7.75</v>
      </c>
      <c r="M1267" t="n">
        <v>7</v>
      </c>
      <c r="N1267" t="n">
        <v>58.93</v>
      </c>
      <c r="O1267" t="n">
        <v>30377.55</v>
      </c>
      <c r="P1267" t="n">
        <v>77.79000000000001</v>
      </c>
      <c r="Q1267" t="n">
        <v>202.82</v>
      </c>
      <c r="R1267" t="n">
        <v>22.84</v>
      </c>
      <c r="S1267" t="n">
        <v>13.89</v>
      </c>
      <c r="T1267" t="n">
        <v>2777.29</v>
      </c>
      <c r="U1267" t="n">
        <v>0.61</v>
      </c>
      <c r="V1267" t="n">
        <v>0.74</v>
      </c>
      <c r="W1267" t="n">
        <v>0.65</v>
      </c>
      <c r="X1267" t="n">
        <v>0.17</v>
      </c>
      <c r="Y1267" t="n">
        <v>1</v>
      </c>
      <c r="Z1267" t="n">
        <v>10</v>
      </c>
    </row>
    <row r="1268">
      <c r="A1268" t="n">
        <v>28</v>
      </c>
      <c r="B1268" t="n">
        <v>120</v>
      </c>
      <c r="C1268" t="inlineStr">
        <is>
          <t xml:space="preserve">CONCLUIDO	</t>
        </is>
      </c>
      <c r="D1268" t="n">
        <v>12.1082</v>
      </c>
      <c r="E1268" t="n">
        <v>8.26</v>
      </c>
      <c r="F1268" t="n">
        <v>5.19</v>
      </c>
      <c r="G1268" t="n">
        <v>38.89</v>
      </c>
      <c r="H1268" t="n">
        <v>0.58</v>
      </c>
      <c r="I1268" t="n">
        <v>8</v>
      </c>
      <c r="J1268" t="n">
        <v>244.85</v>
      </c>
      <c r="K1268" t="n">
        <v>57.72</v>
      </c>
      <c r="L1268" t="n">
        <v>8</v>
      </c>
      <c r="M1268" t="n">
        <v>6</v>
      </c>
      <c r="N1268" t="n">
        <v>59.12</v>
      </c>
      <c r="O1268" t="n">
        <v>30432.06</v>
      </c>
      <c r="P1268" t="n">
        <v>77.31999999999999</v>
      </c>
      <c r="Q1268" t="n">
        <v>202.82</v>
      </c>
      <c r="R1268" t="n">
        <v>22.27</v>
      </c>
      <c r="S1268" t="n">
        <v>13.89</v>
      </c>
      <c r="T1268" t="n">
        <v>2493.6</v>
      </c>
      <c r="U1268" t="n">
        <v>0.62</v>
      </c>
      <c r="V1268" t="n">
        <v>0.75</v>
      </c>
      <c r="W1268" t="n">
        <v>0.65</v>
      </c>
      <c r="X1268" t="n">
        <v>0.15</v>
      </c>
      <c r="Y1268" t="n">
        <v>1</v>
      </c>
      <c r="Z1268" t="n">
        <v>10</v>
      </c>
    </row>
    <row r="1269">
      <c r="A1269" t="n">
        <v>29</v>
      </c>
      <c r="B1269" t="n">
        <v>120</v>
      </c>
      <c r="C1269" t="inlineStr">
        <is>
          <t xml:space="preserve">CONCLUIDO	</t>
        </is>
      </c>
      <c r="D1269" t="n">
        <v>12.1061</v>
      </c>
      <c r="E1269" t="n">
        <v>8.26</v>
      </c>
      <c r="F1269" t="n">
        <v>5.19</v>
      </c>
      <c r="G1269" t="n">
        <v>38.9</v>
      </c>
      <c r="H1269" t="n">
        <v>0.6</v>
      </c>
      <c r="I1269" t="n">
        <v>8</v>
      </c>
      <c r="J1269" t="n">
        <v>245.29</v>
      </c>
      <c r="K1269" t="n">
        <v>57.72</v>
      </c>
      <c r="L1269" t="n">
        <v>8.25</v>
      </c>
      <c r="M1269" t="n">
        <v>6</v>
      </c>
      <c r="N1269" t="n">
        <v>59.32</v>
      </c>
      <c r="O1269" t="n">
        <v>30486.64</v>
      </c>
      <c r="P1269" t="n">
        <v>77.41</v>
      </c>
      <c r="Q1269" t="n">
        <v>202.81</v>
      </c>
      <c r="R1269" t="n">
        <v>22.23</v>
      </c>
      <c r="S1269" t="n">
        <v>13.89</v>
      </c>
      <c r="T1269" t="n">
        <v>2476.3</v>
      </c>
      <c r="U1269" t="n">
        <v>0.62</v>
      </c>
      <c r="V1269" t="n">
        <v>0.75</v>
      </c>
      <c r="W1269" t="n">
        <v>0.65</v>
      </c>
      <c r="X1269" t="n">
        <v>0.15</v>
      </c>
      <c r="Y1269" t="n">
        <v>1</v>
      </c>
      <c r="Z1269" t="n">
        <v>10</v>
      </c>
    </row>
    <row r="1270">
      <c r="A1270" t="n">
        <v>30</v>
      </c>
      <c r="B1270" t="n">
        <v>120</v>
      </c>
      <c r="C1270" t="inlineStr">
        <is>
          <t xml:space="preserve">CONCLUIDO	</t>
        </is>
      </c>
      <c r="D1270" t="n">
        <v>12.1196</v>
      </c>
      <c r="E1270" t="n">
        <v>8.25</v>
      </c>
      <c r="F1270" t="n">
        <v>5.18</v>
      </c>
      <c r="G1270" t="n">
        <v>38.83</v>
      </c>
      <c r="H1270" t="n">
        <v>0.62</v>
      </c>
      <c r="I1270" t="n">
        <v>8</v>
      </c>
      <c r="J1270" t="n">
        <v>245.73</v>
      </c>
      <c r="K1270" t="n">
        <v>57.72</v>
      </c>
      <c r="L1270" t="n">
        <v>8.5</v>
      </c>
      <c r="M1270" t="n">
        <v>6</v>
      </c>
      <c r="N1270" t="n">
        <v>59.51</v>
      </c>
      <c r="O1270" t="n">
        <v>30541.29</v>
      </c>
      <c r="P1270" t="n">
        <v>76.94</v>
      </c>
      <c r="Q1270" t="n">
        <v>202.85</v>
      </c>
      <c r="R1270" t="n">
        <v>22</v>
      </c>
      <c r="S1270" t="n">
        <v>13.89</v>
      </c>
      <c r="T1270" t="n">
        <v>2360.84</v>
      </c>
      <c r="U1270" t="n">
        <v>0.63</v>
      </c>
      <c r="V1270" t="n">
        <v>0.75</v>
      </c>
      <c r="W1270" t="n">
        <v>0.65</v>
      </c>
      <c r="X1270" t="n">
        <v>0.14</v>
      </c>
      <c r="Y1270" t="n">
        <v>1</v>
      </c>
      <c r="Z1270" t="n">
        <v>10</v>
      </c>
    </row>
    <row r="1271">
      <c r="A1271" t="n">
        <v>31</v>
      </c>
      <c r="B1271" t="n">
        <v>120</v>
      </c>
      <c r="C1271" t="inlineStr">
        <is>
          <t xml:space="preserve">CONCLUIDO	</t>
        </is>
      </c>
      <c r="D1271" t="n">
        <v>12.1167</v>
      </c>
      <c r="E1271" t="n">
        <v>8.25</v>
      </c>
      <c r="F1271" t="n">
        <v>5.18</v>
      </c>
      <c r="G1271" t="n">
        <v>38.85</v>
      </c>
      <c r="H1271" t="n">
        <v>0.63</v>
      </c>
      <c r="I1271" t="n">
        <v>8</v>
      </c>
      <c r="J1271" t="n">
        <v>246.18</v>
      </c>
      <c r="K1271" t="n">
        <v>57.72</v>
      </c>
      <c r="L1271" t="n">
        <v>8.75</v>
      </c>
      <c r="M1271" t="n">
        <v>6</v>
      </c>
      <c r="N1271" t="n">
        <v>59.7</v>
      </c>
      <c r="O1271" t="n">
        <v>30596.01</v>
      </c>
      <c r="P1271" t="n">
        <v>76.81999999999999</v>
      </c>
      <c r="Q1271" t="n">
        <v>202.81</v>
      </c>
      <c r="R1271" t="n">
        <v>21.99</v>
      </c>
      <c r="S1271" t="n">
        <v>13.89</v>
      </c>
      <c r="T1271" t="n">
        <v>2353.38</v>
      </c>
      <c r="U1271" t="n">
        <v>0.63</v>
      </c>
      <c r="V1271" t="n">
        <v>0.75</v>
      </c>
      <c r="W1271" t="n">
        <v>0.65</v>
      </c>
      <c r="X1271" t="n">
        <v>0.14</v>
      </c>
      <c r="Y1271" t="n">
        <v>1</v>
      </c>
      <c r="Z1271" t="n">
        <v>10</v>
      </c>
    </row>
    <row r="1272">
      <c r="A1272" t="n">
        <v>32</v>
      </c>
      <c r="B1272" t="n">
        <v>120</v>
      </c>
      <c r="C1272" t="inlineStr">
        <is>
          <t xml:space="preserve">CONCLUIDO	</t>
        </is>
      </c>
      <c r="D1272" t="n">
        <v>12.1314</v>
      </c>
      <c r="E1272" t="n">
        <v>8.24</v>
      </c>
      <c r="F1272" t="n">
        <v>5.17</v>
      </c>
      <c r="G1272" t="n">
        <v>38.77</v>
      </c>
      <c r="H1272" t="n">
        <v>0.65</v>
      </c>
      <c r="I1272" t="n">
        <v>8</v>
      </c>
      <c r="J1272" t="n">
        <v>246.62</v>
      </c>
      <c r="K1272" t="n">
        <v>57.72</v>
      </c>
      <c r="L1272" t="n">
        <v>9</v>
      </c>
      <c r="M1272" t="n">
        <v>6</v>
      </c>
      <c r="N1272" t="n">
        <v>59.9</v>
      </c>
      <c r="O1272" t="n">
        <v>30650.8</v>
      </c>
      <c r="P1272" t="n">
        <v>76.5</v>
      </c>
      <c r="Q1272" t="n">
        <v>202.81</v>
      </c>
      <c r="R1272" t="n">
        <v>21.8</v>
      </c>
      <c r="S1272" t="n">
        <v>13.89</v>
      </c>
      <c r="T1272" t="n">
        <v>2259.9</v>
      </c>
      <c r="U1272" t="n">
        <v>0.64</v>
      </c>
      <c r="V1272" t="n">
        <v>0.75</v>
      </c>
      <c r="W1272" t="n">
        <v>0.65</v>
      </c>
      <c r="X1272" t="n">
        <v>0.13</v>
      </c>
      <c r="Y1272" t="n">
        <v>1</v>
      </c>
      <c r="Z1272" t="n">
        <v>10</v>
      </c>
    </row>
    <row r="1273">
      <c r="A1273" t="n">
        <v>33</v>
      </c>
      <c r="B1273" t="n">
        <v>120</v>
      </c>
      <c r="C1273" t="inlineStr">
        <is>
          <t xml:space="preserve">CONCLUIDO	</t>
        </is>
      </c>
      <c r="D1273" t="n">
        <v>12.2129</v>
      </c>
      <c r="E1273" t="n">
        <v>8.19</v>
      </c>
      <c r="F1273" t="n">
        <v>5.16</v>
      </c>
      <c r="G1273" t="n">
        <v>44.23</v>
      </c>
      <c r="H1273" t="n">
        <v>0.67</v>
      </c>
      <c r="I1273" t="n">
        <v>7</v>
      </c>
      <c r="J1273" t="n">
        <v>247.07</v>
      </c>
      <c r="K1273" t="n">
        <v>57.72</v>
      </c>
      <c r="L1273" t="n">
        <v>9.25</v>
      </c>
      <c r="M1273" t="n">
        <v>5</v>
      </c>
      <c r="N1273" t="n">
        <v>60.09</v>
      </c>
      <c r="O1273" t="n">
        <v>30705.66</v>
      </c>
      <c r="P1273" t="n">
        <v>76.23</v>
      </c>
      <c r="Q1273" t="n">
        <v>202.82</v>
      </c>
      <c r="R1273" t="n">
        <v>21.48</v>
      </c>
      <c r="S1273" t="n">
        <v>13.89</v>
      </c>
      <c r="T1273" t="n">
        <v>2106.17</v>
      </c>
      <c r="U1273" t="n">
        <v>0.65</v>
      </c>
      <c r="V1273" t="n">
        <v>0.75</v>
      </c>
      <c r="W1273" t="n">
        <v>0.65</v>
      </c>
      <c r="X1273" t="n">
        <v>0.12</v>
      </c>
      <c r="Y1273" t="n">
        <v>1</v>
      </c>
      <c r="Z1273" t="n">
        <v>10</v>
      </c>
    </row>
    <row r="1274">
      <c r="A1274" t="n">
        <v>34</v>
      </c>
      <c r="B1274" t="n">
        <v>120</v>
      </c>
      <c r="C1274" t="inlineStr">
        <is>
          <t xml:space="preserve">CONCLUIDO	</t>
        </is>
      </c>
      <c r="D1274" t="n">
        <v>12.222</v>
      </c>
      <c r="E1274" t="n">
        <v>8.18</v>
      </c>
      <c r="F1274" t="n">
        <v>5.15</v>
      </c>
      <c r="G1274" t="n">
        <v>44.18</v>
      </c>
      <c r="H1274" t="n">
        <v>0.68</v>
      </c>
      <c r="I1274" t="n">
        <v>7</v>
      </c>
      <c r="J1274" t="n">
        <v>247.51</v>
      </c>
      <c r="K1274" t="n">
        <v>57.72</v>
      </c>
      <c r="L1274" t="n">
        <v>9.5</v>
      </c>
      <c r="M1274" t="n">
        <v>5</v>
      </c>
      <c r="N1274" t="n">
        <v>60.29</v>
      </c>
      <c r="O1274" t="n">
        <v>30760.6</v>
      </c>
      <c r="P1274" t="n">
        <v>76.27</v>
      </c>
      <c r="Q1274" t="n">
        <v>202.81</v>
      </c>
      <c r="R1274" t="n">
        <v>21.28</v>
      </c>
      <c r="S1274" t="n">
        <v>13.89</v>
      </c>
      <c r="T1274" t="n">
        <v>2004.96</v>
      </c>
      <c r="U1274" t="n">
        <v>0.65</v>
      </c>
      <c r="V1274" t="n">
        <v>0.75</v>
      </c>
      <c r="W1274" t="n">
        <v>0.65</v>
      </c>
      <c r="X1274" t="n">
        <v>0.12</v>
      </c>
      <c r="Y1274" t="n">
        <v>1</v>
      </c>
      <c r="Z1274" t="n">
        <v>10</v>
      </c>
    </row>
    <row r="1275">
      <c r="A1275" t="n">
        <v>35</v>
      </c>
      <c r="B1275" t="n">
        <v>120</v>
      </c>
      <c r="C1275" t="inlineStr">
        <is>
          <t xml:space="preserve">CONCLUIDO	</t>
        </is>
      </c>
      <c r="D1275" t="n">
        <v>12.2166</v>
      </c>
      <c r="E1275" t="n">
        <v>8.19</v>
      </c>
      <c r="F1275" t="n">
        <v>5.16</v>
      </c>
      <c r="G1275" t="n">
        <v>44.21</v>
      </c>
      <c r="H1275" t="n">
        <v>0.7</v>
      </c>
      <c r="I1275" t="n">
        <v>7</v>
      </c>
      <c r="J1275" t="n">
        <v>247.96</v>
      </c>
      <c r="K1275" t="n">
        <v>57.72</v>
      </c>
      <c r="L1275" t="n">
        <v>9.75</v>
      </c>
      <c r="M1275" t="n">
        <v>5</v>
      </c>
      <c r="N1275" t="n">
        <v>60.48</v>
      </c>
      <c r="O1275" t="n">
        <v>30815.6</v>
      </c>
      <c r="P1275" t="n">
        <v>76.29000000000001</v>
      </c>
      <c r="Q1275" t="n">
        <v>202.81</v>
      </c>
      <c r="R1275" t="n">
        <v>21.36</v>
      </c>
      <c r="S1275" t="n">
        <v>13.89</v>
      </c>
      <c r="T1275" t="n">
        <v>2046.57</v>
      </c>
      <c r="U1275" t="n">
        <v>0.65</v>
      </c>
      <c r="V1275" t="n">
        <v>0.75</v>
      </c>
      <c r="W1275" t="n">
        <v>0.65</v>
      </c>
      <c r="X1275" t="n">
        <v>0.12</v>
      </c>
      <c r="Y1275" t="n">
        <v>1</v>
      </c>
      <c r="Z1275" t="n">
        <v>10</v>
      </c>
    </row>
    <row r="1276">
      <c r="A1276" t="n">
        <v>36</v>
      </c>
      <c r="B1276" t="n">
        <v>120</v>
      </c>
      <c r="C1276" t="inlineStr">
        <is>
          <t xml:space="preserve">CONCLUIDO	</t>
        </is>
      </c>
      <c r="D1276" t="n">
        <v>12.2158</v>
      </c>
      <c r="E1276" t="n">
        <v>8.19</v>
      </c>
      <c r="F1276" t="n">
        <v>5.16</v>
      </c>
      <c r="G1276" t="n">
        <v>44.21</v>
      </c>
      <c r="H1276" t="n">
        <v>0.72</v>
      </c>
      <c r="I1276" t="n">
        <v>7</v>
      </c>
      <c r="J1276" t="n">
        <v>248.4</v>
      </c>
      <c r="K1276" t="n">
        <v>57.72</v>
      </c>
      <c r="L1276" t="n">
        <v>10</v>
      </c>
      <c r="M1276" t="n">
        <v>5</v>
      </c>
      <c r="N1276" t="n">
        <v>60.68</v>
      </c>
      <c r="O1276" t="n">
        <v>30870.67</v>
      </c>
      <c r="P1276" t="n">
        <v>76.37</v>
      </c>
      <c r="Q1276" t="n">
        <v>202.82</v>
      </c>
      <c r="R1276" t="n">
        <v>21.38</v>
      </c>
      <c r="S1276" t="n">
        <v>13.89</v>
      </c>
      <c r="T1276" t="n">
        <v>2055.57</v>
      </c>
      <c r="U1276" t="n">
        <v>0.65</v>
      </c>
      <c r="V1276" t="n">
        <v>0.75</v>
      </c>
      <c r="W1276" t="n">
        <v>0.65</v>
      </c>
      <c r="X1276" t="n">
        <v>0.12</v>
      </c>
      <c r="Y1276" t="n">
        <v>1</v>
      </c>
      <c r="Z1276" t="n">
        <v>10</v>
      </c>
    </row>
    <row r="1277">
      <c r="A1277" t="n">
        <v>37</v>
      </c>
      <c r="B1277" t="n">
        <v>120</v>
      </c>
      <c r="C1277" t="inlineStr">
        <is>
          <t xml:space="preserve">CONCLUIDO	</t>
        </is>
      </c>
      <c r="D1277" t="n">
        <v>12.22</v>
      </c>
      <c r="E1277" t="n">
        <v>8.18</v>
      </c>
      <c r="F1277" t="n">
        <v>5.16</v>
      </c>
      <c r="G1277" t="n">
        <v>44.19</v>
      </c>
      <c r="H1277" t="n">
        <v>0.73</v>
      </c>
      <c r="I1277" t="n">
        <v>7</v>
      </c>
      <c r="J1277" t="n">
        <v>248.85</v>
      </c>
      <c r="K1277" t="n">
        <v>57.72</v>
      </c>
      <c r="L1277" t="n">
        <v>10.25</v>
      </c>
      <c r="M1277" t="n">
        <v>5</v>
      </c>
      <c r="N1277" t="n">
        <v>60.88</v>
      </c>
      <c r="O1277" t="n">
        <v>30925.82</v>
      </c>
      <c r="P1277" t="n">
        <v>75.91</v>
      </c>
      <c r="Q1277" t="n">
        <v>202.81</v>
      </c>
      <c r="R1277" t="n">
        <v>21.27</v>
      </c>
      <c r="S1277" t="n">
        <v>13.89</v>
      </c>
      <c r="T1277" t="n">
        <v>2001.67</v>
      </c>
      <c r="U1277" t="n">
        <v>0.65</v>
      </c>
      <c r="V1277" t="n">
        <v>0.75</v>
      </c>
      <c r="W1277" t="n">
        <v>0.65</v>
      </c>
      <c r="X1277" t="n">
        <v>0.12</v>
      </c>
      <c r="Y1277" t="n">
        <v>1</v>
      </c>
      <c r="Z1277" t="n">
        <v>10</v>
      </c>
    </row>
    <row r="1278">
      <c r="A1278" t="n">
        <v>38</v>
      </c>
      <c r="B1278" t="n">
        <v>120</v>
      </c>
      <c r="C1278" t="inlineStr">
        <is>
          <t xml:space="preserve">CONCLUIDO	</t>
        </is>
      </c>
      <c r="D1278" t="n">
        <v>12.2034</v>
      </c>
      <c r="E1278" t="n">
        <v>8.19</v>
      </c>
      <c r="F1278" t="n">
        <v>5.17</v>
      </c>
      <c r="G1278" t="n">
        <v>44.29</v>
      </c>
      <c r="H1278" t="n">
        <v>0.75</v>
      </c>
      <c r="I1278" t="n">
        <v>7</v>
      </c>
      <c r="J1278" t="n">
        <v>249.3</v>
      </c>
      <c r="K1278" t="n">
        <v>57.72</v>
      </c>
      <c r="L1278" t="n">
        <v>10.5</v>
      </c>
      <c r="M1278" t="n">
        <v>5</v>
      </c>
      <c r="N1278" t="n">
        <v>61.07</v>
      </c>
      <c r="O1278" t="n">
        <v>30981.04</v>
      </c>
      <c r="P1278" t="n">
        <v>75.86</v>
      </c>
      <c r="Q1278" t="n">
        <v>202.81</v>
      </c>
      <c r="R1278" t="n">
        <v>21.62</v>
      </c>
      <c r="S1278" t="n">
        <v>13.89</v>
      </c>
      <c r="T1278" t="n">
        <v>2174.32</v>
      </c>
      <c r="U1278" t="n">
        <v>0.64</v>
      </c>
      <c r="V1278" t="n">
        <v>0.75</v>
      </c>
      <c r="W1278" t="n">
        <v>0.65</v>
      </c>
      <c r="X1278" t="n">
        <v>0.13</v>
      </c>
      <c r="Y1278" t="n">
        <v>1</v>
      </c>
      <c r="Z1278" t="n">
        <v>10</v>
      </c>
    </row>
    <row r="1279">
      <c r="A1279" t="n">
        <v>39</v>
      </c>
      <c r="B1279" t="n">
        <v>120</v>
      </c>
      <c r="C1279" t="inlineStr">
        <is>
          <t xml:space="preserve">CONCLUIDO	</t>
        </is>
      </c>
      <c r="D1279" t="n">
        <v>12.2034</v>
      </c>
      <c r="E1279" t="n">
        <v>8.19</v>
      </c>
      <c r="F1279" t="n">
        <v>5.17</v>
      </c>
      <c r="G1279" t="n">
        <v>44.29</v>
      </c>
      <c r="H1279" t="n">
        <v>0.77</v>
      </c>
      <c r="I1279" t="n">
        <v>7</v>
      </c>
      <c r="J1279" t="n">
        <v>249.75</v>
      </c>
      <c r="K1279" t="n">
        <v>57.72</v>
      </c>
      <c r="L1279" t="n">
        <v>10.75</v>
      </c>
      <c r="M1279" t="n">
        <v>5</v>
      </c>
      <c r="N1279" t="n">
        <v>61.27</v>
      </c>
      <c r="O1279" t="n">
        <v>31036.33</v>
      </c>
      <c r="P1279" t="n">
        <v>75.61</v>
      </c>
      <c r="Q1279" t="n">
        <v>202.81</v>
      </c>
      <c r="R1279" t="n">
        <v>21.7</v>
      </c>
      <c r="S1279" t="n">
        <v>13.89</v>
      </c>
      <c r="T1279" t="n">
        <v>2214.52</v>
      </c>
      <c r="U1279" t="n">
        <v>0.64</v>
      </c>
      <c r="V1279" t="n">
        <v>0.75</v>
      </c>
      <c r="W1279" t="n">
        <v>0.65</v>
      </c>
      <c r="X1279" t="n">
        <v>0.13</v>
      </c>
      <c r="Y1279" t="n">
        <v>1</v>
      </c>
      <c r="Z1279" t="n">
        <v>10</v>
      </c>
    </row>
    <row r="1280">
      <c r="A1280" t="n">
        <v>40</v>
      </c>
      <c r="B1280" t="n">
        <v>120</v>
      </c>
      <c r="C1280" t="inlineStr">
        <is>
          <t xml:space="preserve">CONCLUIDO	</t>
        </is>
      </c>
      <c r="D1280" t="n">
        <v>12.3123</v>
      </c>
      <c r="E1280" t="n">
        <v>8.119999999999999</v>
      </c>
      <c r="F1280" t="n">
        <v>5.14</v>
      </c>
      <c r="G1280" t="n">
        <v>51.4</v>
      </c>
      <c r="H1280" t="n">
        <v>0.78</v>
      </c>
      <c r="I1280" t="n">
        <v>6</v>
      </c>
      <c r="J1280" t="n">
        <v>250.2</v>
      </c>
      <c r="K1280" t="n">
        <v>57.72</v>
      </c>
      <c r="L1280" t="n">
        <v>11</v>
      </c>
      <c r="M1280" t="n">
        <v>4</v>
      </c>
      <c r="N1280" t="n">
        <v>61.47</v>
      </c>
      <c r="O1280" t="n">
        <v>31091.69</v>
      </c>
      <c r="P1280" t="n">
        <v>75.17</v>
      </c>
      <c r="Q1280" t="n">
        <v>202.81</v>
      </c>
      <c r="R1280" t="n">
        <v>20.68</v>
      </c>
      <c r="S1280" t="n">
        <v>13.89</v>
      </c>
      <c r="T1280" t="n">
        <v>1712.08</v>
      </c>
      <c r="U1280" t="n">
        <v>0.67</v>
      </c>
      <c r="V1280" t="n">
        <v>0.75</v>
      </c>
      <c r="W1280" t="n">
        <v>0.65</v>
      </c>
      <c r="X1280" t="n">
        <v>0.1</v>
      </c>
      <c r="Y1280" t="n">
        <v>1</v>
      </c>
      <c r="Z1280" t="n">
        <v>10</v>
      </c>
    </row>
    <row r="1281">
      <c r="A1281" t="n">
        <v>41</v>
      </c>
      <c r="B1281" t="n">
        <v>120</v>
      </c>
      <c r="C1281" t="inlineStr">
        <is>
          <t xml:space="preserve">CONCLUIDO	</t>
        </is>
      </c>
      <c r="D1281" t="n">
        <v>12.3148</v>
      </c>
      <c r="E1281" t="n">
        <v>8.119999999999999</v>
      </c>
      <c r="F1281" t="n">
        <v>5.14</v>
      </c>
      <c r="G1281" t="n">
        <v>51.38</v>
      </c>
      <c r="H1281" t="n">
        <v>0.8</v>
      </c>
      <c r="I1281" t="n">
        <v>6</v>
      </c>
      <c r="J1281" t="n">
        <v>250.65</v>
      </c>
      <c r="K1281" t="n">
        <v>57.72</v>
      </c>
      <c r="L1281" t="n">
        <v>11.25</v>
      </c>
      <c r="M1281" t="n">
        <v>4</v>
      </c>
      <c r="N1281" t="n">
        <v>61.67</v>
      </c>
      <c r="O1281" t="n">
        <v>31147.12</v>
      </c>
      <c r="P1281" t="n">
        <v>75.15000000000001</v>
      </c>
      <c r="Q1281" t="n">
        <v>202.81</v>
      </c>
      <c r="R1281" t="n">
        <v>20.82</v>
      </c>
      <c r="S1281" t="n">
        <v>13.89</v>
      </c>
      <c r="T1281" t="n">
        <v>1777.99</v>
      </c>
      <c r="U1281" t="n">
        <v>0.67</v>
      </c>
      <c r="V1281" t="n">
        <v>0.75</v>
      </c>
      <c r="W1281" t="n">
        <v>0.64</v>
      </c>
      <c r="X1281" t="n">
        <v>0.1</v>
      </c>
      <c r="Y1281" t="n">
        <v>1</v>
      </c>
      <c r="Z1281" t="n">
        <v>10</v>
      </c>
    </row>
    <row r="1282">
      <c r="A1282" t="n">
        <v>42</v>
      </c>
      <c r="B1282" t="n">
        <v>120</v>
      </c>
      <c r="C1282" t="inlineStr">
        <is>
          <t xml:space="preserve">CONCLUIDO	</t>
        </is>
      </c>
      <c r="D1282" t="n">
        <v>12.3174</v>
      </c>
      <c r="E1282" t="n">
        <v>8.119999999999999</v>
      </c>
      <c r="F1282" t="n">
        <v>5.14</v>
      </c>
      <c r="G1282" t="n">
        <v>51.36</v>
      </c>
      <c r="H1282" t="n">
        <v>0.8100000000000001</v>
      </c>
      <c r="I1282" t="n">
        <v>6</v>
      </c>
      <c r="J1282" t="n">
        <v>251.1</v>
      </c>
      <c r="K1282" t="n">
        <v>57.72</v>
      </c>
      <c r="L1282" t="n">
        <v>11.5</v>
      </c>
      <c r="M1282" t="n">
        <v>4</v>
      </c>
      <c r="N1282" t="n">
        <v>61.87</v>
      </c>
      <c r="O1282" t="n">
        <v>31202.63</v>
      </c>
      <c r="P1282" t="n">
        <v>75.03</v>
      </c>
      <c r="Q1282" t="n">
        <v>202.84</v>
      </c>
      <c r="R1282" t="n">
        <v>20.81</v>
      </c>
      <c r="S1282" t="n">
        <v>13.89</v>
      </c>
      <c r="T1282" t="n">
        <v>1774.64</v>
      </c>
      <c r="U1282" t="n">
        <v>0.67</v>
      </c>
      <c r="V1282" t="n">
        <v>0.75</v>
      </c>
      <c r="W1282" t="n">
        <v>0.64</v>
      </c>
      <c r="X1282" t="n">
        <v>0.1</v>
      </c>
      <c r="Y1282" t="n">
        <v>1</v>
      </c>
      <c r="Z1282" t="n">
        <v>10</v>
      </c>
    </row>
    <row r="1283">
      <c r="A1283" t="n">
        <v>43</v>
      </c>
      <c r="B1283" t="n">
        <v>120</v>
      </c>
      <c r="C1283" t="inlineStr">
        <is>
          <t xml:space="preserve">CONCLUIDO	</t>
        </is>
      </c>
      <c r="D1283" t="n">
        <v>12.3296</v>
      </c>
      <c r="E1283" t="n">
        <v>8.109999999999999</v>
      </c>
      <c r="F1283" t="n">
        <v>5.13</v>
      </c>
      <c r="G1283" t="n">
        <v>51.28</v>
      </c>
      <c r="H1283" t="n">
        <v>0.83</v>
      </c>
      <c r="I1283" t="n">
        <v>6</v>
      </c>
      <c r="J1283" t="n">
        <v>251.55</v>
      </c>
      <c r="K1283" t="n">
        <v>57.72</v>
      </c>
      <c r="L1283" t="n">
        <v>11.75</v>
      </c>
      <c r="M1283" t="n">
        <v>4</v>
      </c>
      <c r="N1283" t="n">
        <v>62.07</v>
      </c>
      <c r="O1283" t="n">
        <v>31258.21</v>
      </c>
      <c r="P1283" t="n">
        <v>74.81</v>
      </c>
      <c r="Q1283" t="n">
        <v>202.83</v>
      </c>
      <c r="R1283" t="n">
        <v>20.46</v>
      </c>
      <c r="S1283" t="n">
        <v>13.89</v>
      </c>
      <c r="T1283" t="n">
        <v>1597.71</v>
      </c>
      <c r="U1283" t="n">
        <v>0.68</v>
      </c>
      <c r="V1283" t="n">
        <v>0.75</v>
      </c>
      <c r="W1283" t="n">
        <v>0.65</v>
      </c>
      <c r="X1283" t="n">
        <v>0.09</v>
      </c>
      <c r="Y1283" t="n">
        <v>1</v>
      </c>
      <c r="Z1283" t="n">
        <v>10</v>
      </c>
    </row>
    <row r="1284">
      <c r="A1284" t="n">
        <v>44</v>
      </c>
      <c r="B1284" t="n">
        <v>120</v>
      </c>
      <c r="C1284" t="inlineStr">
        <is>
          <t xml:space="preserve">CONCLUIDO	</t>
        </is>
      </c>
      <c r="D1284" t="n">
        <v>12.3144</v>
      </c>
      <c r="E1284" t="n">
        <v>8.119999999999999</v>
      </c>
      <c r="F1284" t="n">
        <v>5.14</v>
      </c>
      <c r="G1284" t="n">
        <v>51.38</v>
      </c>
      <c r="H1284" t="n">
        <v>0.85</v>
      </c>
      <c r="I1284" t="n">
        <v>6</v>
      </c>
      <c r="J1284" t="n">
        <v>252</v>
      </c>
      <c r="K1284" t="n">
        <v>57.72</v>
      </c>
      <c r="L1284" t="n">
        <v>12</v>
      </c>
      <c r="M1284" t="n">
        <v>4</v>
      </c>
      <c r="N1284" t="n">
        <v>62.27</v>
      </c>
      <c r="O1284" t="n">
        <v>31313.87</v>
      </c>
      <c r="P1284" t="n">
        <v>74.79000000000001</v>
      </c>
      <c r="Q1284" t="n">
        <v>202.81</v>
      </c>
      <c r="R1284" t="n">
        <v>20.7</v>
      </c>
      <c r="S1284" t="n">
        <v>13.89</v>
      </c>
      <c r="T1284" t="n">
        <v>1718.92</v>
      </c>
      <c r="U1284" t="n">
        <v>0.67</v>
      </c>
      <c r="V1284" t="n">
        <v>0.75</v>
      </c>
      <c r="W1284" t="n">
        <v>0.65</v>
      </c>
      <c r="X1284" t="n">
        <v>0.1</v>
      </c>
      <c r="Y1284" t="n">
        <v>1</v>
      </c>
      <c r="Z1284" t="n">
        <v>10</v>
      </c>
    </row>
    <row r="1285">
      <c r="A1285" t="n">
        <v>45</v>
      </c>
      <c r="B1285" t="n">
        <v>120</v>
      </c>
      <c r="C1285" t="inlineStr">
        <is>
          <t xml:space="preserve">CONCLUIDO	</t>
        </is>
      </c>
      <c r="D1285" t="n">
        <v>12.3115</v>
      </c>
      <c r="E1285" t="n">
        <v>8.119999999999999</v>
      </c>
      <c r="F1285" t="n">
        <v>5.14</v>
      </c>
      <c r="G1285" t="n">
        <v>51.4</v>
      </c>
      <c r="H1285" t="n">
        <v>0.86</v>
      </c>
      <c r="I1285" t="n">
        <v>6</v>
      </c>
      <c r="J1285" t="n">
        <v>252.45</v>
      </c>
      <c r="K1285" t="n">
        <v>57.72</v>
      </c>
      <c r="L1285" t="n">
        <v>12.25</v>
      </c>
      <c r="M1285" t="n">
        <v>4</v>
      </c>
      <c r="N1285" t="n">
        <v>62.48</v>
      </c>
      <c r="O1285" t="n">
        <v>31369.6</v>
      </c>
      <c r="P1285" t="n">
        <v>74.83</v>
      </c>
      <c r="Q1285" t="n">
        <v>202.81</v>
      </c>
      <c r="R1285" t="n">
        <v>20.75</v>
      </c>
      <c r="S1285" t="n">
        <v>13.89</v>
      </c>
      <c r="T1285" t="n">
        <v>1744.03</v>
      </c>
      <c r="U1285" t="n">
        <v>0.67</v>
      </c>
      <c r="V1285" t="n">
        <v>0.75</v>
      </c>
      <c r="W1285" t="n">
        <v>0.65</v>
      </c>
      <c r="X1285" t="n">
        <v>0.1</v>
      </c>
      <c r="Y1285" t="n">
        <v>1</v>
      </c>
      <c r="Z1285" t="n">
        <v>10</v>
      </c>
    </row>
    <row r="1286">
      <c r="A1286" t="n">
        <v>46</v>
      </c>
      <c r="B1286" t="n">
        <v>120</v>
      </c>
      <c r="C1286" t="inlineStr">
        <is>
          <t xml:space="preserve">CONCLUIDO	</t>
        </is>
      </c>
      <c r="D1286" t="n">
        <v>12.3165</v>
      </c>
      <c r="E1286" t="n">
        <v>8.119999999999999</v>
      </c>
      <c r="F1286" t="n">
        <v>5.14</v>
      </c>
      <c r="G1286" t="n">
        <v>51.37</v>
      </c>
      <c r="H1286" t="n">
        <v>0.88</v>
      </c>
      <c r="I1286" t="n">
        <v>6</v>
      </c>
      <c r="J1286" t="n">
        <v>252.9</v>
      </c>
      <c r="K1286" t="n">
        <v>57.72</v>
      </c>
      <c r="L1286" t="n">
        <v>12.5</v>
      </c>
      <c r="M1286" t="n">
        <v>4</v>
      </c>
      <c r="N1286" t="n">
        <v>62.68</v>
      </c>
      <c r="O1286" t="n">
        <v>31425.4</v>
      </c>
      <c r="P1286" t="n">
        <v>74.63</v>
      </c>
      <c r="Q1286" t="n">
        <v>202.81</v>
      </c>
      <c r="R1286" t="n">
        <v>20.68</v>
      </c>
      <c r="S1286" t="n">
        <v>13.89</v>
      </c>
      <c r="T1286" t="n">
        <v>1710.19</v>
      </c>
      <c r="U1286" t="n">
        <v>0.67</v>
      </c>
      <c r="V1286" t="n">
        <v>0.75</v>
      </c>
      <c r="W1286" t="n">
        <v>0.65</v>
      </c>
      <c r="X1286" t="n">
        <v>0.1</v>
      </c>
      <c r="Y1286" t="n">
        <v>1</v>
      </c>
      <c r="Z1286" t="n">
        <v>10</v>
      </c>
    </row>
    <row r="1287">
      <c r="A1287" t="n">
        <v>47</v>
      </c>
      <c r="B1287" t="n">
        <v>120</v>
      </c>
      <c r="C1287" t="inlineStr">
        <is>
          <t xml:space="preserve">CONCLUIDO	</t>
        </is>
      </c>
      <c r="D1287" t="n">
        <v>12.3157</v>
      </c>
      <c r="E1287" t="n">
        <v>8.119999999999999</v>
      </c>
      <c r="F1287" t="n">
        <v>5.14</v>
      </c>
      <c r="G1287" t="n">
        <v>51.38</v>
      </c>
      <c r="H1287" t="n">
        <v>0.9</v>
      </c>
      <c r="I1287" t="n">
        <v>6</v>
      </c>
      <c r="J1287" t="n">
        <v>253.35</v>
      </c>
      <c r="K1287" t="n">
        <v>57.72</v>
      </c>
      <c r="L1287" t="n">
        <v>12.75</v>
      </c>
      <c r="M1287" t="n">
        <v>4</v>
      </c>
      <c r="N1287" t="n">
        <v>62.88</v>
      </c>
      <c r="O1287" t="n">
        <v>31481.28</v>
      </c>
      <c r="P1287" t="n">
        <v>74.5</v>
      </c>
      <c r="Q1287" t="n">
        <v>202.81</v>
      </c>
      <c r="R1287" t="n">
        <v>20.74</v>
      </c>
      <c r="S1287" t="n">
        <v>13.89</v>
      </c>
      <c r="T1287" t="n">
        <v>1740.27</v>
      </c>
      <c r="U1287" t="n">
        <v>0.67</v>
      </c>
      <c r="V1287" t="n">
        <v>0.75</v>
      </c>
      <c r="W1287" t="n">
        <v>0.65</v>
      </c>
      <c r="X1287" t="n">
        <v>0.1</v>
      </c>
      <c r="Y1287" t="n">
        <v>1</v>
      </c>
      <c r="Z1287" t="n">
        <v>10</v>
      </c>
    </row>
    <row r="1288">
      <c r="A1288" t="n">
        <v>48</v>
      </c>
      <c r="B1288" t="n">
        <v>120</v>
      </c>
      <c r="C1288" t="inlineStr">
        <is>
          <t xml:space="preserve">CONCLUIDO	</t>
        </is>
      </c>
      <c r="D1288" t="n">
        <v>12.3174</v>
      </c>
      <c r="E1288" t="n">
        <v>8.119999999999999</v>
      </c>
      <c r="F1288" t="n">
        <v>5.14</v>
      </c>
      <c r="G1288" t="n">
        <v>51.36</v>
      </c>
      <c r="H1288" t="n">
        <v>0.91</v>
      </c>
      <c r="I1288" t="n">
        <v>6</v>
      </c>
      <c r="J1288" t="n">
        <v>253.81</v>
      </c>
      <c r="K1288" t="n">
        <v>57.72</v>
      </c>
      <c r="L1288" t="n">
        <v>13</v>
      </c>
      <c r="M1288" t="n">
        <v>4</v>
      </c>
      <c r="N1288" t="n">
        <v>63.08</v>
      </c>
      <c r="O1288" t="n">
        <v>31537.23</v>
      </c>
      <c r="P1288" t="n">
        <v>74.20999999999999</v>
      </c>
      <c r="Q1288" t="n">
        <v>202.81</v>
      </c>
      <c r="R1288" t="n">
        <v>20.7</v>
      </c>
      <c r="S1288" t="n">
        <v>13.89</v>
      </c>
      <c r="T1288" t="n">
        <v>1719.31</v>
      </c>
      <c r="U1288" t="n">
        <v>0.67</v>
      </c>
      <c r="V1288" t="n">
        <v>0.75</v>
      </c>
      <c r="W1288" t="n">
        <v>0.65</v>
      </c>
      <c r="X1288" t="n">
        <v>0.1</v>
      </c>
      <c r="Y1288" t="n">
        <v>1</v>
      </c>
      <c r="Z1288" t="n">
        <v>10</v>
      </c>
    </row>
    <row r="1289">
      <c r="A1289" t="n">
        <v>49</v>
      </c>
      <c r="B1289" t="n">
        <v>120</v>
      </c>
      <c r="C1289" t="inlineStr">
        <is>
          <t xml:space="preserve">CONCLUIDO	</t>
        </is>
      </c>
      <c r="D1289" t="n">
        <v>12.4104</v>
      </c>
      <c r="E1289" t="n">
        <v>8.06</v>
      </c>
      <c r="F1289" t="n">
        <v>5.12</v>
      </c>
      <c r="G1289" t="n">
        <v>61.45</v>
      </c>
      <c r="H1289" t="n">
        <v>0.93</v>
      </c>
      <c r="I1289" t="n">
        <v>5</v>
      </c>
      <c r="J1289" t="n">
        <v>254.26</v>
      </c>
      <c r="K1289" t="n">
        <v>57.72</v>
      </c>
      <c r="L1289" t="n">
        <v>13.25</v>
      </c>
      <c r="M1289" t="n">
        <v>3</v>
      </c>
      <c r="N1289" t="n">
        <v>63.29</v>
      </c>
      <c r="O1289" t="n">
        <v>31593.26</v>
      </c>
      <c r="P1289" t="n">
        <v>73.81</v>
      </c>
      <c r="Q1289" t="n">
        <v>202.81</v>
      </c>
      <c r="R1289" t="n">
        <v>20.25</v>
      </c>
      <c r="S1289" t="n">
        <v>13.89</v>
      </c>
      <c r="T1289" t="n">
        <v>1501.78</v>
      </c>
      <c r="U1289" t="n">
        <v>0.6899999999999999</v>
      </c>
      <c r="V1289" t="n">
        <v>0.76</v>
      </c>
      <c r="W1289" t="n">
        <v>0.64</v>
      </c>
      <c r="X1289" t="n">
        <v>0.08</v>
      </c>
      <c r="Y1289" t="n">
        <v>1</v>
      </c>
      <c r="Z1289" t="n">
        <v>10</v>
      </c>
    </row>
    <row r="1290">
      <c r="A1290" t="n">
        <v>50</v>
      </c>
      <c r="B1290" t="n">
        <v>120</v>
      </c>
      <c r="C1290" t="inlineStr">
        <is>
          <t xml:space="preserve">CONCLUIDO	</t>
        </is>
      </c>
      <c r="D1290" t="n">
        <v>12.4074</v>
      </c>
      <c r="E1290" t="n">
        <v>8.06</v>
      </c>
      <c r="F1290" t="n">
        <v>5.12</v>
      </c>
      <c r="G1290" t="n">
        <v>61.48</v>
      </c>
      <c r="H1290" t="n">
        <v>0.9399999999999999</v>
      </c>
      <c r="I1290" t="n">
        <v>5</v>
      </c>
      <c r="J1290" t="n">
        <v>254.72</v>
      </c>
      <c r="K1290" t="n">
        <v>57.72</v>
      </c>
      <c r="L1290" t="n">
        <v>13.5</v>
      </c>
      <c r="M1290" t="n">
        <v>3</v>
      </c>
      <c r="N1290" t="n">
        <v>63.49</v>
      </c>
      <c r="O1290" t="n">
        <v>31649.36</v>
      </c>
      <c r="P1290" t="n">
        <v>73.76000000000001</v>
      </c>
      <c r="Q1290" t="n">
        <v>202.81</v>
      </c>
      <c r="R1290" t="n">
        <v>20.3</v>
      </c>
      <c r="S1290" t="n">
        <v>13.89</v>
      </c>
      <c r="T1290" t="n">
        <v>1525.2</v>
      </c>
      <c r="U1290" t="n">
        <v>0.68</v>
      </c>
      <c r="V1290" t="n">
        <v>0.76</v>
      </c>
      <c r="W1290" t="n">
        <v>0.65</v>
      </c>
      <c r="X1290" t="n">
        <v>0.09</v>
      </c>
      <c r="Y1290" t="n">
        <v>1</v>
      </c>
      <c r="Z1290" t="n">
        <v>10</v>
      </c>
    </row>
    <row r="1291">
      <c r="A1291" t="n">
        <v>51</v>
      </c>
      <c r="B1291" t="n">
        <v>120</v>
      </c>
      <c r="C1291" t="inlineStr">
        <is>
          <t xml:space="preserve">CONCLUIDO	</t>
        </is>
      </c>
      <c r="D1291" t="n">
        <v>12.4074</v>
      </c>
      <c r="E1291" t="n">
        <v>8.06</v>
      </c>
      <c r="F1291" t="n">
        <v>5.12</v>
      </c>
      <c r="G1291" t="n">
        <v>61.48</v>
      </c>
      <c r="H1291" t="n">
        <v>0.96</v>
      </c>
      <c r="I1291" t="n">
        <v>5</v>
      </c>
      <c r="J1291" t="n">
        <v>255.17</v>
      </c>
      <c r="K1291" t="n">
        <v>57.72</v>
      </c>
      <c r="L1291" t="n">
        <v>13.75</v>
      </c>
      <c r="M1291" t="n">
        <v>3</v>
      </c>
      <c r="N1291" t="n">
        <v>63.7</v>
      </c>
      <c r="O1291" t="n">
        <v>31705.54</v>
      </c>
      <c r="P1291" t="n">
        <v>73.72</v>
      </c>
      <c r="Q1291" t="n">
        <v>202.81</v>
      </c>
      <c r="R1291" t="n">
        <v>20.23</v>
      </c>
      <c r="S1291" t="n">
        <v>13.89</v>
      </c>
      <c r="T1291" t="n">
        <v>1490.42</v>
      </c>
      <c r="U1291" t="n">
        <v>0.6899999999999999</v>
      </c>
      <c r="V1291" t="n">
        <v>0.76</v>
      </c>
      <c r="W1291" t="n">
        <v>0.65</v>
      </c>
      <c r="X1291" t="n">
        <v>0.09</v>
      </c>
      <c r="Y1291" t="n">
        <v>1</v>
      </c>
      <c r="Z1291" t="n">
        <v>10</v>
      </c>
    </row>
    <row r="1292">
      <c r="A1292" t="n">
        <v>52</v>
      </c>
      <c r="B1292" t="n">
        <v>120</v>
      </c>
      <c r="C1292" t="inlineStr">
        <is>
          <t xml:space="preserve">CONCLUIDO	</t>
        </is>
      </c>
      <c r="D1292" t="n">
        <v>12.4134</v>
      </c>
      <c r="E1292" t="n">
        <v>8.06</v>
      </c>
      <c r="F1292" t="n">
        <v>5.12</v>
      </c>
      <c r="G1292" t="n">
        <v>61.43</v>
      </c>
      <c r="H1292" t="n">
        <v>0.97</v>
      </c>
      <c r="I1292" t="n">
        <v>5</v>
      </c>
      <c r="J1292" t="n">
        <v>255.63</v>
      </c>
      <c r="K1292" t="n">
        <v>57.72</v>
      </c>
      <c r="L1292" t="n">
        <v>14</v>
      </c>
      <c r="M1292" t="n">
        <v>3</v>
      </c>
      <c r="N1292" t="n">
        <v>63.91</v>
      </c>
      <c r="O1292" t="n">
        <v>31761.8</v>
      </c>
      <c r="P1292" t="n">
        <v>73.51000000000001</v>
      </c>
      <c r="Q1292" t="n">
        <v>202.81</v>
      </c>
      <c r="R1292" t="n">
        <v>20.18</v>
      </c>
      <c r="S1292" t="n">
        <v>13.89</v>
      </c>
      <c r="T1292" t="n">
        <v>1464.52</v>
      </c>
      <c r="U1292" t="n">
        <v>0.6899999999999999</v>
      </c>
      <c r="V1292" t="n">
        <v>0.76</v>
      </c>
      <c r="W1292" t="n">
        <v>0.64</v>
      </c>
      <c r="X1292" t="n">
        <v>0.08</v>
      </c>
      <c r="Y1292" t="n">
        <v>1</v>
      </c>
      <c r="Z1292" t="n">
        <v>10</v>
      </c>
    </row>
    <row r="1293">
      <c r="A1293" t="n">
        <v>53</v>
      </c>
      <c r="B1293" t="n">
        <v>120</v>
      </c>
      <c r="C1293" t="inlineStr">
        <is>
          <t xml:space="preserve">CONCLUIDO	</t>
        </is>
      </c>
      <c r="D1293" t="n">
        <v>12.4172</v>
      </c>
      <c r="E1293" t="n">
        <v>8.050000000000001</v>
      </c>
      <c r="F1293" t="n">
        <v>5.12</v>
      </c>
      <c r="G1293" t="n">
        <v>61.4</v>
      </c>
      <c r="H1293" t="n">
        <v>0.99</v>
      </c>
      <c r="I1293" t="n">
        <v>5</v>
      </c>
      <c r="J1293" t="n">
        <v>256.09</v>
      </c>
      <c r="K1293" t="n">
        <v>57.72</v>
      </c>
      <c r="L1293" t="n">
        <v>14.25</v>
      </c>
      <c r="M1293" t="n">
        <v>3</v>
      </c>
      <c r="N1293" t="n">
        <v>64.11</v>
      </c>
      <c r="O1293" t="n">
        <v>31818.13</v>
      </c>
      <c r="P1293" t="n">
        <v>73.43000000000001</v>
      </c>
      <c r="Q1293" t="n">
        <v>202.81</v>
      </c>
      <c r="R1293" t="n">
        <v>20.15</v>
      </c>
      <c r="S1293" t="n">
        <v>13.89</v>
      </c>
      <c r="T1293" t="n">
        <v>1451.55</v>
      </c>
      <c r="U1293" t="n">
        <v>0.6899999999999999</v>
      </c>
      <c r="V1293" t="n">
        <v>0.76</v>
      </c>
      <c r="W1293" t="n">
        <v>0.64</v>
      </c>
      <c r="X1293" t="n">
        <v>0.08</v>
      </c>
      <c r="Y1293" t="n">
        <v>1</v>
      </c>
      <c r="Z1293" t="n">
        <v>10</v>
      </c>
    </row>
    <row r="1294">
      <c r="A1294" t="n">
        <v>54</v>
      </c>
      <c r="B1294" t="n">
        <v>120</v>
      </c>
      <c r="C1294" t="inlineStr">
        <is>
          <t xml:space="preserve">CONCLUIDO	</t>
        </is>
      </c>
      <c r="D1294" t="n">
        <v>12.4121</v>
      </c>
      <c r="E1294" t="n">
        <v>8.06</v>
      </c>
      <c r="F1294" t="n">
        <v>5.12</v>
      </c>
      <c r="G1294" t="n">
        <v>61.44</v>
      </c>
      <c r="H1294" t="n">
        <v>1.01</v>
      </c>
      <c r="I1294" t="n">
        <v>5</v>
      </c>
      <c r="J1294" t="n">
        <v>256.54</v>
      </c>
      <c r="K1294" t="n">
        <v>57.72</v>
      </c>
      <c r="L1294" t="n">
        <v>14.5</v>
      </c>
      <c r="M1294" t="n">
        <v>3</v>
      </c>
      <c r="N1294" t="n">
        <v>64.31999999999999</v>
      </c>
      <c r="O1294" t="n">
        <v>31874.54</v>
      </c>
      <c r="P1294" t="n">
        <v>73.73</v>
      </c>
      <c r="Q1294" t="n">
        <v>202.81</v>
      </c>
      <c r="R1294" t="n">
        <v>20.15</v>
      </c>
      <c r="S1294" t="n">
        <v>13.89</v>
      </c>
      <c r="T1294" t="n">
        <v>1451.61</v>
      </c>
      <c r="U1294" t="n">
        <v>0.6899999999999999</v>
      </c>
      <c r="V1294" t="n">
        <v>0.76</v>
      </c>
      <c r="W1294" t="n">
        <v>0.65</v>
      </c>
      <c r="X1294" t="n">
        <v>0.08</v>
      </c>
      <c r="Y1294" t="n">
        <v>1</v>
      </c>
      <c r="Z1294" t="n">
        <v>10</v>
      </c>
    </row>
    <row r="1295">
      <c r="A1295" t="n">
        <v>55</v>
      </c>
      <c r="B1295" t="n">
        <v>120</v>
      </c>
      <c r="C1295" t="inlineStr">
        <is>
          <t xml:space="preserve">CONCLUIDO	</t>
        </is>
      </c>
      <c r="D1295" t="n">
        <v>12.3988</v>
      </c>
      <c r="E1295" t="n">
        <v>8.07</v>
      </c>
      <c r="F1295" t="n">
        <v>5.13</v>
      </c>
      <c r="G1295" t="n">
        <v>61.54</v>
      </c>
      <c r="H1295" t="n">
        <v>1.02</v>
      </c>
      <c r="I1295" t="n">
        <v>5</v>
      </c>
      <c r="J1295" t="n">
        <v>257</v>
      </c>
      <c r="K1295" t="n">
        <v>57.72</v>
      </c>
      <c r="L1295" t="n">
        <v>14.75</v>
      </c>
      <c r="M1295" t="n">
        <v>3</v>
      </c>
      <c r="N1295" t="n">
        <v>64.53</v>
      </c>
      <c r="O1295" t="n">
        <v>31931.15</v>
      </c>
      <c r="P1295" t="n">
        <v>73.76000000000001</v>
      </c>
      <c r="Q1295" t="n">
        <v>202.81</v>
      </c>
      <c r="R1295" t="n">
        <v>20.42</v>
      </c>
      <c r="S1295" t="n">
        <v>13.89</v>
      </c>
      <c r="T1295" t="n">
        <v>1583.14</v>
      </c>
      <c r="U1295" t="n">
        <v>0.68</v>
      </c>
      <c r="V1295" t="n">
        <v>0.75</v>
      </c>
      <c r="W1295" t="n">
        <v>0.65</v>
      </c>
      <c r="X1295" t="n">
        <v>0.09</v>
      </c>
      <c r="Y1295" t="n">
        <v>1</v>
      </c>
      <c r="Z1295" t="n">
        <v>10</v>
      </c>
    </row>
    <row r="1296">
      <c r="A1296" t="n">
        <v>56</v>
      </c>
      <c r="B1296" t="n">
        <v>120</v>
      </c>
      <c r="C1296" t="inlineStr">
        <is>
          <t xml:space="preserve">CONCLUIDO	</t>
        </is>
      </c>
      <c r="D1296" t="n">
        <v>12.4078</v>
      </c>
      <c r="E1296" t="n">
        <v>8.06</v>
      </c>
      <c r="F1296" t="n">
        <v>5.12</v>
      </c>
      <c r="G1296" t="n">
        <v>61.47</v>
      </c>
      <c r="H1296" t="n">
        <v>1.04</v>
      </c>
      <c r="I1296" t="n">
        <v>5</v>
      </c>
      <c r="J1296" t="n">
        <v>257.46</v>
      </c>
      <c r="K1296" t="n">
        <v>57.72</v>
      </c>
      <c r="L1296" t="n">
        <v>15</v>
      </c>
      <c r="M1296" t="n">
        <v>3</v>
      </c>
      <c r="N1296" t="n">
        <v>64.73999999999999</v>
      </c>
      <c r="O1296" t="n">
        <v>31987.71</v>
      </c>
      <c r="P1296" t="n">
        <v>73.45999999999999</v>
      </c>
      <c r="Q1296" t="n">
        <v>202.81</v>
      </c>
      <c r="R1296" t="n">
        <v>20.34</v>
      </c>
      <c r="S1296" t="n">
        <v>13.89</v>
      </c>
      <c r="T1296" t="n">
        <v>1543.6</v>
      </c>
      <c r="U1296" t="n">
        <v>0.68</v>
      </c>
      <c r="V1296" t="n">
        <v>0.76</v>
      </c>
      <c r="W1296" t="n">
        <v>0.64</v>
      </c>
      <c r="X1296" t="n">
        <v>0.08</v>
      </c>
      <c r="Y1296" t="n">
        <v>1</v>
      </c>
      <c r="Z1296" t="n">
        <v>10</v>
      </c>
    </row>
    <row r="1297">
      <c r="A1297" t="n">
        <v>57</v>
      </c>
      <c r="B1297" t="n">
        <v>120</v>
      </c>
      <c r="C1297" t="inlineStr">
        <is>
          <t xml:space="preserve">CONCLUIDO	</t>
        </is>
      </c>
      <c r="D1297" t="n">
        <v>12.4035</v>
      </c>
      <c r="E1297" t="n">
        <v>8.06</v>
      </c>
      <c r="F1297" t="n">
        <v>5.13</v>
      </c>
      <c r="G1297" t="n">
        <v>61.51</v>
      </c>
      <c r="H1297" t="n">
        <v>1.05</v>
      </c>
      <c r="I1297" t="n">
        <v>5</v>
      </c>
      <c r="J1297" t="n">
        <v>257.92</v>
      </c>
      <c r="K1297" t="n">
        <v>57.72</v>
      </c>
      <c r="L1297" t="n">
        <v>15.25</v>
      </c>
      <c r="M1297" t="n">
        <v>3</v>
      </c>
      <c r="N1297" t="n">
        <v>64.95</v>
      </c>
      <c r="O1297" t="n">
        <v>32044.35</v>
      </c>
      <c r="P1297" t="n">
        <v>73.3</v>
      </c>
      <c r="Q1297" t="n">
        <v>202.81</v>
      </c>
      <c r="R1297" t="n">
        <v>20.3</v>
      </c>
      <c r="S1297" t="n">
        <v>13.89</v>
      </c>
      <c r="T1297" t="n">
        <v>1525.91</v>
      </c>
      <c r="U1297" t="n">
        <v>0.68</v>
      </c>
      <c r="V1297" t="n">
        <v>0.75</v>
      </c>
      <c r="W1297" t="n">
        <v>0.65</v>
      </c>
      <c r="X1297" t="n">
        <v>0.09</v>
      </c>
      <c r="Y1297" t="n">
        <v>1</v>
      </c>
      <c r="Z1297" t="n">
        <v>10</v>
      </c>
    </row>
    <row r="1298">
      <c r="A1298" t="n">
        <v>58</v>
      </c>
      <c r="B1298" t="n">
        <v>120</v>
      </c>
      <c r="C1298" t="inlineStr">
        <is>
          <t xml:space="preserve">CONCLUIDO	</t>
        </is>
      </c>
      <c r="D1298" t="n">
        <v>12.4164</v>
      </c>
      <c r="E1298" t="n">
        <v>8.050000000000001</v>
      </c>
      <c r="F1298" t="n">
        <v>5.12</v>
      </c>
      <c r="G1298" t="n">
        <v>61.41</v>
      </c>
      <c r="H1298" t="n">
        <v>1.07</v>
      </c>
      <c r="I1298" t="n">
        <v>5</v>
      </c>
      <c r="J1298" t="n">
        <v>258.38</v>
      </c>
      <c r="K1298" t="n">
        <v>57.72</v>
      </c>
      <c r="L1298" t="n">
        <v>15.5</v>
      </c>
      <c r="M1298" t="n">
        <v>3</v>
      </c>
      <c r="N1298" t="n">
        <v>65.16</v>
      </c>
      <c r="O1298" t="n">
        <v>32101.07</v>
      </c>
      <c r="P1298" t="n">
        <v>72.97</v>
      </c>
      <c r="Q1298" t="n">
        <v>202.81</v>
      </c>
      <c r="R1298" t="n">
        <v>20.17</v>
      </c>
      <c r="S1298" t="n">
        <v>13.89</v>
      </c>
      <c r="T1298" t="n">
        <v>1457.74</v>
      </c>
      <c r="U1298" t="n">
        <v>0.6899999999999999</v>
      </c>
      <c r="V1298" t="n">
        <v>0.76</v>
      </c>
      <c r="W1298" t="n">
        <v>0.64</v>
      </c>
      <c r="X1298" t="n">
        <v>0.08</v>
      </c>
      <c r="Y1298" t="n">
        <v>1</v>
      </c>
      <c r="Z1298" t="n">
        <v>10</v>
      </c>
    </row>
    <row r="1299">
      <c r="A1299" t="n">
        <v>59</v>
      </c>
      <c r="B1299" t="n">
        <v>120</v>
      </c>
      <c r="C1299" t="inlineStr">
        <is>
          <t xml:space="preserve">CONCLUIDO	</t>
        </is>
      </c>
      <c r="D1299" t="n">
        <v>12.4168</v>
      </c>
      <c r="E1299" t="n">
        <v>8.050000000000001</v>
      </c>
      <c r="F1299" t="n">
        <v>5.12</v>
      </c>
      <c r="G1299" t="n">
        <v>61.4</v>
      </c>
      <c r="H1299" t="n">
        <v>1.08</v>
      </c>
      <c r="I1299" t="n">
        <v>5</v>
      </c>
      <c r="J1299" t="n">
        <v>258.84</v>
      </c>
      <c r="K1299" t="n">
        <v>57.72</v>
      </c>
      <c r="L1299" t="n">
        <v>15.75</v>
      </c>
      <c r="M1299" t="n">
        <v>3</v>
      </c>
      <c r="N1299" t="n">
        <v>65.37</v>
      </c>
      <c r="O1299" t="n">
        <v>32157.87</v>
      </c>
      <c r="P1299" t="n">
        <v>72.58</v>
      </c>
      <c r="Q1299" t="n">
        <v>202.81</v>
      </c>
      <c r="R1299" t="n">
        <v>20.08</v>
      </c>
      <c r="S1299" t="n">
        <v>13.89</v>
      </c>
      <c r="T1299" t="n">
        <v>1413.22</v>
      </c>
      <c r="U1299" t="n">
        <v>0.6899999999999999</v>
      </c>
      <c r="V1299" t="n">
        <v>0.76</v>
      </c>
      <c r="W1299" t="n">
        <v>0.64</v>
      </c>
      <c r="X1299" t="n">
        <v>0.08</v>
      </c>
      <c r="Y1299" t="n">
        <v>1</v>
      </c>
      <c r="Z1299" t="n">
        <v>10</v>
      </c>
    </row>
    <row r="1300">
      <c r="A1300" t="n">
        <v>60</v>
      </c>
      <c r="B1300" t="n">
        <v>120</v>
      </c>
      <c r="C1300" t="inlineStr">
        <is>
          <t xml:space="preserve">CONCLUIDO	</t>
        </is>
      </c>
      <c r="D1300" t="n">
        <v>12.4228</v>
      </c>
      <c r="E1300" t="n">
        <v>8.050000000000001</v>
      </c>
      <c r="F1300" t="n">
        <v>5.11</v>
      </c>
      <c r="G1300" t="n">
        <v>61.36</v>
      </c>
      <c r="H1300" t="n">
        <v>1.1</v>
      </c>
      <c r="I1300" t="n">
        <v>5</v>
      </c>
      <c r="J1300" t="n">
        <v>259.3</v>
      </c>
      <c r="K1300" t="n">
        <v>57.72</v>
      </c>
      <c r="L1300" t="n">
        <v>16</v>
      </c>
      <c r="M1300" t="n">
        <v>3</v>
      </c>
      <c r="N1300" t="n">
        <v>65.58</v>
      </c>
      <c r="O1300" t="n">
        <v>32214.75</v>
      </c>
      <c r="P1300" t="n">
        <v>72.08</v>
      </c>
      <c r="Q1300" t="n">
        <v>202.83</v>
      </c>
      <c r="R1300" t="n">
        <v>19.94</v>
      </c>
      <c r="S1300" t="n">
        <v>13.89</v>
      </c>
      <c r="T1300" t="n">
        <v>1346.94</v>
      </c>
      <c r="U1300" t="n">
        <v>0.7</v>
      </c>
      <c r="V1300" t="n">
        <v>0.76</v>
      </c>
      <c r="W1300" t="n">
        <v>0.64</v>
      </c>
      <c r="X1300" t="n">
        <v>0.07000000000000001</v>
      </c>
      <c r="Y1300" t="n">
        <v>1</v>
      </c>
      <c r="Z1300" t="n">
        <v>10</v>
      </c>
    </row>
    <row r="1301">
      <c r="A1301" t="n">
        <v>61</v>
      </c>
      <c r="B1301" t="n">
        <v>120</v>
      </c>
      <c r="C1301" t="inlineStr">
        <is>
          <t xml:space="preserve">CONCLUIDO	</t>
        </is>
      </c>
      <c r="D1301" t="n">
        <v>12.4232</v>
      </c>
      <c r="E1301" t="n">
        <v>8.050000000000001</v>
      </c>
      <c r="F1301" t="n">
        <v>5.11</v>
      </c>
      <c r="G1301" t="n">
        <v>61.35</v>
      </c>
      <c r="H1301" t="n">
        <v>1.11</v>
      </c>
      <c r="I1301" t="n">
        <v>5</v>
      </c>
      <c r="J1301" t="n">
        <v>259.76</v>
      </c>
      <c r="K1301" t="n">
        <v>57.72</v>
      </c>
      <c r="L1301" t="n">
        <v>16.25</v>
      </c>
      <c r="M1301" t="n">
        <v>3</v>
      </c>
      <c r="N1301" t="n">
        <v>65.79000000000001</v>
      </c>
      <c r="O1301" t="n">
        <v>32271.71</v>
      </c>
      <c r="P1301" t="n">
        <v>71.81999999999999</v>
      </c>
      <c r="Q1301" t="n">
        <v>202.81</v>
      </c>
      <c r="R1301" t="n">
        <v>19.92</v>
      </c>
      <c r="S1301" t="n">
        <v>13.89</v>
      </c>
      <c r="T1301" t="n">
        <v>1332.49</v>
      </c>
      <c r="U1301" t="n">
        <v>0.7</v>
      </c>
      <c r="V1301" t="n">
        <v>0.76</v>
      </c>
      <c r="W1301" t="n">
        <v>0.65</v>
      </c>
      <c r="X1301" t="n">
        <v>0.07000000000000001</v>
      </c>
      <c r="Y1301" t="n">
        <v>1</v>
      </c>
      <c r="Z1301" t="n">
        <v>10</v>
      </c>
    </row>
    <row r="1302">
      <c r="A1302" t="n">
        <v>62</v>
      </c>
      <c r="B1302" t="n">
        <v>120</v>
      </c>
      <c r="C1302" t="inlineStr">
        <is>
          <t xml:space="preserve">CONCLUIDO	</t>
        </is>
      </c>
      <c r="D1302" t="n">
        <v>12.4129</v>
      </c>
      <c r="E1302" t="n">
        <v>8.06</v>
      </c>
      <c r="F1302" t="n">
        <v>5.12</v>
      </c>
      <c r="G1302" t="n">
        <v>61.43</v>
      </c>
      <c r="H1302" t="n">
        <v>1.13</v>
      </c>
      <c r="I1302" t="n">
        <v>5</v>
      </c>
      <c r="J1302" t="n">
        <v>260.23</v>
      </c>
      <c r="K1302" t="n">
        <v>57.72</v>
      </c>
      <c r="L1302" t="n">
        <v>16.5</v>
      </c>
      <c r="M1302" t="n">
        <v>3</v>
      </c>
      <c r="N1302" t="n">
        <v>66</v>
      </c>
      <c r="O1302" t="n">
        <v>32328.74</v>
      </c>
      <c r="P1302" t="n">
        <v>71.83</v>
      </c>
      <c r="Q1302" t="n">
        <v>202.81</v>
      </c>
      <c r="R1302" t="n">
        <v>20.24</v>
      </c>
      <c r="S1302" t="n">
        <v>13.89</v>
      </c>
      <c r="T1302" t="n">
        <v>1496.55</v>
      </c>
      <c r="U1302" t="n">
        <v>0.6899999999999999</v>
      </c>
      <c r="V1302" t="n">
        <v>0.76</v>
      </c>
      <c r="W1302" t="n">
        <v>0.64</v>
      </c>
      <c r="X1302" t="n">
        <v>0.08</v>
      </c>
      <c r="Y1302" t="n">
        <v>1</v>
      </c>
      <c r="Z1302" t="n">
        <v>10</v>
      </c>
    </row>
    <row r="1303">
      <c r="A1303" t="n">
        <v>63</v>
      </c>
      <c r="B1303" t="n">
        <v>120</v>
      </c>
      <c r="C1303" t="inlineStr">
        <is>
          <t xml:space="preserve">CONCLUIDO	</t>
        </is>
      </c>
      <c r="D1303" t="n">
        <v>12.4215</v>
      </c>
      <c r="E1303" t="n">
        <v>8.050000000000001</v>
      </c>
      <c r="F1303" t="n">
        <v>5.11</v>
      </c>
      <c r="G1303" t="n">
        <v>61.37</v>
      </c>
      <c r="H1303" t="n">
        <v>1.14</v>
      </c>
      <c r="I1303" t="n">
        <v>5</v>
      </c>
      <c r="J1303" t="n">
        <v>260.69</v>
      </c>
      <c r="K1303" t="n">
        <v>57.72</v>
      </c>
      <c r="L1303" t="n">
        <v>16.75</v>
      </c>
      <c r="M1303" t="n">
        <v>3</v>
      </c>
      <c r="N1303" t="n">
        <v>66.20999999999999</v>
      </c>
      <c r="O1303" t="n">
        <v>32385.86</v>
      </c>
      <c r="P1303" t="n">
        <v>71.56999999999999</v>
      </c>
      <c r="Q1303" t="n">
        <v>202.81</v>
      </c>
      <c r="R1303" t="n">
        <v>20.04</v>
      </c>
      <c r="S1303" t="n">
        <v>13.89</v>
      </c>
      <c r="T1303" t="n">
        <v>1393.96</v>
      </c>
      <c r="U1303" t="n">
        <v>0.6899999999999999</v>
      </c>
      <c r="V1303" t="n">
        <v>0.76</v>
      </c>
      <c r="W1303" t="n">
        <v>0.64</v>
      </c>
      <c r="X1303" t="n">
        <v>0.08</v>
      </c>
      <c r="Y1303" t="n">
        <v>1</v>
      </c>
      <c r="Z1303" t="n">
        <v>10</v>
      </c>
    </row>
    <row r="1304">
      <c r="A1304" t="n">
        <v>64</v>
      </c>
      <c r="B1304" t="n">
        <v>120</v>
      </c>
      <c r="C1304" t="inlineStr">
        <is>
          <t xml:space="preserve">CONCLUIDO	</t>
        </is>
      </c>
      <c r="D1304" t="n">
        <v>12.5235</v>
      </c>
      <c r="E1304" t="n">
        <v>7.98</v>
      </c>
      <c r="F1304" t="n">
        <v>5.09</v>
      </c>
      <c r="G1304" t="n">
        <v>76.41</v>
      </c>
      <c r="H1304" t="n">
        <v>1.16</v>
      </c>
      <c r="I1304" t="n">
        <v>4</v>
      </c>
      <c r="J1304" t="n">
        <v>261.15</v>
      </c>
      <c r="K1304" t="n">
        <v>57.72</v>
      </c>
      <c r="L1304" t="n">
        <v>17</v>
      </c>
      <c r="M1304" t="n">
        <v>2</v>
      </c>
      <c r="N1304" t="n">
        <v>66.43000000000001</v>
      </c>
      <c r="O1304" t="n">
        <v>32443.05</v>
      </c>
      <c r="P1304" t="n">
        <v>70.98</v>
      </c>
      <c r="Q1304" t="n">
        <v>202.81</v>
      </c>
      <c r="R1304" t="n">
        <v>19.31</v>
      </c>
      <c r="S1304" t="n">
        <v>13.89</v>
      </c>
      <c r="T1304" t="n">
        <v>1034.91</v>
      </c>
      <c r="U1304" t="n">
        <v>0.72</v>
      </c>
      <c r="V1304" t="n">
        <v>0.76</v>
      </c>
      <c r="W1304" t="n">
        <v>0.64</v>
      </c>
      <c r="X1304" t="n">
        <v>0.06</v>
      </c>
      <c r="Y1304" t="n">
        <v>1</v>
      </c>
      <c r="Z1304" t="n">
        <v>10</v>
      </c>
    </row>
    <row r="1305">
      <c r="A1305" t="n">
        <v>65</v>
      </c>
      <c r="B1305" t="n">
        <v>120</v>
      </c>
      <c r="C1305" t="inlineStr">
        <is>
          <t xml:space="preserve">CONCLUIDO	</t>
        </is>
      </c>
      <c r="D1305" t="n">
        <v>12.5204</v>
      </c>
      <c r="E1305" t="n">
        <v>7.99</v>
      </c>
      <c r="F1305" t="n">
        <v>5.1</v>
      </c>
      <c r="G1305" t="n">
        <v>76.44</v>
      </c>
      <c r="H1305" t="n">
        <v>1.17</v>
      </c>
      <c r="I1305" t="n">
        <v>4</v>
      </c>
      <c r="J1305" t="n">
        <v>261.62</v>
      </c>
      <c r="K1305" t="n">
        <v>57.72</v>
      </c>
      <c r="L1305" t="n">
        <v>17.25</v>
      </c>
      <c r="M1305" t="n">
        <v>2</v>
      </c>
      <c r="N1305" t="n">
        <v>66.64</v>
      </c>
      <c r="O1305" t="n">
        <v>32500.33</v>
      </c>
      <c r="P1305" t="n">
        <v>70.97</v>
      </c>
      <c r="Q1305" t="n">
        <v>202.81</v>
      </c>
      <c r="R1305" t="n">
        <v>19.4</v>
      </c>
      <c r="S1305" t="n">
        <v>13.89</v>
      </c>
      <c r="T1305" t="n">
        <v>1078.71</v>
      </c>
      <c r="U1305" t="n">
        <v>0.72</v>
      </c>
      <c r="V1305" t="n">
        <v>0.76</v>
      </c>
      <c r="W1305" t="n">
        <v>0.64</v>
      </c>
      <c r="X1305" t="n">
        <v>0.06</v>
      </c>
      <c r="Y1305" t="n">
        <v>1</v>
      </c>
      <c r="Z1305" t="n">
        <v>10</v>
      </c>
    </row>
    <row r="1306">
      <c r="A1306" t="n">
        <v>66</v>
      </c>
      <c r="B1306" t="n">
        <v>120</v>
      </c>
      <c r="C1306" t="inlineStr">
        <is>
          <t xml:space="preserve">CONCLUIDO	</t>
        </is>
      </c>
      <c r="D1306" t="n">
        <v>12.5165</v>
      </c>
      <c r="E1306" t="n">
        <v>7.99</v>
      </c>
      <c r="F1306" t="n">
        <v>5.1</v>
      </c>
      <c r="G1306" t="n">
        <v>76.47</v>
      </c>
      <c r="H1306" t="n">
        <v>1.19</v>
      </c>
      <c r="I1306" t="n">
        <v>4</v>
      </c>
      <c r="J1306" t="n">
        <v>262.08</v>
      </c>
      <c r="K1306" t="n">
        <v>57.72</v>
      </c>
      <c r="L1306" t="n">
        <v>17.5</v>
      </c>
      <c r="M1306" t="n">
        <v>2</v>
      </c>
      <c r="N1306" t="n">
        <v>66.86</v>
      </c>
      <c r="O1306" t="n">
        <v>32557.69</v>
      </c>
      <c r="P1306" t="n">
        <v>71.14</v>
      </c>
      <c r="Q1306" t="n">
        <v>202.81</v>
      </c>
      <c r="R1306" t="n">
        <v>19.59</v>
      </c>
      <c r="S1306" t="n">
        <v>13.89</v>
      </c>
      <c r="T1306" t="n">
        <v>1175.36</v>
      </c>
      <c r="U1306" t="n">
        <v>0.71</v>
      </c>
      <c r="V1306" t="n">
        <v>0.76</v>
      </c>
      <c r="W1306" t="n">
        <v>0.64</v>
      </c>
      <c r="X1306" t="n">
        <v>0.06</v>
      </c>
      <c r="Y1306" t="n">
        <v>1</v>
      </c>
      <c r="Z1306" t="n">
        <v>10</v>
      </c>
    </row>
    <row r="1307">
      <c r="A1307" t="n">
        <v>67</v>
      </c>
      <c r="B1307" t="n">
        <v>120</v>
      </c>
      <c r="C1307" t="inlineStr">
        <is>
          <t xml:space="preserve">CONCLUIDO	</t>
        </is>
      </c>
      <c r="D1307" t="n">
        <v>12.5239</v>
      </c>
      <c r="E1307" t="n">
        <v>7.98</v>
      </c>
      <c r="F1307" t="n">
        <v>5.09</v>
      </c>
      <c r="G1307" t="n">
        <v>76.40000000000001</v>
      </c>
      <c r="H1307" t="n">
        <v>1.2</v>
      </c>
      <c r="I1307" t="n">
        <v>4</v>
      </c>
      <c r="J1307" t="n">
        <v>262.55</v>
      </c>
      <c r="K1307" t="n">
        <v>57.72</v>
      </c>
      <c r="L1307" t="n">
        <v>17.75</v>
      </c>
      <c r="M1307" t="n">
        <v>2</v>
      </c>
      <c r="N1307" t="n">
        <v>67.06999999999999</v>
      </c>
      <c r="O1307" t="n">
        <v>32615.12</v>
      </c>
      <c r="P1307" t="n">
        <v>71.36</v>
      </c>
      <c r="Q1307" t="n">
        <v>202.81</v>
      </c>
      <c r="R1307" t="n">
        <v>19.41</v>
      </c>
      <c r="S1307" t="n">
        <v>13.89</v>
      </c>
      <c r="T1307" t="n">
        <v>1084.78</v>
      </c>
      <c r="U1307" t="n">
        <v>0.72</v>
      </c>
      <c r="V1307" t="n">
        <v>0.76</v>
      </c>
      <c r="W1307" t="n">
        <v>0.64</v>
      </c>
      <c r="X1307" t="n">
        <v>0.06</v>
      </c>
      <c r="Y1307" t="n">
        <v>1</v>
      </c>
      <c r="Z1307" t="n">
        <v>10</v>
      </c>
    </row>
    <row r="1308">
      <c r="A1308" t="n">
        <v>68</v>
      </c>
      <c r="B1308" t="n">
        <v>120</v>
      </c>
      <c r="C1308" t="inlineStr">
        <is>
          <t xml:space="preserve">CONCLUIDO	</t>
        </is>
      </c>
      <c r="D1308" t="n">
        <v>12.513</v>
      </c>
      <c r="E1308" t="n">
        <v>7.99</v>
      </c>
      <c r="F1308" t="n">
        <v>5.1</v>
      </c>
      <c r="G1308" t="n">
        <v>76.51000000000001</v>
      </c>
      <c r="H1308" t="n">
        <v>1.22</v>
      </c>
      <c r="I1308" t="n">
        <v>4</v>
      </c>
      <c r="J1308" t="n">
        <v>263.01</v>
      </c>
      <c r="K1308" t="n">
        <v>57.72</v>
      </c>
      <c r="L1308" t="n">
        <v>18</v>
      </c>
      <c r="M1308" t="n">
        <v>2</v>
      </c>
      <c r="N1308" t="n">
        <v>67.29000000000001</v>
      </c>
      <c r="O1308" t="n">
        <v>32672.64</v>
      </c>
      <c r="P1308" t="n">
        <v>71.5</v>
      </c>
      <c r="Q1308" t="n">
        <v>202.81</v>
      </c>
      <c r="R1308" t="n">
        <v>19.6</v>
      </c>
      <c r="S1308" t="n">
        <v>13.89</v>
      </c>
      <c r="T1308" t="n">
        <v>1181.8</v>
      </c>
      <c r="U1308" t="n">
        <v>0.71</v>
      </c>
      <c r="V1308" t="n">
        <v>0.76</v>
      </c>
      <c r="W1308" t="n">
        <v>0.64</v>
      </c>
      <c r="X1308" t="n">
        <v>0.06</v>
      </c>
      <c r="Y1308" t="n">
        <v>1</v>
      </c>
      <c r="Z1308" t="n">
        <v>10</v>
      </c>
    </row>
    <row r="1309">
      <c r="A1309" t="n">
        <v>69</v>
      </c>
      <c r="B1309" t="n">
        <v>120</v>
      </c>
      <c r="C1309" t="inlineStr">
        <is>
          <t xml:space="preserve">CONCLUIDO	</t>
        </is>
      </c>
      <c r="D1309" t="n">
        <v>12.5178</v>
      </c>
      <c r="E1309" t="n">
        <v>7.99</v>
      </c>
      <c r="F1309" t="n">
        <v>5.1</v>
      </c>
      <c r="G1309" t="n">
        <v>76.45999999999999</v>
      </c>
      <c r="H1309" t="n">
        <v>1.23</v>
      </c>
      <c r="I1309" t="n">
        <v>4</v>
      </c>
      <c r="J1309" t="n">
        <v>263.48</v>
      </c>
      <c r="K1309" t="n">
        <v>57.72</v>
      </c>
      <c r="L1309" t="n">
        <v>18.25</v>
      </c>
      <c r="M1309" t="n">
        <v>2</v>
      </c>
      <c r="N1309" t="n">
        <v>67.51000000000001</v>
      </c>
      <c r="O1309" t="n">
        <v>32730.24</v>
      </c>
      <c r="P1309" t="n">
        <v>71.52</v>
      </c>
      <c r="Q1309" t="n">
        <v>202.82</v>
      </c>
      <c r="R1309" t="n">
        <v>19.54</v>
      </c>
      <c r="S1309" t="n">
        <v>13.89</v>
      </c>
      <c r="T1309" t="n">
        <v>1147.87</v>
      </c>
      <c r="U1309" t="n">
        <v>0.71</v>
      </c>
      <c r="V1309" t="n">
        <v>0.76</v>
      </c>
      <c r="W1309" t="n">
        <v>0.64</v>
      </c>
      <c r="X1309" t="n">
        <v>0.06</v>
      </c>
      <c r="Y1309" t="n">
        <v>1</v>
      </c>
      <c r="Z1309" t="n">
        <v>10</v>
      </c>
    </row>
    <row r="1310">
      <c r="A1310" t="n">
        <v>70</v>
      </c>
      <c r="B1310" t="n">
        <v>120</v>
      </c>
      <c r="C1310" t="inlineStr">
        <is>
          <t xml:space="preserve">CONCLUIDO	</t>
        </is>
      </c>
      <c r="D1310" t="n">
        <v>12.513</v>
      </c>
      <c r="E1310" t="n">
        <v>7.99</v>
      </c>
      <c r="F1310" t="n">
        <v>5.1</v>
      </c>
      <c r="G1310" t="n">
        <v>76.51000000000001</v>
      </c>
      <c r="H1310" t="n">
        <v>1.25</v>
      </c>
      <c r="I1310" t="n">
        <v>4</v>
      </c>
      <c r="J1310" t="n">
        <v>263.95</v>
      </c>
      <c r="K1310" t="n">
        <v>57.72</v>
      </c>
      <c r="L1310" t="n">
        <v>18.5</v>
      </c>
      <c r="M1310" t="n">
        <v>2</v>
      </c>
      <c r="N1310" t="n">
        <v>67.72</v>
      </c>
      <c r="O1310" t="n">
        <v>32787.92</v>
      </c>
      <c r="P1310" t="n">
        <v>71.53</v>
      </c>
      <c r="Q1310" t="n">
        <v>202.81</v>
      </c>
      <c r="R1310" t="n">
        <v>19.62</v>
      </c>
      <c r="S1310" t="n">
        <v>13.89</v>
      </c>
      <c r="T1310" t="n">
        <v>1187.5</v>
      </c>
      <c r="U1310" t="n">
        <v>0.71</v>
      </c>
      <c r="V1310" t="n">
        <v>0.76</v>
      </c>
      <c r="W1310" t="n">
        <v>0.64</v>
      </c>
      <c r="X1310" t="n">
        <v>0.06</v>
      </c>
      <c r="Y1310" t="n">
        <v>1</v>
      </c>
      <c r="Z1310" t="n">
        <v>10</v>
      </c>
    </row>
    <row r="1311">
      <c r="A1311" t="n">
        <v>71</v>
      </c>
      <c r="B1311" t="n">
        <v>120</v>
      </c>
      <c r="C1311" t="inlineStr">
        <is>
          <t xml:space="preserve">CONCLUIDO	</t>
        </is>
      </c>
      <c r="D1311" t="n">
        <v>12.5126</v>
      </c>
      <c r="E1311" t="n">
        <v>7.99</v>
      </c>
      <c r="F1311" t="n">
        <v>5.1</v>
      </c>
      <c r="G1311" t="n">
        <v>76.51000000000001</v>
      </c>
      <c r="H1311" t="n">
        <v>1.26</v>
      </c>
      <c r="I1311" t="n">
        <v>4</v>
      </c>
      <c r="J1311" t="n">
        <v>264.42</v>
      </c>
      <c r="K1311" t="n">
        <v>57.72</v>
      </c>
      <c r="L1311" t="n">
        <v>18.75</v>
      </c>
      <c r="M1311" t="n">
        <v>2</v>
      </c>
      <c r="N1311" t="n">
        <v>67.94</v>
      </c>
      <c r="O1311" t="n">
        <v>32845.69</v>
      </c>
      <c r="P1311" t="n">
        <v>71.34</v>
      </c>
      <c r="Q1311" t="n">
        <v>202.81</v>
      </c>
      <c r="R1311" t="n">
        <v>19.66</v>
      </c>
      <c r="S1311" t="n">
        <v>13.89</v>
      </c>
      <c r="T1311" t="n">
        <v>1208.11</v>
      </c>
      <c r="U1311" t="n">
        <v>0.71</v>
      </c>
      <c r="V1311" t="n">
        <v>0.76</v>
      </c>
      <c r="W1311" t="n">
        <v>0.64</v>
      </c>
      <c r="X1311" t="n">
        <v>0.06</v>
      </c>
      <c r="Y1311" t="n">
        <v>1</v>
      </c>
      <c r="Z1311" t="n">
        <v>10</v>
      </c>
    </row>
    <row r="1312">
      <c r="A1312" t="n">
        <v>72</v>
      </c>
      <c r="B1312" t="n">
        <v>120</v>
      </c>
      <c r="C1312" t="inlineStr">
        <is>
          <t xml:space="preserve">CONCLUIDO	</t>
        </is>
      </c>
      <c r="D1312" t="n">
        <v>12.523</v>
      </c>
      <c r="E1312" t="n">
        <v>7.99</v>
      </c>
      <c r="F1312" t="n">
        <v>5.09</v>
      </c>
      <c r="G1312" t="n">
        <v>76.41</v>
      </c>
      <c r="H1312" t="n">
        <v>1.28</v>
      </c>
      <c r="I1312" t="n">
        <v>4</v>
      </c>
      <c r="J1312" t="n">
        <v>264.89</v>
      </c>
      <c r="K1312" t="n">
        <v>57.72</v>
      </c>
      <c r="L1312" t="n">
        <v>19</v>
      </c>
      <c r="M1312" t="n">
        <v>2</v>
      </c>
      <c r="N1312" t="n">
        <v>68.16</v>
      </c>
      <c r="O1312" t="n">
        <v>32903.54</v>
      </c>
      <c r="P1312" t="n">
        <v>71.31</v>
      </c>
      <c r="Q1312" t="n">
        <v>202.81</v>
      </c>
      <c r="R1312" t="n">
        <v>19.38</v>
      </c>
      <c r="S1312" t="n">
        <v>13.89</v>
      </c>
      <c r="T1312" t="n">
        <v>1067.42</v>
      </c>
      <c r="U1312" t="n">
        <v>0.72</v>
      </c>
      <c r="V1312" t="n">
        <v>0.76</v>
      </c>
      <c r="W1312" t="n">
        <v>0.64</v>
      </c>
      <c r="X1312" t="n">
        <v>0.06</v>
      </c>
      <c r="Y1312" t="n">
        <v>1</v>
      </c>
      <c r="Z1312" t="n">
        <v>10</v>
      </c>
    </row>
    <row r="1313">
      <c r="A1313" t="n">
        <v>73</v>
      </c>
      <c r="B1313" t="n">
        <v>120</v>
      </c>
      <c r="C1313" t="inlineStr">
        <is>
          <t xml:space="preserve">CONCLUIDO	</t>
        </is>
      </c>
      <c r="D1313" t="n">
        <v>12.5174</v>
      </c>
      <c r="E1313" t="n">
        <v>7.99</v>
      </c>
      <c r="F1313" t="n">
        <v>5.1</v>
      </c>
      <c r="G1313" t="n">
        <v>76.47</v>
      </c>
      <c r="H1313" t="n">
        <v>1.29</v>
      </c>
      <c r="I1313" t="n">
        <v>4</v>
      </c>
      <c r="J1313" t="n">
        <v>265.36</v>
      </c>
      <c r="K1313" t="n">
        <v>57.72</v>
      </c>
      <c r="L1313" t="n">
        <v>19.25</v>
      </c>
      <c r="M1313" t="n">
        <v>2</v>
      </c>
      <c r="N1313" t="n">
        <v>68.38</v>
      </c>
      <c r="O1313" t="n">
        <v>32961.47</v>
      </c>
      <c r="P1313" t="n">
        <v>71.25</v>
      </c>
      <c r="Q1313" t="n">
        <v>202.84</v>
      </c>
      <c r="R1313" t="n">
        <v>19.5</v>
      </c>
      <c r="S1313" t="n">
        <v>13.89</v>
      </c>
      <c r="T1313" t="n">
        <v>1127.89</v>
      </c>
      <c r="U1313" t="n">
        <v>0.71</v>
      </c>
      <c r="V1313" t="n">
        <v>0.76</v>
      </c>
      <c r="W1313" t="n">
        <v>0.64</v>
      </c>
      <c r="X1313" t="n">
        <v>0.06</v>
      </c>
      <c r="Y1313" t="n">
        <v>1</v>
      </c>
      <c r="Z1313" t="n">
        <v>10</v>
      </c>
    </row>
    <row r="1314">
      <c r="A1314" t="n">
        <v>74</v>
      </c>
      <c r="B1314" t="n">
        <v>120</v>
      </c>
      <c r="C1314" t="inlineStr">
        <is>
          <t xml:space="preserve">CONCLUIDO	</t>
        </is>
      </c>
      <c r="D1314" t="n">
        <v>12.5156</v>
      </c>
      <c r="E1314" t="n">
        <v>7.99</v>
      </c>
      <c r="F1314" t="n">
        <v>5.1</v>
      </c>
      <c r="G1314" t="n">
        <v>76.48</v>
      </c>
      <c r="H1314" t="n">
        <v>1.31</v>
      </c>
      <c r="I1314" t="n">
        <v>4</v>
      </c>
      <c r="J1314" t="n">
        <v>265.83</v>
      </c>
      <c r="K1314" t="n">
        <v>57.72</v>
      </c>
      <c r="L1314" t="n">
        <v>19.5</v>
      </c>
      <c r="M1314" t="n">
        <v>2</v>
      </c>
      <c r="N1314" t="n">
        <v>68.59999999999999</v>
      </c>
      <c r="O1314" t="n">
        <v>33019.48</v>
      </c>
      <c r="P1314" t="n">
        <v>71.05</v>
      </c>
      <c r="Q1314" t="n">
        <v>202.81</v>
      </c>
      <c r="R1314" t="n">
        <v>19.46</v>
      </c>
      <c r="S1314" t="n">
        <v>13.89</v>
      </c>
      <c r="T1314" t="n">
        <v>1110.93</v>
      </c>
      <c r="U1314" t="n">
        <v>0.71</v>
      </c>
      <c r="V1314" t="n">
        <v>0.76</v>
      </c>
      <c r="W1314" t="n">
        <v>0.65</v>
      </c>
      <c r="X1314" t="n">
        <v>0.06</v>
      </c>
      <c r="Y1314" t="n">
        <v>1</v>
      </c>
      <c r="Z1314" t="n">
        <v>10</v>
      </c>
    </row>
    <row r="1315">
      <c r="A1315" t="n">
        <v>75</v>
      </c>
      <c r="B1315" t="n">
        <v>120</v>
      </c>
      <c r="C1315" t="inlineStr">
        <is>
          <t xml:space="preserve">CONCLUIDO	</t>
        </is>
      </c>
      <c r="D1315" t="n">
        <v>12.5178</v>
      </c>
      <c r="E1315" t="n">
        <v>7.99</v>
      </c>
      <c r="F1315" t="n">
        <v>5.1</v>
      </c>
      <c r="G1315" t="n">
        <v>76.45999999999999</v>
      </c>
      <c r="H1315" t="n">
        <v>1.32</v>
      </c>
      <c r="I1315" t="n">
        <v>4</v>
      </c>
      <c r="J1315" t="n">
        <v>266.3</v>
      </c>
      <c r="K1315" t="n">
        <v>57.72</v>
      </c>
      <c r="L1315" t="n">
        <v>19.75</v>
      </c>
      <c r="M1315" t="n">
        <v>2</v>
      </c>
      <c r="N1315" t="n">
        <v>68.81999999999999</v>
      </c>
      <c r="O1315" t="n">
        <v>33077.58</v>
      </c>
      <c r="P1315" t="n">
        <v>70.79000000000001</v>
      </c>
      <c r="Q1315" t="n">
        <v>202.81</v>
      </c>
      <c r="R1315" t="n">
        <v>19.5</v>
      </c>
      <c r="S1315" t="n">
        <v>13.89</v>
      </c>
      <c r="T1315" t="n">
        <v>1129.88</v>
      </c>
      <c r="U1315" t="n">
        <v>0.71</v>
      </c>
      <c r="V1315" t="n">
        <v>0.76</v>
      </c>
      <c r="W1315" t="n">
        <v>0.64</v>
      </c>
      <c r="X1315" t="n">
        <v>0.06</v>
      </c>
      <c r="Y1315" t="n">
        <v>1</v>
      </c>
      <c r="Z1315" t="n">
        <v>10</v>
      </c>
    </row>
    <row r="1316">
      <c r="A1316" t="n">
        <v>76</v>
      </c>
      <c r="B1316" t="n">
        <v>120</v>
      </c>
      <c r="C1316" t="inlineStr">
        <is>
          <t xml:space="preserve">CONCLUIDO	</t>
        </is>
      </c>
      <c r="D1316" t="n">
        <v>12.5257</v>
      </c>
      <c r="E1316" t="n">
        <v>7.98</v>
      </c>
      <c r="F1316" t="n">
        <v>5.09</v>
      </c>
      <c r="G1316" t="n">
        <v>76.39</v>
      </c>
      <c r="H1316" t="n">
        <v>1.33</v>
      </c>
      <c r="I1316" t="n">
        <v>4</v>
      </c>
      <c r="J1316" t="n">
        <v>266.77</v>
      </c>
      <c r="K1316" t="n">
        <v>57.72</v>
      </c>
      <c r="L1316" t="n">
        <v>20</v>
      </c>
      <c r="M1316" t="n">
        <v>2</v>
      </c>
      <c r="N1316" t="n">
        <v>69.05</v>
      </c>
      <c r="O1316" t="n">
        <v>33135.76</v>
      </c>
      <c r="P1316" t="n">
        <v>70.55</v>
      </c>
      <c r="Q1316" t="n">
        <v>202.81</v>
      </c>
      <c r="R1316" t="n">
        <v>19.34</v>
      </c>
      <c r="S1316" t="n">
        <v>13.89</v>
      </c>
      <c r="T1316" t="n">
        <v>1052.18</v>
      </c>
      <c r="U1316" t="n">
        <v>0.72</v>
      </c>
      <c r="V1316" t="n">
        <v>0.76</v>
      </c>
      <c r="W1316" t="n">
        <v>0.64</v>
      </c>
      <c r="X1316" t="n">
        <v>0.05</v>
      </c>
      <c r="Y1316" t="n">
        <v>1</v>
      </c>
      <c r="Z1316" t="n">
        <v>10</v>
      </c>
    </row>
    <row r="1317">
      <c r="A1317" t="n">
        <v>77</v>
      </c>
      <c r="B1317" t="n">
        <v>120</v>
      </c>
      <c r="C1317" t="inlineStr">
        <is>
          <t xml:space="preserve">CONCLUIDO	</t>
        </is>
      </c>
      <c r="D1317" t="n">
        <v>12.5248</v>
      </c>
      <c r="E1317" t="n">
        <v>7.98</v>
      </c>
      <c r="F1317" t="n">
        <v>5.09</v>
      </c>
      <c r="G1317" t="n">
        <v>76.40000000000001</v>
      </c>
      <c r="H1317" t="n">
        <v>1.35</v>
      </c>
      <c r="I1317" t="n">
        <v>4</v>
      </c>
      <c r="J1317" t="n">
        <v>267.24</v>
      </c>
      <c r="K1317" t="n">
        <v>57.72</v>
      </c>
      <c r="L1317" t="n">
        <v>20.25</v>
      </c>
      <c r="M1317" t="n">
        <v>2</v>
      </c>
      <c r="N1317" t="n">
        <v>69.27</v>
      </c>
      <c r="O1317" t="n">
        <v>33194.02</v>
      </c>
      <c r="P1317" t="n">
        <v>70.37</v>
      </c>
      <c r="Q1317" t="n">
        <v>202.81</v>
      </c>
      <c r="R1317" t="n">
        <v>19.37</v>
      </c>
      <c r="S1317" t="n">
        <v>13.89</v>
      </c>
      <c r="T1317" t="n">
        <v>1065.38</v>
      </c>
      <c r="U1317" t="n">
        <v>0.72</v>
      </c>
      <c r="V1317" t="n">
        <v>0.76</v>
      </c>
      <c r="W1317" t="n">
        <v>0.64</v>
      </c>
      <c r="X1317" t="n">
        <v>0.06</v>
      </c>
      <c r="Y1317" t="n">
        <v>1</v>
      </c>
      <c r="Z1317" t="n">
        <v>10</v>
      </c>
    </row>
    <row r="1318">
      <c r="A1318" t="n">
        <v>78</v>
      </c>
      <c r="B1318" t="n">
        <v>120</v>
      </c>
      <c r="C1318" t="inlineStr">
        <is>
          <t xml:space="preserve">CONCLUIDO	</t>
        </is>
      </c>
      <c r="D1318" t="n">
        <v>12.5287</v>
      </c>
      <c r="E1318" t="n">
        <v>7.98</v>
      </c>
      <c r="F1318" t="n">
        <v>5.09</v>
      </c>
      <c r="G1318" t="n">
        <v>76.36</v>
      </c>
      <c r="H1318" t="n">
        <v>1.36</v>
      </c>
      <c r="I1318" t="n">
        <v>4</v>
      </c>
      <c r="J1318" t="n">
        <v>267.71</v>
      </c>
      <c r="K1318" t="n">
        <v>57.72</v>
      </c>
      <c r="L1318" t="n">
        <v>20.5</v>
      </c>
      <c r="M1318" t="n">
        <v>2</v>
      </c>
      <c r="N1318" t="n">
        <v>69.48999999999999</v>
      </c>
      <c r="O1318" t="n">
        <v>33252.37</v>
      </c>
      <c r="P1318" t="n">
        <v>70.11</v>
      </c>
      <c r="Q1318" t="n">
        <v>202.81</v>
      </c>
      <c r="R1318" t="n">
        <v>19.27</v>
      </c>
      <c r="S1318" t="n">
        <v>13.89</v>
      </c>
      <c r="T1318" t="n">
        <v>1014.94</v>
      </c>
      <c r="U1318" t="n">
        <v>0.72</v>
      </c>
      <c r="V1318" t="n">
        <v>0.76</v>
      </c>
      <c r="W1318" t="n">
        <v>0.64</v>
      </c>
      <c r="X1318" t="n">
        <v>0.05</v>
      </c>
      <c r="Y1318" t="n">
        <v>1</v>
      </c>
      <c r="Z1318" t="n">
        <v>10</v>
      </c>
    </row>
    <row r="1319">
      <c r="A1319" t="n">
        <v>79</v>
      </c>
      <c r="B1319" t="n">
        <v>120</v>
      </c>
      <c r="C1319" t="inlineStr">
        <is>
          <t xml:space="preserve">CONCLUIDO	</t>
        </is>
      </c>
      <c r="D1319" t="n">
        <v>12.5174</v>
      </c>
      <c r="E1319" t="n">
        <v>7.99</v>
      </c>
      <c r="F1319" t="n">
        <v>5.1</v>
      </c>
      <c r="G1319" t="n">
        <v>76.47</v>
      </c>
      <c r="H1319" t="n">
        <v>1.38</v>
      </c>
      <c r="I1319" t="n">
        <v>4</v>
      </c>
      <c r="J1319" t="n">
        <v>268.19</v>
      </c>
      <c r="K1319" t="n">
        <v>57.72</v>
      </c>
      <c r="L1319" t="n">
        <v>20.75</v>
      </c>
      <c r="M1319" t="n">
        <v>2</v>
      </c>
      <c r="N1319" t="n">
        <v>69.70999999999999</v>
      </c>
      <c r="O1319" t="n">
        <v>33310.81</v>
      </c>
      <c r="P1319" t="n">
        <v>69.98999999999999</v>
      </c>
      <c r="Q1319" t="n">
        <v>202.81</v>
      </c>
      <c r="R1319" t="n">
        <v>19.45</v>
      </c>
      <c r="S1319" t="n">
        <v>13.89</v>
      </c>
      <c r="T1319" t="n">
        <v>1105.21</v>
      </c>
      <c r="U1319" t="n">
        <v>0.71</v>
      </c>
      <c r="V1319" t="n">
        <v>0.76</v>
      </c>
      <c r="W1319" t="n">
        <v>0.65</v>
      </c>
      <c r="X1319" t="n">
        <v>0.06</v>
      </c>
      <c r="Y1319" t="n">
        <v>1</v>
      </c>
      <c r="Z1319" t="n">
        <v>10</v>
      </c>
    </row>
    <row r="1320">
      <c r="A1320" t="n">
        <v>80</v>
      </c>
      <c r="B1320" t="n">
        <v>120</v>
      </c>
      <c r="C1320" t="inlineStr">
        <is>
          <t xml:space="preserve">CONCLUIDO	</t>
        </is>
      </c>
      <c r="D1320" t="n">
        <v>12.5261</v>
      </c>
      <c r="E1320" t="n">
        <v>7.98</v>
      </c>
      <c r="F1320" t="n">
        <v>5.09</v>
      </c>
      <c r="G1320" t="n">
        <v>76.38</v>
      </c>
      <c r="H1320" t="n">
        <v>1.39</v>
      </c>
      <c r="I1320" t="n">
        <v>4</v>
      </c>
      <c r="J1320" t="n">
        <v>268.66</v>
      </c>
      <c r="K1320" t="n">
        <v>57.72</v>
      </c>
      <c r="L1320" t="n">
        <v>21</v>
      </c>
      <c r="M1320" t="n">
        <v>2</v>
      </c>
      <c r="N1320" t="n">
        <v>69.94</v>
      </c>
      <c r="O1320" t="n">
        <v>33369.33</v>
      </c>
      <c r="P1320" t="n">
        <v>69.59</v>
      </c>
      <c r="Q1320" t="n">
        <v>202.81</v>
      </c>
      <c r="R1320" t="n">
        <v>19.33</v>
      </c>
      <c r="S1320" t="n">
        <v>13.89</v>
      </c>
      <c r="T1320" t="n">
        <v>1045.64</v>
      </c>
      <c r="U1320" t="n">
        <v>0.72</v>
      </c>
      <c r="V1320" t="n">
        <v>0.76</v>
      </c>
      <c r="W1320" t="n">
        <v>0.64</v>
      </c>
      <c r="X1320" t="n">
        <v>0.05</v>
      </c>
      <c r="Y1320" t="n">
        <v>1</v>
      </c>
      <c r="Z1320" t="n">
        <v>10</v>
      </c>
    </row>
    <row r="1321">
      <c r="A1321" t="n">
        <v>81</v>
      </c>
      <c r="B1321" t="n">
        <v>120</v>
      </c>
      <c r="C1321" t="inlineStr">
        <is>
          <t xml:space="preserve">CONCLUIDO	</t>
        </is>
      </c>
      <c r="D1321" t="n">
        <v>12.537</v>
      </c>
      <c r="E1321" t="n">
        <v>7.98</v>
      </c>
      <c r="F1321" t="n">
        <v>5.09</v>
      </c>
      <c r="G1321" t="n">
        <v>76.28</v>
      </c>
      <c r="H1321" t="n">
        <v>1.41</v>
      </c>
      <c r="I1321" t="n">
        <v>4</v>
      </c>
      <c r="J1321" t="n">
        <v>269.14</v>
      </c>
      <c r="K1321" t="n">
        <v>57.72</v>
      </c>
      <c r="L1321" t="n">
        <v>21.25</v>
      </c>
      <c r="M1321" t="n">
        <v>2</v>
      </c>
      <c r="N1321" t="n">
        <v>70.16</v>
      </c>
      <c r="O1321" t="n">
        <v>33427.94</v>
      </c>
      <c r="P1321" t="n">
        <v>69.03</v>
      </c>
      <c r="Q1321" t="n">
        <v>202.81</v>
      </c>
      <c r="R1321" t="n">
        <v>19.06</v>
      </c>
      <c r="S1321" t="n">
        <v>13.89</v>
      </c>
      <c r="T1321" t="n">
        <v>911.98</v>
      </c>
      <c r="U1321" t="n">
        <v>0.73</v>
      </c>
      <c r="V1321" t="n">
        <v>0.76</v>
      </c>
      <c r="W1321" t="n">
        <v>0.64</v>
      </c>
      <c r="X1321" t="n">
        <v>0.05</v>
      </c>
      <c r="Y1321" t="n">
        <v>1</v>
      </c>
      <c r="Z1321" t="n">
        <v>10</v>
      </c>
    </row>
    <row r="1322">
      <c r="A1322" t="n">
        <v>82</v>
      </c>
      <c r="B1322" t="n">
        <v>120</v>
      </c>
      <c r="C1322" t="inlineStr">
        <is>
          <t xml:space="preserve">CONCLUIDO	</t>
        </is>
      </c>
      <c r="D1322" t="n">
        <v>12.5326</v>
      </c>
      <c r="E1322" t="n">
        <v>7.98</v>
      </c>
      <c r="F1322" t="n">
        <v>5.09</v>
      </c>
      <c r="G1322" t="n">
        <v>76.31999999999999</v>
      </c>
      <c r="H1322" t="n">
        <v>1.42</v>
      </c>
      <c r="I1322" t="n">
        <v>4</v>
      </c>
      <c r="J1322" t="n">
        <v>269.61</v>
      </c>
      <c r="K1322" t="n">
        <v>57.72</v>
      </c>
      <c r="L1322" t="n">
        <v>21.5</v>
      </c>
      <c r="M1322" t="n">
        <v>2</v>
      </c>
      <c r="N1322" t="n">
        <v>70.39</v>
      </c>
      <c r="O1322" t="n">
        <v>33486.63</v>
      </c>
      <c r="P1322" t="n">
        <v>68.93000000000001</v>
      </c>
      <c r="Q1322" t="n">
        <v>202.81</v>
      </c>
      <c r="R1322" t="n">
        <v>19.18</v>
      </c>
      <c r="S1322" t="n">
        <v>13.89</v>
      </c>
      <c r="T1322" t="n">
        <v>968.23</v>
      </c>
      <c r="U1322" t="n">
        <v>0.72</v>
      </c>
      <c r="V1322" t="n">
        <v>0.76</v>
      </c>
      <c r="W1322" t="n">
        <v>0.64</v>
      </c>
      <c r="X1322" t="n">
        <v>0.05</v>
      </c>
      <c r="Y1322" t="n">
        <v>1</v>
      </c>
      <c r="Z1322" t="n">
        <v>10</v>
      </c>
    </row>
    <row r="1323">
      <c r="A1323" t="n">
        <v>83</v>
      </c>
      <c r="B1323" t="n">
        <v>120</v>
      </c>
      <c r="C1323" t="inlineStr">
        <is>
          <t xml:space="preserve">CONCLUIDO	</t>
        </is>
      </c>
      <c r="D1323" t="n">
        <v>12.5339</v>
      </c>
      <c r="E1323" t="n">
        <v>7.98</v>
      </c>
      <c r="F1323" t="n">
        <v>5.09</v>
      </c>
      <c r="G1323" t="n">
        <v>76.31</v>
      </c>
      <c r="H1323" t="n">
        <v>1.43</v>
      </c>
      <c r="I1323" t="n">
        <v>4</v>
      </c>
      <c r="J1323" t="n">
        <v>270.09</v>
      </c>
      <c r="K1323" t="n">
        <v>57.72</v>
      </c>
      <c r="L1323" t="n">
        <v>21.75</v>
      </c>
      <c r="M1323" t="n">
        <v>2</v>
      </c>
      <c r="N1323" t="n">
        <v>70.62</v>
      </c>
      <c r="O1323" t="n">
        <v>33545.41</v>
      </c>
      <c r="P1323" t="n">
        <v>68.7</v>
      </c>
      <c r="Q1323" t="n">
        <v>202.81</v>
      </c>
      <c r="R1323" t="n">
        <v>19.18</v>
      </c>
      <c r="S1323" t="n">
        <v>13.89</v>
      </c>
      <c r="T1323" t="n">
        <v>967.59</v>
      </c>
      <c r="U1323" t="n">
        <v>0.72</v>
      </c>
      <c r="V1323" t="n">
        <v>0.76</v>
      </c>
      <c r="W1323" t="n">
        <v>0.64</v>
      </c>
      <c r="X1323" t="n">
        <v>0.05</v>
      </c>
      <c r="Y1323" t="n">
        <v>1</v>
      </c>
      <c r="Z1323" t="n">
        <v>10</v>
      </c>
    </row>
    <row r="1324">
      <c r="A1324" t="n">
        <v>84</v>
      </c>
      <c r="B1324" t="n">
        <v>120</v>
      </c>
      <c r="C1324" t="inlineStr">
        <is>
          <t xml:space="preserve">CONCLUIDO	</t>
        </is>
      </c>
      <c r="D1324" t="n">
        <v>12.5309</v>
      </c>
      <c r="E1324" t="n">
        <v>7.98</v>
      </c>
      <c r="F1324" t="n">
        <v>5.09</v>
      </c>
      <c r="G1324" t="n">
        <v>76.34</v>
      </c>
      <c r="H1324" t="n">
        <v>1.45</v>
      </c>
      <c r="I1324" t="n">
        <v>4</v>
      </c>
      <c r="J1324" t="n">
        <v>270.57</v>
      </c>
      <c r="K1324" t="n">
        <v>57.72</v>
      </c>
      <c r="L1324" t="n">
        <v>22</v>
      </c>
      <c r="M1324" t="n">
        <v>2</v>
      </c>
      <c r="N1324" t="n">
        <v>70.84</v>
      </c>
      <c r="O1324" t="n">
        <v>33604.28</v>
      </c>
      <c r="P1324" t="n">
        <v>68.48</v>
      </c>
      <c r="Q1324" t="n">
        <v>202.83</v>
      </c>
      <c r="R1324" t="n">
        <v>19.19</v>
      </c>
      <c r="S1324" t="n">
        <v>13.89</v>
      </c>
      <c r="T1324" t="n">
        <v>977.08</v>
      </c>
      <c r="U1324" t="n">
        <v>0.72</v>
      </c>
      <c r="V1324" t="n">
        <v>0.76</v>
      </c>
      <c r="W1324" t="n">
        <v>0.64</v>
      </c>
      <c r="X1324" t="n">
        <v>0.05</v>
      </c>
      <c r="Y1324" t="n">
        <v>1</v>
      </c>
      <c r="Z1324" t="n">
        <v>10</v>
      </c>
    </row>
    <row r="1325">
      <c r="A1325" t="n">
        <v>85</v>
      </c>
      <c r="B1325" t="n">
        <v>120</v>
      </c>
      <c r="C1325" t="inlineStr">
        <is>
          <t xml:space="preserve">CONCLUIDO	</t>
        </is>
      </c>
      <c r="D1325" t="n">
        <v>12.537</v>
      </c>
      <c r="E1325" t="n">
        <v>7.98</v>
      </c>
      <c r="F1325" t="n">
        <v>5.09</v>
      </c>
      <c r="G1325" t="n">
        <v>76.28</v>
      </c>
      <c r="H1325" t="n">
        <v>1.46</v>
      </c>
      <c r="I1325" t="n">
        <v>4</v>
      </c>
      <c r="J1325" t="n">
        <v>271.05</v>
      </c>
      <c r="K1325" t="n">
        <v>57.72</v>
      </c>
      <c r="L1325" t="n">
        <v>22.25</v>
      </c>
      <c r="M1325" t="n">
        <v>2</v>
      </c>
      <c r="N1325" t="n">
        <v>71.06999999999999</v>
      </c>
      <c r="O1325" t="n">
        <v>33663.24</v>
      </c>
      <c r="P1325" t="n">
        <v>68.09999999999999</v>
      </c>
      <c r="Q1325" t="n">
        <v>202.81</v>
      </c>
      <c r="R1325" t="n">
        <v>19.11</v>
      </c>
      <c r="S1325" t="n">
        <v>13.89</v>
      </c>
      <c r="T1325" t="n">
        <v>934.74</v>
      </c>
      <c r="U1325" t="n">
        <v>0.73</v>
      </c>
      <c r="V1325" t="n">
        <v>0.76</v>
      </c>
      <c r="W1325" t="n">
        <v>0.64</v>
      </c>
      <c r="X1325" t="n">
        <v>0.05</v>
      </c>
      <c r="Y1325" t="n">
        <v>1</v>
      </c>
      <c r="Z1325" t="n">
        <v>10</v>
      </c>
    </row>
    <row r="1326">
      <c r="A1326" t="n">
        <v>86</v>
      </c>
      <c r="B1326" t="n">
        <v>120</v>
      </c>
      <c r="C1326" t="inlineStr">
        <is>
          <t xml:space="preserve">CONCLUIDO	</t>
        </is>
      </c>
      <c r="D1326" t="n">
        <v>12.5335</v>
      </c>
      <c r="E1326" t="n">
        <v>7.98</v>
      </c>
      <c r="F1326" t="n">
        <v>5.09</v>
      </c>
      <c r="G1326" t="n">
        <v>76.31</v>
      </c>
      <c r="H1326" t="n">
        <v>1.47</v>
      </c>
      <c r="I1326" t="n">
        <v>4</v>
      </c>
      <c r="J1326" t="n">
        <v>271.52</v>
      </c>
      <c r="K1326" t="n">
        <v>57.72</v>
      </c>
      <c r="L1326" t="n">
        <v>22.5</v>
      </c>
      <c r="M1326" t="n">
        <v>2</v>
      </c>
      <c r="N1326" t="n">
        <v>71.3</v>
      </c>
      <c r="O1326" t="n">
        <v>33722.28</v>
      </c>
      <c r="P1326" t="n">
        <v>67.95999999999999</v>
      </c>
      <c r="Q1326" t="n">
        <v>202.81</v>
      </c>
      <c r="R1326" t="n">
        <v>19.1</v>
      </c>
      <c r="S1326" t="n">
        <v>13.89</v>
      </c>
      <c r="T1326" t="n">
        <v>927.6900000000001</v>
      </c>
      <c r="U1326" t="n">
        <v>0.73</v>
      </c>
      <c r="V1326" t="n">
        <v>0.76</v>
      </c>
      <c r="W1326" t="n">
        <v>0.64</v>
      </c>
      <c r="X1326" t="n">
        <v>0.05</v>
      </c>
      <c r="Y1326" t="n">
        <v>1</v>
      </c>
      <c r="Z1326" t="n">
        <v>10</v>
      </c>
    </row>
    <row r="1327">
      <c r="A1327" t="n">
        <v>87</v>
      </c>
      <c r="B1327" t="n">
        <v>120</v>
      </c>
      <c r="C1327" t="inlineStr">
        <is>
          <t xml:space="preserve">CONCLUIDO	</t>
        </is>
      </c>
      <c r="D1327" t="n">
        <v>12.5357</v>
      </c>
      <c r="E1327" t="n">
        <v>7.98</v>
      </c>
      <c r="F1327" t="n">
        <v>5.09</v>
      </c>
      <c r="G1327" t="n">
        <v>76.29000000000001</v>
      </c>
      <c r="H1327" t="n">
        <v>1.49</v>
      </c>
      <c r="I1327" t="n">
        <v>4</v>
      </c>
      <c r="J1327" t="n">
        <v>272</v>
      </c>
      <c r="K1327" t="n">
        <v>57.72</v>
      </c>
      <c r="L1327" t="n">
        <v>22.75</v>
      </c>
      <c r="M1327" t="n">
        <v>2</v>
      </c>
      <c r="N1327" t="n">
        <v>71.53</v>
      </c>
      <c r="O1327" t="n">
        <v>33781.41</v>
      </c>
      <c r="P1327" t="n">
        <v>67.56</v>
      </c>
      <c r="Q1327" t="n">
        <v>202.81</v>
      </c>
      <c r="R1327" t="n">
        <v>19.01</v>
      </c>
      <c r="S1327" t="n">
        <v>13.89</v>
      </c>
      <c r="T1327" t="n">
        <v>882.83</v>
      </c>
      <c r="U1327" t="n">
        <v>0.73</v>
      </c>
      <c r="V1327" t="n">
        <v>0.76</v>
      </c>
      <c r="W1327" t="n">
        <v>0.65</v>
      </c>
      <c r="X1327" t="n">
        <v>0.05</v>
      </c>
      <c r="Y1327" t="n">
        <v>1</v>
      </c>
      <c r="Z1327" t="n">
        <v>10</v>
      </c>
    </row>
    <row r="1328">
      <c r="A1328" t="n">
        <v>88</v>
      </c>
      <c r="B1328" t="n">
        <v>120</v>
      </c>
      <c r="C1328" t="inlineStr">
        <is>
          <t xml:space="preserve">CONCLUIDO	</t>
        </is>
      </c>
      <c r="D1328" t="n">
        <v>12.5401</v>
      </c>
      <c r="E1328" t="n">
        <v>7.97</v>
      </c>
      <c r="F1328" t="n">
        <v>5.08</v>
      </c>
      <c r="G1328" t="n">
        <v>76.25</v>
      </c>
      <c r="H1328" t="n">
        <v>1.5</v>
      </c>
      <c r="I1328" t="n">
        <v>4</v>
      </c>
      <c r="J1328" t="n">
        <v>272.49</v>
      </c>
      <c r="K1328" t="n">
        <v>57.72</v>
      </c>
      <c r="L1328" t="n">
        <v>23</v>
      </c>
      <c r="M1328" t="n">
        <v>2</v>
      </c>
      <c r="N1328" t="n">
        <v>71.76000000000001</v>
      </c>
      <c r="O1328" t="n">
        <v>33840.76</v>
      </c>
      <c r="P1328" t="n">
        <v>67.05</v>
      </c>
      <c r="Q1328" t="n">
        <v>202.81</v>
      </c>
      <c r="R1328" t="n">
        <v>19.03</v>
      </c>
      <c r="S1328" t="n">
        <v>13.89</v>
      </c>
      <c r="T1328" t="n">
        <v>894.38</v>
      </c>
      <c r="U1328" t="n">
        <v>0.73</v>
      </c>
      <c r="V1328" t="n">
        <v>0.76</v>
      </c>
      <c r="W1328" t="n">
        <v>0.64</v>
      </c>
      <c r="X1328" t="n">
        <v>0.04</v>
      </c>
      <c r="Y1328" t="n">
        <v>1</v>
      </c>
      <c r="Z1328" t="n">
        <v>10</v>
      </c>
    </row>
    <row r="1329">
      <c r="A1329" t="n">
        <v>89</v>
      </c>
      <c r="B1329" t="n">
        <v>120</v>
      </c>
      <c r="C1329" t="inlineStr">
        <is>
          <t xml:space="preserve">CONCLUIDO	</t>
        </is>
      </c>
      <c r="D1329" t="n">
        <v>12.5361</v>
      </c>
      <c r="E1329" t="n">
        <v>7.98</v>
      </c>
      <c r="F1329" t="n">
        <v>5.09</v>
      </c>
      <c r="G1329" t="n">
        <v>76.29000000000001</v>
      </c>
      <c r="H1329" t="n">
        <v>1.52</v>
      </c>
      <c r="I1329" t="n">
        <v>4</v>
      </c>
      <c r="J1329" t="n">
        <v>272.97</v>
      </c>
      <c r="K1329" t="n">
        <v>57.72</v>
      </c>
      <c r="L1329" t="n">
        <v>23.25</v>
      </c>
      <c r="M1329" t="n">
        <v>2</v>
      </c>
      <c r="N1329" t="n">
        <v>71.98999999999999</v>
      </c>
      <c r="O1329" t="n">
        <v>33900.07</v>
      </c>
      <c r="P1329" t="n">
        <v>66.48999999999999</v>
      </c>
      <c r="Q1329" t="n">
        <v>202.81</v>
      </c>
      <c r="R1329" t="n">
        <v>19.06</v>
      </c>
      <c r="S1329" t="n">
        <v>13.89</v>
      </c>
      <c r="T1329" t="n">
        <v>908.05</v>
      </c>
      <c r="U1329" t="n">
        <v>0.73</v>
      </c>
      <c r="V1329" t="n">
        <v>0.76</v>
      </c>
      <c r="W1329" t="n">
        <v>0.64</v>
      </c>
      <c r="X1329" t="n">
        <v>0.05</v>
      </c>
      <c r="Y1329" t="n">
        <v>1</v>
      </c>
      <c r="Z1329" t="n">
        <v>10</v>
      </c>
    </row>
    <row r="1330">
      <c r="A1330" t="n">
        <v>90</v>
      </c>
      <c r="B1330" t="n">
        <v>120</v>
      </c>
      <c r="C1330" t="inlineStr">
        <is>
          <t xml:space="preserve">CONCLUIDO	</t>
        </is>
      </c>
      <c r="D1330" t="n">
        <v>12.6431</v>
      </c>
      <c r="E1330" t="n">
        <v>7.91</v>
      </c>
      <c r="F1330" t="n">
        <v>5.06</v>
      </c>
      <c r="G1330" t="n">
        <v>101.28</v>
      </c>
      <c r="H1330" t="n">
        <v>1.53</v>
      </c>
      <c r="I1330" t="n">
        <v>3</v>
      </c>
      <c r="J1330" t="n">
        <v>273.45</v>
      </c>
      <c r="K1330" t="n">
        <v>57.72</v>
      </c>
      <c r="L1330" t="n">
        <v>23.5</v>
      </c>
      <c r="M1330" t="n">
        <v>1</v>
      </c>
      <c r="N1330" t="n">
        <v>72.22</v>
      </c>
      <c r="O1330" t="n">
        <v>33959.47</v>
      </c>
      <c r="P1330" t="n">
        <v>65.69</v>
      </c>
      <c r="Q1330" t="n">
        <v>202.81</v>
      </c>
      <c r="R1330" t="n">
        <v>18.4</v>
      </c>
      <c r="S1330" t="n">
        <v>13.89</v>
      </c>
      <c r="T1330" t="n">
        <v>584.97</v>
      </c>
      <c r="U1330" t="n">
        <v>0.75</v>
      </c>
      <c r="V1330" t="n">
        <v>0.76</v>
      </c>
      <c r="W1330" t="n">
        <v>0.64</v>
      </c>
      <c r="X1330" t="n">
        <v>0.03</v>
      </c>
      <c r="Y1330" t="n">
        <v>1</v>
      </c>
      <c r="Z1330" t="n">
        <v>10</v>
      </c>
    </row>
    <row r="1331">
      <c r="A1331" t="n">
        <v>91</v>
      </c>
      <c r="B1331" t="n">
        <v>120</v>
      </c>
      <c r="C1331" t="inlineStr">
        <is>
          <t xml:space="preserve">CONCLUIDO	</t>
        </is>
      </c>
      <c r="D1331" t="n">
        <v>12.6338</v>
      </c>
      <c r="E1331" t="n">
        <v>7.92</v>
      </c>
      <c r="F1331" t="n">
        <v>5.07</v>
      </c>
      <c r="G1331" t="n">
        <v>101.39</v>
      </c>
      <c r="H1331" t="n">
        <v>1.54</v>
      </c>
      <c r="I1331" t="n">
        <v>3</v>
      </c>
      <c r="J1331" t="n">
        <v>273.93</v>
      </c>
      <c r="K1331" t="n">
        <v>57.72</v>
      </c>
      <c r="L1331" t="n">
        <v>23.75</v>
      </c>
      <c r="M1331" t="n">
        <v>1</v>
      </c>
      <c r="N1331" t="n">
        <v>72.45999999999999</v>
      </c>
      <c r="O1331" t="n">
        <v>34018.96</v>
      </c>
      <c r="P1331" t="n">
        <v>65.83</v>
      </c>
      <c r="Q1331" t="n">
        <v>202.83</v>
      </c>
      <c r="R1331" t="n">
        <v>18.6</v>
      </c>
      <c r="S1331" t="n">
        <v>13.89</v>
      </c>
      <c r="T1331" t="n">
        <v>687.16</v>
      </c>
      <c r="U1331" t="n">
        <v>0.75</v>
      </c>
      <c r="V1331" t="n">
        <v>0.76</v>
      </c>
      <c r="W1331" t="n">
        <v>0.64</v>
      </c>
      <c r="X1331" t="n">
        <v>0.03</v>
      </c>
      <c r="Y1331" t="n">
        <v>1</v>
      </c>
      <c r="Z1331" t="n">
        <v>10</v>
      </c>
    </row>
    <row r="1332">
      <c r="A1332" t="n">
        <v>92</v>
      </c>
      <c r="B1332" t="n">
        <v>120</v>
      </c>
      <c r="C1332" t="inlineStr">
        <is>
          <t xml:space="preserve">CONCLUIDO	</t>
        </is>
      </c>
      <c r="D1332" t="n">
        <v>12.6302</v>
      </c>
      <c r="E1332" t="n">
        <v>7.92</v>
      </c>
      <c r="F1332" t="n">
        <v>5.07</v>
      </c>
      <c r="G1332" t="n">
        <v>101.44</v>
      </c>
      <c r="H1332" t="n">
        <v>1.56</v>
      </c>
      <c r="I1332" t="n">
        <v>3</v>
      </c>
      <c r="J1332" t="n">
        <v>274.41</v>
      </c>
      <c r="K1332" t="n">
        <v>57.72</v>
      </c>
      <c r="L1332" t="n">
        <v>24</v>
      </c>
      <c r="M1332" t="n">
        <v>1</v>
      </c>
      <c r="N1332" t="n">
        <v>72.69</v>
      </c>
      <c r="O1332" t="n">
        <v>34078.55</v>
      </c>
      <c r="P1332" t="n">
        <v>65.92</v>
      </c>
      <c r="Q1332" t="n">
        <v>202.81</v>
      </c>
      <c r="R1332" t="n">
        <v>18.64</v>
      </c>
      <c r="S1332" t="n">
        <v>13.89</v>
      </c>
      <c r="T1332" t="n">
        <v>706.55</v>
      </c>
      <c r="U1332" t="n">
        <v>0.75</v>
      </c>
      <c r="V1332" t="n">
        <v>0.76</v>
      </c>
      <c r="W1332" t="n">
        <v>0.64</v>
      </c>
      <c r="X1332" t="n">
        <v>0.03</v>
      </c>
      <c r="Y1332" t="n">
        <v>1</v>
      </c>
      <c r="Z1332" t="n">
        <v>10</v>
      </c>
    </row>
    <row r="1333">
      <c r="A1333" t="n">
        <v>93</v>
      </c>
      <c r="B1333" t="n">
        <v>120</v>
      </c>
      <c r="C1333" t="inlineStr">
        <is>
          <t xml:space="preserve">CONCLUIDO	</t>
        </is>
      </c>
      <c r="D1333" t="n">
        <v>12.6351</v>
      </c>
      <c r="E1333" t="n">
        <v>7.91</v>
      </c>
      <c r="F1333" t="n">
        <v>5.07</v>
      </c>
      <c r="G1333" t="n">
        <v>101.38</v>
      </c>
      <c r="H1333" t="n">
        <v>1.57</v>
      </c>
      <c r="I1333" t="n">
        <v>3</v>
      </c>
      <c r="J1333" t="n">
        <v>274.9</v>
      </c>
      <c r="K1333" t="n">
        <v>57.72</v>
      </c>
      <c r="L1333" t="n">
        <v>24.25</v>
      </c>
      <c r="M1333" t="n">
        <v>1</v>
      </c>
      <c r="N1333" t="n">
        <v>72.92</v>
      </c>
      <c r="O1333" t="n">
        <v>34138.22</v>
      </c>
      <c r="P1333" t="n">
        <v>66.06999999999999</v>
      </c>
      <c r="Q1333" t="n">
        <v>202.81</v>
      </c>
      <c r="R1333" t="n">
        <v>18.56</v>
      </c>
      <c r="S1333" t="n">
        <v>13.89</v>
      </c>
      <c r="T1333" t="n">
        <v>665.7</v>
      </c>
      <c r="U1333" t="n">
        <v>0.75</v>
      </c>
      <c r="V1333" t="n">
        <v>0.76</v>
      </c>
      <c r="W1333" t="n">
        <v>0.64</v>
      </c>
      <c r="X1333" t="n">
        <v>0.03</v>
      </c>
      <c r="Y1333" t="n">
        <v>1</v>
      </c>
      <c r="Z1333" t="n">
        <v>10</v>
      </c>
    </row>
    <row r="1334">
      <c r="A1334" t="n">
        <v>94</v>
      </c>
      <c r="B1334" t="n">
        <v>120</v>
      </c>
      <c r="C1334" t="inlineStr">
        <is>
          <t xml:space="preserve">CONCLUIDO	</t>
        </is>
      </c>
      <c r="D1334" t="n">
        <v>12.6369</v>
      </c>
      <c r="E1334" t="n">
        <v>7.91</v>
      </c>
      <c r="F1334" t="n">
        <v>5.07</v>
      </c>
      <c r="G1334" t="n">
        <v>101.36</v>
      </c>
      <c r="H1334" t="n">
        <v>1.58</v>
      </c>
      <c r="I1334" t="n">
        <v>3</v>
      </c>
      <c r="J1334" t="n">
        <v>275.38</v>
      </c>
      <c r="K1334" t="n">
        <v>57.72</v>
      </c>
      <c r="L1334" t="n">
        <v>24.5</v>
      </c>
      <c r="M1334" t="n">
        <v>1</v>
      </c>
      <c r="N1334" t="n">
        <v>73.16</v>
      </c>
      <c r="O1334" t="n">
        <v>34197.98</v>
      </c>
      <c r="P1334" t="n">
        <v>66.06999999999999</v>
      </c>
      <c r="Q1334" t="n">
        <v>202.81</v>
      </c>
      <c r="R1334" t="n">
        <v>18.51</v>
      </c>
      <c r="S1334" t="n">
        <v>13.89</v>
      </c>
      <c r="T1334" t="n">
        <v>637.88</v>
      </c>
      <c r="U1334" t="n">
        <v>0.75</v>
      </c>
      <c r="V1334" t="n">
        <v>0.76</v>
      </c>
      <c r="W1334" t="n">
        <v>0.64</v>
      </c>
      <c r="X1334" t="n">
        <v>0.03</v>
      </c>
      <c r="Y1334" t="n">
        <v>1</v>
      </c>
      <c r="Z1334" t="n">
        <v>10</v>
      </c>
    </row>
    <row r="1335">
      <c r="A1335" t="n">
        <v>95</v>
      </c>
      <c r="B1335" t="n">
        <v>120</v>
      </c>
      <c r="C1335" t="inlineStr">
        <is>
          <t xml:space="preserve">CONCLUIDO	</t>
        </is>
      </c>
      <c r="D1335" t="n">
        <v>12.6396</v>
      </c>
      <c r="E1335" t="n">
        <v>7.91</v>
      </c>
      <c r="F1335" t="n">
        <v>5.07</v>
      </c>
      <c r="G1335" t="n">
        <v>101.32</v>
      </c>
      <c r="H1335" t="n">
        <v>1.6</v>
      </c>
      <c r="I1335" t="n">
        <v>3</v>
      </c>
      <c r="J1335" t="n">
        <v>275.87</v>
      </c>
      <c r="K1335" t="n">
        <v>57.72</v>
      </c>
      <c r="L1335" t="n">
        <v>24.75</v>
      </c>
      <c r="M1335" t="n">
        <v>1</v>
      </c>
      <c r="N1335" t="n">
        <v>73.39</v>
      </c>
      <c r="O1335" t="n">
        <v>34257.84</v>
      </c>
      <c r="P1335" t="n">
        <v>66.06</v>
      </c>
      <c r="Q1335" t="n">
        <v>202.81</v>
      </c>
      <c r="R1335" t="n">
        <v>18.47</v>
      </c>
      <c r="S1335" t="n">
        <v>13.89</v>
      </c>
      <c r="T1335" t="n">
        <v>619.8</v>
      </c>
      <c r="U1335" t="n">
        <v>0.75</v>
      </c>
      <c r="V1335" t="n">
        <v>0.76</v>
      </c>
      <c r="W1335" t="n">
        <v>0.64</v>
      </c>
      <c r="X1335" t="n">
        <v>0.03</v>
      </c>
      <c r="Y1335" t="n">
        <v>1</v>
      </c>
      <c r="Z1335" t="n">
        <v>10</v>
      </c>
    </row>
    <row r="1336">
      <c r="A1336" t="n">
        <v>96</v>
      </c>
      <c r="B1336" t="n">
        <v>120</v>
      </c>
      <c r="C1336" t="inlineStr">
        <is>
          <t xml:space="preserve">CONCLUIDO	</t>
        </is>
      </c>
      <c r="D1336" t="n">
        <v>12.6369</v>
      </c>
      <c r="E1336" t="n">
        <v>7.91</v>
      </c>
      <c r="F1336" t="n">
        <v>5.07</v>
      </c>
      <c r="G1336" t="n">
        <v>101.36</v>
      </c>
      <c r="H1336" t="n">
        <v>1.61</v>
      </c>
      <c r="I1336" t="n">
        <v>3</v>
      </c>
      <c r="J1336" t="n">
        <v>276.35</v>
      </c>
      <c r="K1336" t="n">
        <v>57.72</v>
      </c>
      <c r="L1336" t="n">
        <v>25</v>
      </c>
      <c r="M1336" t="n">
        <v>1</v>
      </c>
      <c r="N1336" t="n">
        <v>73.63</v>
      </c>
      <c r="O1336" t="n">
        <v>34317.79</v>
      </c>
      <c r="P1336" t="n">
        <v>66.2</v>
      </c>
      <c r="Q1336" t="n">
        <v>202.81</v>
      </c>
      <c r="R1336" t="n">
        <v>18.53</v>
      </c>
      <c r="S1336" t="n">
        <v>13.89</v>
      </c>
      <c r="T1336" t="n">
        <v>652.3099999999999</v>
      </c>
      <c r="U1336" t="n">
        <v>0.75</v>
      </c>
      <c r="V1336" t="n">
        <v>0.76</v>
      </c>
      <c r="W1336" t="n">
        <v>0.64</v>
      </c>
      <c r="X1336" t="n">
        <v>0.03</v>
      </c>
      <c r="Y1336" t="n">
        <v>1</v>
      </c>
      <c r="Z1336" t="n">
        <v>10</v>
      </c>
    </row>
    <row r="1337">
      <c r="A1337" t="n">
        <v>97</v>
      </c>
      <c r="B1337" t="n">
        <v>120</v>
      </c>
      <c r="C1337" t="inlineStr">
        <is>
          <t xml:space="preserve">CONCLUIDO	</t>
        </is>
      </c>
      <c r="D1337" t="n">
        <v>12.6387</v>
      </c>
      <c r="E1337" t="n">
        <v>7.91</v>
      </c>
      <c r="F1337" t="n">
        <v>5.07</v>
      </c>
      <c r="G1337" t="n">
        <v>101.33</v>
      </c>
      <c r="H1337" t="n">
        <v>1.62</v>
      </c>
      <c r="I1337" t="n">
        <v>3</v>
      </c>
      <c r="J1337" t="n">
        <v>276.84</v>
      </c>
      <c r="K1337" t="n">
        <v>57.72</v>
      </c>
      <c r="L1337" t="n">
        <v>25.25</v>
      </c>
      <c r="M1337" t="n">
        <v>1</v>
      </c>
      <c r="N1337" t="n">
        <v>73.87</v>
      </c>
      <c r="O1337" t="n">
        <v>34377.83</v>
      </c>
      <c r="P1337" t="n">
        <v>66.31999999999999</v>
      </c>
      <c r="Q1337" t="n">
        <v>202.94</v>
      </c>
      <c r="R1337" t="n">
        <v>18.5</v>
      </c>
      <c r="S1337" t="n">
        <v>13.89</v>
      </c>
      <c r="T1337" t="n">
        <v>633.98</v>
      </c>
      <c r="U1337" t="n">
        <v>0.75</v>
      </c>
      <c r="V1337" t="n">
        <v>0.76</v>
      </c>
      <c r="W1337" t="n">
        <v>0.64</v>
      </c>
      <c r="X1337" t="n">
        <v>0.03</v>
      </c>
      <c r="Y1337" t="n">
        <v>1</v>
      </c>
      <c r="Z1337" t="n">
        <v>10</v>
      </c>
    </row>
    <row r="1338">
      <c r="A1338" t="n">
        <v>98</v>
      </c>
      <c r="B1338" t="n">
        <v>120</v>
      </c>
      <c r="C1338" t="inlineStr">
        <is>
          <t xml:space="preserve">CONCLUIDO	</t>
        </is>
      </c>
      <c r="D1338" t="n">
        <v>12.6325</v>
      </c>
      <c r="E1338" t="n">
        <v>7.92</v>
      </c>
      <c r="F1338" t="n">
        <v>5.07</v>
      </c>
      <c r="G1338" t="n">
        <v>101.41</v>
      </c>
      <c r="H1338" t="n">
        <v>1.64</v>
      </c>
      <c r="I1338" t="n">
        <v>3</v>
      </c>
      <c r="J1338" t="n">
        <v>277.33</v>
      </c>
      <c r="K1338" t="n">
        <v>57.72</v>
      </c>
      <c r="L1338" t="n">
        <v>25.5</v>
      </c>
      <c r="M1338" t="n">
        <v>1</v>
      </c>
      <c r="N1338" t="n">
        <v>74.09999999999999</v>
      </c>
      <c r="O1338" t="n">
        <v>34437.96</v>
      </c>
      <c r="P1338" t="n">
        <v>66.66</v>
      </c>
      <c r="Q1338" t="n">
        <v>202.81</v>
      </c>
      <c r="R1338" t="n">
        <v>18.58</v>
      </c>
      <c r="S1338" t="n">
        <v>13.89</v>
      </c>
      <c r="T1338" t="n">
        <v>676.36</v>
      </c>
      <c r="U1338" t="n">
        <v>0.75</v>
      </c>
      <c r="V1338" t="n">
        <v>0.76</v>
      </c>
      <c r="W1338" t="n">
        <v>0.64</v>
      </c>
      <c r="X1338" t="n">
        <v>0.03</v>
      </c>
      <c r="Y1338" t="n">
        <v>1</v>
      </c>
      <c r="Z1338" t="n">
        <v>10</v>
      </c>
    </row>
    <row r="1339">
      <c r="A1339" t="n">
        <v>99</v>
      </c>
      <c r="B1339" t="n">
        <v>120</v>
      </c>
      <c r="C1339" t="inlineStr">
        <is>
          <t xml:space="preserve">CONCLUIDO	</t>
        </is>
      </c>
      <c r="D1339" t="n">
        <v>12.6316</v>
      </c>
      <c r="E1339" t="n">
        <v>7.92</v>
      </c>
      <c r="F1339" t="n">
        <v>5.07</v>
      </c>
      <c r="G1339" t="n">
        <v>101.42</v>
      </c>
      <c r="H1339" t="n">
        <v>1.65</v>
      </c>
      <c r="I1339" t="n">
        <v>3</v>
      </c>
      <c r="J1339" t="n">
        <v>277.82</v>
      </c>
      <c r="K1339" t="n">
        <v>57.72</v>
      </c>
      <c r="L1339" t="n">
        <v>25.75</v>
      </c>
      <c r="M1339" t="n">
        <v>1</v>
      </c>
      <c r="N1339" t="n">
        <v>74.34</v>
      </c>
      <c r="O1339" t="n">
        <v>34498.19</v>
      </c>
      <c r="P1339" t="n">
        <v>66.67</v>
      </c>
      <c r="Q1339" t="n">
        <v>202.81</v>
      </c>
      <c r="R1339" t="n">
        <v>18.66</v>
      </c>
      <c r="S1339" t="n">
        <v>13.89</v>
      </c>
      <c r="T1339" t="n">
        <v>712.64</v>
      </c>
      <c r="U1339" t="n">
        <v>0.74</v>
      </c>
      <c r="V1339" t="n">
        <v>0.76</v>
      </c>
      <c r="W1339" t="n">
        <v>0.64</v>
      </c>
      <c r="X1339" t="n">
        <v>0.03</v>
      </c>
      <c r="Y1339" t="n">
        <v>1</v>
      </c>
      <c r="Z1339" t="n">
        <v>10</v>
      </c>
    </row>
    <row r="1340">
      <c r="A1340" t="n">
        <v>100</v>
      </c>
      <c r="B1340" t="n">
        <v>120</v>
      </c>
      <c r="C1340" t="inlineStr">
        <is>
          <t xml:space="preserve">CONCLUIDO	</t>
        </is>
      </c>
      <c r="D1340" t="n">
        <v>12.6347</v>
      </c>
      <c r="E1340" t="n">
        <v>7.91</v>
      </c>
      <c r="F1340" t="n">
        <v>5.07</v>
      </c>
      <c r="G1340" t="n">
        <v>101.38</v>
      </c>
      <c r="H1340" t="n">
        <v>1.66</v>
      </c>
      <c r="I1340" t="n">
        <v>3</v>
      </c>
      <c r="J1340" t="n">
        <v>278.31</v>
      </c>
      <c r="K1340" t="n">
        <v>57.72</v>
      </c>
      <c r="L1340" t="n">
        <v>26</v>
      </c>
      <c r="M1340" t="n">
        <v>1</v>
      </c>
      <c r="N1340" t="n">
        <v>74.58</v>
      </c>
      <c r="O1340" t="n">
        <v>34558.51</v>
      </c>
      <c r="P1340" t="n">
        <v>66.51000000000001</v>
      </c>
      <c r="Q1340" t="n">
        <v>202.81</v>
      </c>
      <c r="R1340" t="n">
        <v>18.53</v>
      </c>
      <c r="S1340" t="n">
        <v>13.89</v>
      </c>
      <c r="T1340" t="n">
        <v>650.2</v>
      </c>
      <c r="U1340" t="n">
        <v>0.75</v>
      </c>
      <c r="V1340" t="n">
        <v>0.76</v>
      </c>
      <c r="W1340" t="n">
        <v>0.64</v>
      </c>
      <c r="X1340" t="n">
        <v>0.03</v>
      </c>
      <c r="Y1340" t="n">
        <v>1</v>
      </c>
      <c r="Z1340" t="n">
        <v>10</v>
      </c>
    </row>
    <row r="1341">
      <c r="A1341" t="n">
        <v>101</v>
      </c>
      <c r="B1341" t="n">
        <v>120</v>
      </c>
      <c r="C1341" t="inlineStr">
        <is>
          <t xml:space="preserve">CONCLUIDO	</t>
        </is>
      </c>
      <c r="D1341" t="n">
        <v>12.6338</v>
      </c>
      <c r="E1341" t="n">
        <v>7.92</v>
      </c>
      <c r="F1341" t="n">
        <v>5.07</v>
      </c>
      <c r="G1341" t="n">
        <v>101.39</v>
      </c>
      <c r="H1341" t="n">
        <v>1.68</v>
      </c>
      <c r="I1341" t="n">
        <v>3</v>
      </c>
      <c r="J1341" t="n">
        <v>278.79</v>
      </c>
      <c r="K1341" t="n">
        <v>57.72</v>
      </c>
      <c r="L1341" t="n">
        <v>26.25</v>
      </c>
      <c r="M1341" t="n">
        <v>0</v>
      </c>
      <c r="N1341" t="n">
        <v>74.81999999999999</v>
      </c>
      <c r="O1341" t="n">
        <v>34618.92</v>
      </c>
      <c r="P1341" t="n">
        <v>66.62</v>
      </c>
      <c r="Q1341" t="n">
        <v>202.81</v>
      </c>
      <c r="R1341" t="n">
        <v>18.57</v>
      </c>
      <c r="S1341" t="n">
        <v>13.89</v>
      </c>
      <c r="T1341" t="n">
        <v>671.65</v>
      </c>
      <c r="U1341" t="n">
        <v>0.75</v>
      </c>
      <c r="V1341" t="n">
        <v>0.76</v>
      </c>
      <c r="W1341" t="n">
        <v>0.64</v>
      </c>
      <c r="X1341" t="n">
        <v>0.03</v>
      </c>
      <c r="Y1341" t="n">
        <v>1</v>
      </c>
      <c r="Z1341" t="n">
        <v>10</v>
      </c>
    </row>
    <row r="1342">
      <c r="A1342" t="n">
        <v>0</v>
      </c>
      <c r="B1342" t="n">
        <v>145</v>
      </c>
      <c r="C1342" t="inlineStr">
        <is>
          <t xml:space="preserve">CONCLUIDO	</t>
        </is>
      </c>
      <c r="D1342" t="n">
        <v>6.8405</v>
      </c>
      <c r="E1342" t="n">
        <v>14.62</v>
      </c>
      <c r="F1342" t="n">
        <v>6.87</v>
      </c>
      <c r="G1342" t="n">
        <v>4.63</v>
      </c>
      <c r="H1342" t="n">
        <v>0.06</v>
      </c>
      <c r="I1342" t="n">
        <v>89</v>
      </c>
      <c r="J1342" t="n">
        <v>285.18</v>
      </c>
      <c r="K1342" t="n">
        <v>61.2</v>
      </c>
      <c r="L1342" t="n">
        <v>1</v>
      </c>
      <c r="M1342" t="n">
        <v>87</v>
      </c>
      <c r="N1342" t="n">
        <v>77.98</v>
      </c>
      <c r="O1342" t="n">
        <v>35406.83</v>
      </c>
      <c r="P1342" t="n">
        <v>121.98</v>
      </c>
      <c r="Q1342" t="n">
        <v>202.89</v>
      </c>
      <c r="R1342" t="n">
        <v>74.65000000000001</v>
      </c>
      <c r="S1342" t="n">
        <v>13.89</v>
      </c>
      <c r="T1342" t="n">
        <v>28278.15</v>
      </c>
      <c r="U1342" t="n">
        <v>0.19</v>
      </c>
      <c r="V1342" t="n">
        <v>0.5600000000000001</v>
      </c>
      <c r="W1342" t="n">
        <v>0.79</v>
      </c>
      <c r="X1342" t="n">
        <v>1.83</v>
      </c>
      <c r="Y1342" t="n">
        <v>1</v>
      </c>
      <c r="Z1342" t="n">
        <v>10</v>
      </c>
    </row>
    <row r="1343">
      <c r="A1343" t="n">
        <v>1</v>
      </c>
      <c r="B1343" t="n">
        <v>145</v>
      </c>
      <c r="C1343" t="inlineStr">
        <is>
          <t xml:space="preserve">CONCLUIDO	</t>
        </is>
      </c>
      <c r="D1343" t="n">
        <v>7.7729</v>
      </c>
      <c r="E1343" t="n">
        <v>12.87</v>
      </c>
      <c r="F1343" t="n">
        <v>6.36</v>
      </c>
      <c r="G1343" t="n">
        <v>5.78</v>
      </c>
      <c r="H1343" t="n">
        <v>0.08</v>
      </c>
      <c r="I1343" t="n">
        <v>66</v>
      </c>
      <c r="J1343" t="n">
        <v>285.68</v>
      </c>
      <c r="K1343" t="n">
        <v>61.2</v>
      </c>
      <c r="L1343" t="n">
        <v>1.25</v>
      </c>
      <c r="M1343" t="n">
        <v>64</v>
      </c>
      <c r="N1343" t="n">
        <v>78.23999999999999</v>
      </c>
      <c r="O1343" t="n">
        <v>35468.6</v>
      </c>
      <c r="P1343" t="n">
        <v>112.75</v>
      </c>
      <c r="Q1343" t="n">
        <v>202.82</v>
      </c>
      <c r="R1343" t="n">
        <v>58.72</v>
      </c>
      <c r="S1343" t="n">
        <v>13.89</v>
      </c>
      <c r="T1343" t="n">
        <v>20428.57</v>
      </c>
      <c r="U1343" t="n">
        <v>0.24</v>
      </c>
      <c r="V1343" t="n">
        <v>0.61</v>
      </c>
      <c r="W1343" t="n">
        <v>0.75</v>
      </c>
      <c r="X1343" t="n">
        <v>1.32</v>
      </c>
      <c r="Y1343" t="n">
        <v>1</v>
      </c>
      <c r="Z1343" t="n">
        <v>10</v>
      </c>
    </row>
    <row r="1344">
      <c r="A1344" t="n">
        <v>2</v>
      </c>
      <c r="B1344" t="n">
        <v>145</v>
      </c>
      <c r="C1344" t="inlineStr">
        <is>
          <t xml:space="preserve">CONCLUIDO	</t>
        </is>
      </c>
      <c r="D1344" t="n">
        <v>8.395899999999999</v>
      </c>
      <c r="E1344" t="n">
        <v>11.91</v>
      </c>
      <c r="F1344" t="n">
        <v>6.11</v>
      </c>
      <c r="G1344" t="n">
        <v>6.91</v>
      </c>
      <c r="H1344" t="n">
        <v>0.09</v>
      </c>
      <c r="I1344" t="n">
        <v>53</v>
      </c>
      <c r="J1344" t="n">
        <v>286.19</v>
      </c>
      <c r="K1344" t="n">
        <v>61.2</v>
      </c>
      <c r="L1344" t="n">
        <v>1.5</v>
      </c>
      <c r="M1344" t="n">
        <v>51</v>
      </c>
      <c r="N1344" t="n">
        <v>78.48999999999999</v>
      </c>
      <c r="O1344" t="n">
        <v>35530.47</v>
      </c>
      <c r="P1344" t="n">
        <v>108.11</v>
      </c>
      <c r="Q1344" t="n">
        <v>202.82</v>
      </c>
      <c r="R1344" t="n">
        <v>50.71</v>
      </c>
      <c r="S1344" t="n">
        <v>13.89</v>
      </c>
      <c r="T1344" t="n">
        <v>16490.68</v>
      </c>
      <c r="U1344" t="n">
        <v>0.27</v>
      </c>
      <c r="V1344" t="n">
        <v>0.63</v>
      </c>
      <c r="W1344" t="n">
        <v>0.73</v>
      </c>
      <c r="X1344" t="n">
        <v>1.07</v>
      </c>
      <c r="Y1344" t="n">
        <v>1</v>
      </c>
      <c r="Z1344" t="n">
        <v>10</v>
      </c>
    </row>
    <row r="1345">
      <c r="A1345" t="n">
        <v>3</v>
      </c>
      <c r="B1345" t="n">
        <v>145</v>
      </c>
      <c r="C1345" t="inlineStr">
        <is>
          <t xml:space="preserve">CONCLUIDO	</t>
        </is>
      </c>
      <c r="D1345" t="n">
        <v>8.8935</v>
      </c>
      <c r="E1345" t="n">
        <v>11.24</v>
      </c>
      <c r="F1345" t="n">
        <v>5.92</v>
      </c>
      <c r="G1345" t="n">
        <v>8.08</v>
      </c>
      <c r="H1345" t="n">
        <v>0.11</v>
      </c>
      <c r="I1345" t="n">
        <v>44</v>
      </c>
      <c r="J1345" t="n">
        <v>286.69</v>
      </c>
      <c r="K1345" t="n">
        <v>61.2</v>
      </c>
      <c r="L1345" t="n">
        <v>1.75</v>
      </c>
      <c r="M1345" t="n">
        <v>42</v>
      </c>
      <c r="N1345" t="n">
        <v>78.73999999999999</v>
      </c>
      <c r="O1345" t="n">
        <v>35592.57</v>
      </c>
      <c r="P1345" t="n">
        <v>104.85</v>
      </c>
      <c r="Q1345" t="n">
        <v>202.87</v>
      </c>
      <c r="R1345" t="n">
        <v>45.27</v>
      </c>
      <c r="S1345" t="n">
        <v>13.89</v>
      </c>
      <c r="T1345" t="n">
        <v>13816.68</v>
      </c>
      <c r="U1345" t="n">
        <v>0.31</v>
      </c>
      <c r="V1345" t="n">
        <v>0.65</v>
      </c>
      <c r="W1345" t="n">
        <v>0.71</v>
      </c>
      <c r="X1345" t="n">
        <v>0.88</v>
      </c>
      <c r="Y1345" t="n">
        <v>1</v>
      </c>
      <c r="Z1345" t="n">
        <v>10</v>
      </c>
    </row>
    <row r="1346">
      <c r="A1346" t="n">
        <v>4</v>
      </c>
      <c r="B1346" t="n">
        <v>145</v>
      </c>
      <c r="C1346" t="inlineStr">
        <is>
          <t xml:space="preserve">CONCLUIDO	</t>
        </is>
      </c>
      <c r="D1346" t="n">
        <v>9.266400000000001</v>
      </c>
      <c r="E1346" t="n">
        <v>10.79</v>
      </c>
      <c r="F1346" t="n">
        <v>5.79</v>
      </c>
      <c r="G1346" t="n">
        <v>9.15</v>
      </c>
      <c r="H1346" t="n">
        <v>0.12</v>
      </c>
      <c r="I1346" t="n">
        <v>38</v>
      </c>
      <c r="J1346" t="n">
        <v>287.19</v>
      </c>
      <c r="K1346" t="n">
        <v>61.2</v>
      </c>
      <c r="L1346" t="n">
        <v>2</v>
      </c>
      <c r="M1346" t="n">
        <v>36</v>
      </c>
      <c r="N1346" t="n">
        <v>78.98999999999999</v>
      </c>
      <c r="O1346" t="n">
        <v>35654.65</v>
      </c>
      <c r="P1346" t="n">
        <v>102.46</v>
      </c>
      <c r="Q1346" t="n">
        <v>202.84</v>
      </c>
      <c r="R1346" t="n">
        <v>41.21</v>
      </c>
      <c r="S1346" t="n">
        <v>13.89</v>
      </c>
      <c r="T1346" t="n">
        <v>11815.25</v>
      </c>
      <c r="U1346" t="n">
        <v>0.34</v>
      </c>
      <c r="V1346" t="n">
        <v>0.67</v>
      </c>
      <c r="W1346" t="n">
        <v>0.7</v>
      </c>
      <c r="X1346" t="n">
        <v>0.76</v>
      </c>
      <c r="Y1346" t="n">
        <v>1</v>
      </c>
      <c r="Z1346" t="n">
        <v>10</v>
      </c>
    </row>
    <row r="1347">
      <c r="A1347" t="n">
        <v>5</v>
      </c>
      <c r="B1347" t="n">
        <v>145</v>
      </c>
      <c r="C1347" t="inlineStr">
        <is>
          <t xml:space="preserve">CONCLUIDO	</t>
        </is>
      </c>
      <c r="D1347" t="n">
        <v>9.6023</v>
      </c>
      <c r="E1347" t="n">
        <v>10.41</v>
      </c>
      <c r="F1347" t="n">
        <v>5.69</v>
      </c>
      <c r="G1347" t="n">
        <v>10.34</v>
      </c>
      <c r="H1347" t="n">
        <v>0.14</v>
      </c>
      <c r="I1347" t="n">
        <v>33</v>
      </c>
      <c r="J1347" t="n">
        <v>287.7</v>
      </c>
      <c r="K1347" t="n">
        <v>61.2</v>
      </c>
      <c r="L1347" t="n">
        <v>2.25</v>
      </c>
      <c r="M1347" t="n">
        <v>31</v>
      </c>
      <c r="N1347" t="n">
        <v>79.25</v>
      </c>
      <c r="O1347" t="n">
        <v>35716.83</v>
      </c>
      <c r="P1347" t="n">
        <v>100.39</v>
      </c>
      <c r="Q1347" t="n">
        <v>202.82</v>
      </c>
      <c r="R1347" t="n">
        <v>37.81</v>
      </c>
      <c r="S1347" t="n">
        <v>13.89</v>
      </c>
      <c r="T1347" t="n">
        <v>10137.96</v>
      </c>
      <c r="U1347" t="n">
        <v>0.37</v>
      </c>
      <c r="V1347" t="n">
        <v>0.68</v>
      </c>
      <c r="W1347" t="n">
        <v>0.6899999999999999</v>
      </c>
      <c r="X1347" t="n">
        <v>0.65</v>
      </c>
      <c r="Y1347" t="n">
        <v>1</v>
      </c>
      <c r="Z1347" t="n">
        <v>10</v>
      </c>
    </row>
    <row r="1348">
      <c r="A1348" t="n">
        <v>6</v>
      </c>
      <c r="B1348" t="n">
        <v>145</v>
      </c>
      <c r="C1348" t="inlineStr">
        <is>
          <t xml:space="preserve">CONCLUIDO	</t>
        </is>
      </c>
      <c r="D1348" t="n">
        <v>9.805300000000001</v>
      </c>
      <c r="E1348" t="n">
        <v>10.2</v>
      </c>
      <c r="F1348" t="n">
        <v>5.63</v>
      </c>
      <c r="G1348" t="n">
        <v>11.27</v>
      </c>
      <c r="H1348" t="n">
        <v>0.15</v>
      </c>
      <c r="I1348" t="n">
        <v>30</v>
      </c>
      <c r="J1348" t="n">
        <v>288.2</v>
      </c>
      <c r="K1348" t="n">
        <v>61.2</v>
      </c>
      <c r="L1348" t="n">
        <v>2.5</v>
      </c>
      <c r="M1348" t="n">
        <v>28</v>
      </c>
      <c r="N1348" t="n">
        <v>79.5</v>
      </c>
      <c r="O1348" t="n">
        <v>35779.11</v>
      </c>
      <c r="P1348" t="n">
        <v>99.41</v>
      </c>
      <c r="Q1348" t="n">
        <v>202.85</v>
      </c>
      <c r="R1348" t="n">
        <v>35.81</v>
      </c>
      <c r="S1348" t="n">
        <v>13.89</v>
      </c>
      <c r="T1348" t="n">
        <v>9156.799999999999</v>
      </c>
      <c r="U1348" t="n">
        <v>0.39</v>
      </c>
      <c r="V1348" t="n">
        <v>0.6899999999999999</v>
      </c>
      <c r="W1348" t="n">
        <v>0.6899999999999999</v>
      </c>
      <c r="X1348" t="n">
        <v>0.59</v>
      </c>
      <c r="Y1348" t="n">
        <v>1</v>
      </c>
      <c r="Z1348" t="n">
        <v>10</v>
      </c>
    </row>
    <row r="1349">
      <c r="A1349" t="n">
        <v>7</v>
      </c>
      <c r="B1349" t="n">
        <v>145</v>
      </c>
      <c r="C1349" t="inlineStr">
        <is>
          <t xml:space="preserve">CONCLUIDO	</t>
        </is>
      </c>
      <c r="D1349" t="n">
        <v>10.0248</v>
      </c>
      <c r="E1349" t="n">
        <v>9.98</v>
      </c>
      <c r="F1349" t="n">
        <v>5.57</v>
      </c>
      <c r="G1349" t="n">
        <v>12.38</v>
      </c>
      <c r="H1349" t="n">
        <v>0.17</v>
      </c>
      <c r="I1349" t="n">
        <v>27</v>
      </c>
      <c r="J1349" t="n">
        <v>288.71</v>
      </c>
      <c r="K1349" t="n">
        <v>61.2</v>
      </c>
      <c r="L1349" t="n">
        <v>2.75</v>
      </c>
      <c r="M1349" t="n">
        <v>25</v>
      </c>
      <c r="N1349" t="n">
        <v>79.76000000000001</v>
      </c>
      <c r="O1349" t="n">
        <v>35841.5</v>
      </c>
      <c r="P1349" t="n">
        <v>98.22</v>
      </c>
      <c r="Q1349" t="n">
        <v>202.89</v>
      </c>
      <c r="R1349" t="n">
        <v>34.04</v>
      </c>
      <c r="S1349" t="n">
        <v>13.89</v>
      </c>
      <c r="T1349" t="n">
        <v>8286.280000000001</v>
      </c>
      <c r="U1349" t="n">
        <v>0.41</v>
      </c>
      <c r="V1349" t="n">
        <v>0.6899999999999999</v>
      </c>
      <c r="W1349" t="n">
        <v>0.6899999999999999</v>
      </c>
      <c r="X1349" t="n">
        <v>0.53</v>
      </c>
      <c r="Y1349" t="n">
        <v>1</v>
      </c>
      <c r="Z1349" t="n">
        <v>10</v>
      </c>
    </row>
    <row r="1350">
      <c r="A1350" t="n">
        <v>8</v>
      </c>
      <c r="B1350" t="n">
        <v>145</v>
      </c>
      <c r="C1350" t="inlineStr">
        <is>
          <t xml:space="preserve">CONCLUIDO	</t>
        </is>
      </c>
      <c r="D1350" t="n">
        <v>10.1986</v>
      </c>
      <c r="E1350" t="n">
        <v>9.81</v>
      </c>
      <c r="F1350" t="n">
        <v>5.51</v>
      </c>
      <c r="G1350" t="n">
        <v>13.22</v>
      </c>
      <c r="H1350" t="n">
        <v>0.18</v>
      </c>
      <c r="I1350" t="n">
        <v>25</v>
      </c>
      <c r="J1350" t="n">
        <v>289.21</v>
      </c>
      <c r="K1350" t="n">
        <v>61.2</v>
      </c>
      <c r="L1350" t="n">
        <v>3</v>
      </c>
      <c r="M1350" t="n">
        <v>23</v>
      </c>
      <c r="N1350" t="n">
        <v>80.02</v>
      </c>
      <c r="O1350" t="n">
        <v>35903.99</v>
      </c>
      <c r="P1350" t="n">
        <v>97.03</v>
      </c>
      <c r="Q1350" t="n">
        <v>202.83</v>
      </c>
      <c r="R1350" t="n">
        <v>32.23</v>
      </c>
      <c r="S1350" t="n">
        <v>13.89</v>
      </c>
      <c r="T1350" t="n">
        <v>7392.09</v>
      </c>
      <c r="U1350" t="n">
        <v>0.43</v>
      </c>
      <c r="V1350" t="n">
        <v>0.7</v>
      </c>
      <c r="W1350" t="n">
        <v>0.68</v>
      </c>
      <c r="X1350" t="n">
        <v>0.47</v>
      </c>
      <c r="Y1350" t="n">
        <v>1</v>
      </c>
      <c r="Z1350" t="n">
        <v>10</v>
      </c>
    </row>
    <row r="1351">
      <c r="A1351" t="n">
        <v>9</v>
      </c>
      <c r="B1351" t="n">
        <v>145</v>
      </c>
      <c r="C1351" t="inlineStr">
        <is>
          <t xml:space="preserve">CONCLUIDO	</t>
        </is>
      </c>
      <c r="D1351" t="n">
        <v>10.3193</v>
      </c>
      <c r="E1351" t="n">
        <v>9.69</v>
      </c>
      <c r="F1351" t="n">
        <v>5.5</v>
      </c>
      <c r="G1351" t="n">
        <v>14.35</v>
      </c>
      <c r="H1351" t="n">
        <v>0.2</v>
      </c>
      <c r="I1351" t="n">
        <v>23</v>
      </c>
      <c r="J1351" t="n">
        <v>289.72</v>
      </c>
      <c r="K1351" t="n">
        <v>61.2</v>
      </c>
      <c r="L1351" t="n">
        <v>3.25</v>
      </c>
      <c r="M1351" t="n">
        <v>21</v>
      </c>
      <c r="N1351" t="n">
        <v>80.27</v>
      </c>
      <c r="O1351" t="n">
        <v>35966.59</v>
      </c>
      <c r="P1351" t="n">
        <v>96.84</v>
      </c>
      <c r="Q1351" t="n">
        <v>202.83</v>
      </c>
      <c r="R1351" t="n">
        <v>31.94</v>
      </c>
      <c r="S1351" t="n">
        <v>13.89</v>
      </c>
      <c r="T1351" t="n">
        <v>7256.32</v>
      </c>
      <c r="U1351" t="n">
        <v>0.43</v>
      </c>
      <c r="V1351" t="n">
        <v>0.7</v>
      </c>
      <c r="W1351" t="n">
        <v>0.68</v>
      </c>
      <c r="X1351" t="n">
        <v>0.46</v>
      </c>
      <c r="Y1351" t="n">
        <v>1</v>
      </c>
      <c r="Z1351" t="n">
        <v>10</v>
      </c>
    </row>
    <row r="1352">
      <c r="A1352" t="n">
        <v>10</v>
      </c>
      <c r="B1352" t="n">
        <v>145</v>
      </c>
      <c r="C1352" t="inlineStr">
        <is>
          <t xml:space="preserve">CONCLUIDO	</t>
        </is>
      </c>
      <c r="D1352" t="n">
        <v>10.4981</v>
      </c>
      <c r="E1352" t="n">
        <v>9.529999999999999</v>
      </c>
      <c r="F1352" t="n">
        <v>5.44</v>
      </c>
      <c r="G1352" t="n">
        <v>15.56</v>
      </c>
      <c r="H1352" t="n">
        <v>0.21</v>
      </c>
      <c r="I1352" t="n">
        <v>21</v>
      </c>
      <c r="J1352" t="n">
        <v>290.23</v>
      </c>
      <c r="K1352" t="n">
        <v>61.2</v>
      </c>
      <c r="L1352" t="n">
        <v>3.5</v>
      </c>
      <c r="M1352" t="n">
        <v>19</v>
      </c>
      <c r="N1352" t="n">
        <v>80.53</v>
      </c>
      <c r="O1352" t="n">
        <v>36029.29</v>
      </c>
      <c r="P1352" t="n">
        <v>95.75</v>
      </c>
      <c r="Q1352" t="n">
        <v>202.84</v>
      </c>
      <c r="R1352" t="n">
        <v>30.3</v>
      </c>
      <c r="S1352" t="n">
        <v>13.89</v>
      </c>
      <c r="T1352" t="n">
        <v>6445.86</v>
      </c>
      <c r="U1352" t="n">
        <v>0.46</v>
      </c>
      <c r="V1352" t="n">
        <v>0.71</v>
      </c>
      <c r="W1352" t="n">
        <v>0.67</v>
      </c>
      <c r="X1352" t="n">
        <v>0.41</v>
      </c>
      <c r="Y1352" t="n">
        <v>1</v>
      </c>
      <c r="Z1352" t="n">
        <v>10</v>
      </c>
    </row>
    <row r="1353">
      <c r="A1353" t="n">
        <v>11</v>
      </c>
      <c r="B1353" t="n">
        <v>145</v>
      </c>
      <c r="C1353" t="inlineStr">
        <is>
          <t xml:space="preserve">CONCLUIDO	</t>
        </is>
      </c>
      <c r="D1353" t="n">
        <v>10.5857</v>
      </c>
      <c r="E1353" t="n">
        <v>9.449999999999999</v>
      </c>
      <c r="F1353" t="n">
        <v>5.42</v>
      </c>
      <c r="G1353" t="n">
        <v>16.26</v>
      </c>
      <c r="H1353" t="n">
        <v>0.23</v>
      </c>
      <c r="I1353" t="n">
        <v>20</v>
      </c>
      <c r="J1353" t="n">
        <v>290.74</v>
      </c>
      <c r="K1353" t="n">
        <v>61.2</v>
      </c>
      <c r="L1353" t="n">
        <v>3.75</v>
      </c>
      <c r="M1353" t="n">
        <v>18</v>
      </c>
      <c r="N1353" t="n">
        <v>80.79000000000001</v>
      </c>
      <c r="O1353" t="n">
        <v>36092.1</v>
      </c>
      <c r="P1353" t="n">
        <v>95.23</v>
      </c>
      <c r="Q1353" t="n">
        <v>202.84</v>
      </c>
      <c r="R1353" t="n">
        <v>29.43</v>
      </c>
      <c r="S1353" t="n">
        <v>13.89</v>
      </c>
      <c r="T1353" t="n">
        <v>6016.47</v>
      </c>
      <c r="U1353" t="n">
        <v>0.47</v>
      </c>
      <c r="V1353" t="n">
        <v>0.71</v>
      </c>
      <c r="W1353" t="n">
        <v>0.67</v>
      </c>
      <c r="X1353" t="n">
        <v>0.38</v>
      </c>
      <c r="Y1353" t="n">
        <v>1</v>
      </c>
      <c r="Z1353" t="n">
        <v>10</v>
      </c>
    </row>
    <row r="1354">
      <c r="A1354" t="n">
        <v>12</v>
      </c>
      <c r="B1354" t="n">
        <v>145</v>
      </c>
      <c r="C1354" t="inlineStr">
        <is>
          <t xml:space="preserve">CONCLUIDO	</t>
        </is>
      </c>
      <c r="D1354" t="n">
        <v>10.7717</v>
      </c>
      <c r="E1354" t="n">
        <v>9.279999999999999</v>
      </c>
      <c r="F1354" t="n">
        <v>5.36</v>
      </c>
      <c r="G1354" t="n">
        <v>17.88</v>
      </c>
      <c r="H1354" t="n">
        <v>0.24</v>
      </c>
      <c r="I1354" t="n">
        <v>18</v>
      </c>
      <c r="J1354" t="n">
        <v>291.25</v>
      </c>
      <c r="K1354" t="n">
        <v>61.2</v>
      </c>
      <c r="L1354" t="n">
        <v>4</v>
      </c>
      <c r="M1354" t="n">
        <v>16</v>
      </c>
      <c r="N1354" t="n">
        <v>81.05</v>
      </c>
      <c r="O1354" t="n">
        <v>36155.02</v>
      </c>
      <c r="P1354" t="n">
        <v>94.22</v>
      </c>
      <c r="Q1354" t="n">
        <v>202.83</v>
      </c>
      <c r="R1354" t="n">
        <v>27.78</v>
      </c>
      <c r="S1354" t="n">
        <v>13.89</v>
      </c>
      <c r="T1354" t="n">
        <v>5200.27</v>
      </c>
      <c r="U1354" t="n">
        <v>0.5</v>
      </c>
      <c r="V1354" t="n">
        <v>0.72</v>
      </c>
      <c r="W1354" t="n">
        <v>0.66</v>
      </c>
      <c r="X1354" t="n">
        <v>0.33</v>
      </c>
      <c r="Y1354" t="n">
        <v>1</v>
      </c>
      <c r="Z1354" t="n">
        <v>10</v>
      </c>
    </row>
    <row r="1355">
      <c r="A1355" t="n">
        <v>13</v>
      </c>
      <c r="B1355" t="n">
        <v>145</v>
      </c>
      <c r="C1355" t="inlineStr">
        <is>
          <t xml:space="preserve">CONCLUIDO	</t>
        </is>
      </c>
      <c r="D1355" t="n">
        <v>10.8496</v>
      </c>
      <c r="E1355" t="n">
        <v>9.220000000000001</v>
      </c>
      <c r="F1355" t="n">
        <v>5.35</v>
      </c>
      <c r="G1355" t="n">
        <v>18.89</v>
      </c>
      <c r="H1355" t="n">
        <v>0.26</v>
      </c>
      <c r="I1355" t="n">
        <v>17</v>
      </c>
      <c r="J1355" t="n">
        <v>291.76</v>
      </c>
      <c r="K1355" t="n">
        <v>61.2</v>
      </c>
      <c r="L1355" t="n">
        <v>4.25</v>
      </c>
      <c r="M1355" t="n">
        <v>15</v>
      </c>
      <c r="N1355" t="n">
        <v>81.31</v>
      </c>
      <c r="O1355" t="n">
        <v>36218.04</v>
      </c>
      <c r="P1355" t="n">
        <v>93.73</v>
      </c>
      <c r="Q1355" t="n">
        <v>202.82</v>
      </c>
      <c r="R1355" t="n">
        <v>27.34</v>
      </c>
      <c r="S1355" t="n">
        <v>13.89</v>
      </c>
      <c r="T1355" t="n">
        <v>4986.18</v>
      </c>
      <c r="U1355" t="n">
        <v>0.51</v>
      </c>
      <c r="V1355" t="n">
        <v>0.72</v>
      </c>
      <c r="W1355" t="n">
        <v>0.66</v>
      </c>
      <c r="X1355" t="n">
        <v>0.31</v>
      </c>
      <c r="Y1355" t="n">
        <v>1</v>
      </c>
      <c r="Z1355" t="n">
        <v>10</v>
      </c>
    </row>
    <row r="1356">
      <c r="A1356" t="n">
        <v>14</v>
      </c>
      <c r="B1356" t="n">
        <v>145</v>
      </c>
      <c r="C1356" t="inlineStr">
        <is>
          <t xml:space="preserve">CONCLUIDO	</t>
        </is>
      </c>
      <c r="D1356" t="n">
        <v>10.9293</v>
      </c>
      <c r="E1356" t="n">
        <v>9.15</v>
      </c>
      <c r="F1356" t="n">
        <v>5.34</v>
      </c>
      <c r="G1356" t="n">
        <v>20.02</v>
      </c>
      <c r="H1356" t="n">
        <v>0.27</v>
      </c>
      <c r="I1356" t="n">
        <v>16</v>
      </c>
      <c r="J1356" t="n">
        <v>292.27</v>
      </c>
      <c r="K1356" t="n">
        <v>61.2</v>
      </c>
      <c r="L1356" t="n">
        <v>4.5</v>
      </c>
      <c r="M1356" t="n">
        <v>14</v>
      </c>
      <c r="N1356" t="n">
        <v>81.56999999999999</v>
      </c>
      <c r="O1356" t="n">
        <v>36281.16</v>
      </c>
      <c r="P1356" t="n">
        <v>93.45999999999999</v>
      </c>
      <c r="Q1356" t="n">
        <v>202.83</v>
      </c>
      <c r="R1356" t="n">
        <v>26.86</v>
      </c>
      <c r="S1356" t="n">
        <v>13.89</v>
      </c>
      <c r="T1356" t="n">
        <v>4747.42</v>
      </c>
      <c r="U1356" t="n">
        <v>0.52</v>
      </c>
      <c r="V1356" t="n">
        <v>0.72</v>
      </c>
      <c r="W1356" t="n">
        <v>0.67</v>
      </c>
      <c r="X1356" t="n">
        <v>0.3</v>
      </c>
      <c r="Y1356" t="n">
        <v>1</v>
      </c>
      <c r="Z1356" t="n">
        <v>10</v>
      </c>
    </row>
    <row r="1357">
      <c r="A1357" t="n">
        <v>15</v>
      </c>
      <c r="B1357" t="n">
        <v>145</v>
      </c>
      <c r="C1357" t="inlineStr">
        <is>
          <t xml:space="preserve">CONCLUIDO	</t>
        </is>
      </c>
      <c r="D1357" t="n">
        <v>10.9111</v>
      </c>
      <c r="E1357" t="n">
        <v>9.16</v>
      </c>
      <c r="F1357" t="n">
        <v>5.35</v>
      </c>
      <c r="G1357" t="n">
        <v>20.08</v>
      </c>
      <c r="H1357" t="n">
        <v>0.29</v>
      </c>
      <c r="I1357" t="n">
        <v>16</v>
      </c>
      <c r="J1357" t="n">
        <v>292.79</v>
      </c>
      <c r="K1357" t="n">
        <v>61.2</v>
      </c>
      <c r="L1357" t="n">
        <v>4.75</v>
      </c>
      <c r="M1357" t="n">
        <v>14</v>
      </c>
      <c r="N1357" t="n">
        <v>81.84</v>
      </c>
      <c r="O1357" t="n">
        <v>36344.4</v>
      </c>
      <c r="P1357" t="n">
        <v>93.7</v>
      </c>
      <c r="Q1357" t="n">
        <v>202.82</v>
      </c>
      <c r="R1357" t="n">
        <v>27.45</v>
      </c>
      <c r="S1357" t="n">
        <v>13.89</v>
      </c>
      <c r="T1357" t="n">
        <v>5044.6</v>
      </c>
      <c r="U1357" t="n">
        <v>0.51</v>
      </c>
      <c r="V1357" t="n">
        <v>0.72</v>
      </c>
      <c r="W1357" t="n">
        <v>0.67</v>
      </c>
      <c r="X1357" t="n">
        <v>0.32</v>
      </c>
      <c r="Y1357" t="n">
        <v>1</v>
      </c>
      <c r="Z1357" t="n">
        <v>10</v>
      </c>
    </row>
    <row r="1358">
      <c r="A1358" t="n">
        <v>16</v>
      </c>
      <c r="B1358" t="n">
        <v>145</v>
      </c>
      <c r="C1358" t="inlineStr">
        <is>
          <t xml:space="preserve">CONCLUIDO	</t>
        </is>
      </c>
      <c r="D1358" t="n">
        <v>11.0078</v>
      </c>
      <c r="E1358" t="n">
        <v>9.08</v>
      </c>
      <c r="F1358" t="n">
        <v>5.33</v>
      </c>
      <c r="G1358" t="n">
        <v>21.31</v>
      </c>
      <c r="H1358" t="n">
        <v>0.3</v>
      </c>
      <c r="I1358" t="n">
        <v>15</v>
      </c>
      <c r="J1358" t="n">
        <v>293.3</v>
      </c>
      <c r="K1358" t="n">
        <v>61.2</v>
      </c>
      <c r="L1358" t="n">
        <v>5</v>
      </c>
      <c r="M1358" t="n">
        <v>13</v>
      </c>
      <c r="N1358" t="n">
        <v>82.09999999999999</v>
      </c>
      <c r="O1358" t="n">
        <v>36407.75</v>
      </c>
      <c r="P1358" t="n">
        <v>93.16</v>
      </c>
      <c r="Q1358" t="n">
        <v>202.83</v>
      </c>
      <c r="R1358" t="n">
        <v>26.77</v>
      </c>
      <c r="S1358" t="n">
        <v>13.89</v>
      </c>
      <c r="T1358" t="n">
        <v>4712.08</v>
      </c>
      <c r="U1358" t="n">
        <v>0.52</v>
      </c>
      <c r="V1358" t="n">
        <v>0.73</v>
      </c>
      <c r="W1358" t="n">
        <v>0.66</v>
      </c>
      <c r="X1358" t="n">
        <v>0.29</v>
      </c>
      <c r="Y1358" t="n">
        <v>1</v>
      </c>
      <c r="Z1358" t="n">
        <v>10</v>
      </c>
    </row>
    <row r="1359">
      <c r="A1359" t="n">
        <v>17</v>
      </c>
      <c r="B1359" t="n">
        <v>145</v>
      </c>
      <c r="C1359" t="inlineStr">
        <is>
          <t xml:space="preserve">CONCLUIDO	</t>
        </is>
      </c>
      <c r="D1359" t="n">
        <v>11.107</v>
      </c>
      <c r="E1359" t="n">
        <v>9</v>
      </c>
      <c r="F1359" t="n">
        <v>5.3</v>
      </c>
      <c r="G1359" t="n">
        <v>22.71</v>
      </c>
      <c r="H1359" t="n">
        <v>0.32</v>
      </c>
      <c r="I1359" t="n">
        <v>14</v>
      </c>
      <c r="J1359" t="n">
        <v>293.81</v>
      </c>
      <c r="K1359" t="n">
        <v>61.2</v>
      </c>
      <c r="L1359" t="n">
        <v>5.25</v>
      </c>
      <c r="M1359" t="n">
        <v>12</v>
      </c>
      <c r="N1359" t="n">
        <v>82.36</v>
      </c>
      <c r="O1359" t="n">
        <v>36471.2</v>
      </c>
      <c r="P1359" t="n">
        <v>92.61</v>
      </c>
      <c r="Q1359" t="n">
        <v>202.82</v>
      </c>
      <c r="R1359" t="n">
        <v>25.76</v>
      </c>
      <c r="S1359" t="n">
        <v>13.89</v>
      </c>
      <c r="T1359" t="n">
        <v>4209.81</v>
      </c>
      <c r="U1359" t="n">
        <v>0.54</v>
      </c>
      <c r="V1359" t="n">
        <v>0.73</v>
      </c>
      <c r="W1359" t="n">
        <v>0.66</v>
      </c>
      <c r="X1359" t="n">
        <v>0.26</v>
      </c>
      <c r="Y1359" t="n">
        <v>1</v>
      </c>
      <c r="Z1359" t="n">
        <v>10</v>
      </c>
    </row>
    <row r="1360">
      <c r="A1360" t="n">
        <v>18</v>
      </c>
      <c r="B1360" t="n">
        <v>145</v>
      </c>
      <c r="C1360" t="inlineStr">
        <is>
          <t xml:space="preserve">CONCLUIDO	</t>
        </is>
      </c>
      <c r="D1360" t="n">
        <v>11.1982</v>
      </c>
      <c r="E1360" t="n">
        <v>8.93</v>
      </c>
      <c r="F1360" t="n">
        <v>5.28</v>
      </c>
      <c r="G1360" t="n">
        <v>24.37</v>
      </c>
      <c r="H1360" t="n">
        <v>0.33</v>
      </c>
      <c r="I1360" t="n">
        <v>13</v>
      </c>
      <c r="J1360" t="n">
        <v>294.33</v>
      </c>
      <c r="K1360" t="n">
        <v>61.2</v>
      </c>
      <c r="L1360" t="n">
        <v>5.5</v>
      </c>
      <c r="M1360" t="n">
        <v>11</v>
      </c>
      <c r="N1360" t="n">
        <v>82.63</v>
      </c>
      <c r="O1360" t="n">
        <v>36534.76</v>
      </c>
      <c r="P1360" t="n">
        <v>92.23999999999999</v>
      </c>
      <c r="Q1360" t="n">
        <v>202.82</v>
      </c>
      <c r="R1360" t="n">
        <v>25.28</v>
      </c>
      <c r="S1360" t="n">
        <v>13.89</v>
      </c>
      <c r="T1360" t="n">
        <v>3974.28</v>
      </c>
      <c r="U1360" t="n">
        <v>0.55</v>
      </c>
      <c r="V1360" t="n">
        <v>0.73</v>
      </c>
      <c r="W1360" t="n">
        <v>0.66</v>
      </c>
      <c r="X1360" t="n">
        <v>0.24</v>
      </c>
      <c r="Y1360" t="n">
        <v>1</v>
      </c>
      <c r="Z1360" t="n">
        <v>10</v>
      </c>
    </row>
    <row r="1361">
      <c r="A1361" t="n">
        <v>19</v>
      </c>
      <c r="B1361" t="n">
        <v>145</v>
      </c>
      <c r="C1361" t="inlineStr">
        <is>
          <t xml:space="preserve">CONCLUIDO	</t>
        </is>
      </c>
      <c r="D1361" t="n">
        <v>11.2118</v>
      </c>
      <c r="E1361" t="n">
        <v>8.92</v>
      </c>
      <c r="F1361" t="n">
        <v>5.27</v>
      </c>
      <c r="G1361" t="n">
        <v>24.32</v>
      </c>
      <c r="H1361" t="n">
        <v>0.35</v>
      </c>
      <c r="I1361" t="n">
        <v>13</v>
      </c>
      <c r="J1361" t="n">
        <v>294.84</v>
      </c>
      <c r="K1361" t="n">
        <v>61.2</v>
      </c>
      <c r="L1361" t="n">
        <v>5.75</v>
      </c>
      <c r="M1361" t="n">
        <v>11</v>
      </c>
      <c r="N1361" t="n">
        <v>82.90000000000001</v>
      </c>
      <c r="O1361" t="n">
        <v>36598.44</v>
      </c>
      <c r="P1361" t="n">
        <v>91.98</v>
      </c>
      <c r="Q1361" t="n">
        <v>202.82</v>
      </c>
      <c r="R1361" t="n">
        <v>24.84</v>
      </c>
      <c r="S1361" t="n">
        <v>13.89</v>
      </c>
      <c r="T1361" t="n">
        <v>3755.7</v>
      </c>
      <c r="U1361" t="n">
        <v>0.5600000000000001</v>
      </c>
      <c r="V1361" t="n">
        <v>0.73</v>
      </c>
      <c r="W1361" t="n">
        <v>0.66</v>
      </c>
      <c r="X1361" t="n">
        <v>0.23</v>
      </c>
      <c r="Y1361" t="n">
        <v>1</v>
      </c>
      <c r="Z1361" t="n">
        <v>10</v>
      </c>
    </row>
    <row r="1362">
      <c r="A1362" t="n">
        <v>20</v>
      </c>
      <c r="B1362" t="n">
        <v>145</v>
      </c>
      <c r="C1362" t="inlineStr">
        <is>
          <t xml:space="preserve">CONCLUIDO	</t>
        </is>
      </c>
      <c r="D1362" t="n">
        <v>11.2952</v>
      </c>
      <c r="E1362" t="n">
        <v>8.85</v>
      </c>
      <c r="F1362" t="n">
        <v>5.26</v>
      </c>
      <c r="G1362" t="n">
        <v>26.29</v>
      </c>
      <c r="H1362" t="n">
        <v>0.36</v>
      </c>
      <c r="I1362" t="n">
        <v>12</v>
      </c>
      <c r="J1362" t="n">
        <v>295.36</v>
      </c>
      <c r="K1362" t="n">
        <v>61.2</v>
      </c>
      <c r="L1362" t="n">
        <v>6</v>
      </c>
      <c r="M1362" t="n">
        <v>10</v>
      </c>
      <c r="N1362" t="n">
        <v>83.16</v>
      </c>
      <c r="O1362" t="n">
        <v>36662.22</v>
      </c>
      <c r="P1362" t="n">
        <v>91.70999999999999</v>
      </c>
      <c r="Q1362" t="n">
        <v>202.81</v>
      </c>
      <c r="R1362" t="n">
        <v>24.47</v>
      </c>
      <c r="S1362" t="n">
        <v>13.89</v>
      </c>
      <c r="T1362" t="n">
        <v>3576.38</v>
      </c>
      <c r="U1362" t="n">
        <v>0.57</v>
      </c>
      <c r="V1362" t="n">
        <v>0.74</v>
      </c>
      <c r="W1362" t="n">
        <v>0.66</v>
      </c>
      <c r="X1362" t="n">
        <v>0.22</v>
      </c>
      <c r="Y1362" t="n">
        <v>1</v>
      </c>
      <c r="Z1362" t="n">
        <v>10</v>
      </c>
    </row>
    <row r="1363">
      <c r="A1363" t="n">
        <v>21</v>
      </c>
      <c r="B1363" t="n">
        <v>145</v>
      </c>
      <c r="C1363" t="inlineStr">
        <is>
          <t xml:space="preserve">CONCLUIDO	</t>
        </is>
      </c>
      <c r="D1363" t="n">
        <v>11.2959</v>
      </c>
      <c r="E1363" t="n">
        <v>8.85</v>
      </c>
      <c r="F1363" t="n">
        <v>5.26</v>
      </c>
      <c r="G1363" t="n">
        <v>26.28</v>
      </c>
      <c r="H1363" t="n">
        <v>0.38</v>
      </c>
      <c r="I1363" t="n">
        <v>12</v>
      </c>
      <c r="J1363" t="n">
        <v>295.88</v>
      </c>
      <c r="K1363" t="n">
        <v>61.2</v>
      </c>
      <c r="L1363" t="n">
        <v>6.25</v>
      </c>
      <c r="M1363" t="n">
        <v>10</v>
      </c>
      <c r="N1363" t="n">
        <v>83.43000000000001</v>
      </c>
      <c r="O1363" t="n">
        <v>36726.12</v>
      </c>
      <c r="P1363" t="n">
        <v>91.67</v>
      </c>
      <c r="Q1363" t="n">
        <v>202.81</v>
      </c>
      <c r="R1363" t="n">
        <v>24.43</v>
      </c>
      <c r="S1363" t="n">
        <v>13.89</v>
      </c>
      <c r="T1363" t="n">
        <v>3552.95</v>
      </c>
      <c r="U1363" t="n">
        <v>0.57</v>
      </c>
      <c r="V1363" t="n">
        <v>0.74</v>
      </c>
      <c r="W1363" t="n">
        <v>0.66</v>
      </c>
      <c r="X1363" t="n">
        <v>0.22</v>
      </c>
      <c r="Y1363" t="n">
        <v>1</v>
      </c>
      <c r="Z1363" t="n">
        <v>10</v>
      </c>
    </row>
    <row r="1364">
      <c r="A1364" t="n">
        <v>22</v>
      </c>
      <c r="B1364" t="n">
        <v>145</v>
      </c>
      <c r="C1364" t="inlineStr">
        <is>
          <t xml:space="preserve">CONCLUIDO	</t>
        </is>
      </c>
      <c r="D1364" t="n">
        <v>11.2831</v>
      </c>
      <c r="E1364" t="n">
        <v>8.859999999999999</v>
      </c>
      <c r="F1364" t="n">
        <v>5.27</v>
      </c>
      <c r="G1364" t="n">
        <v>26.33</v>
      </c>
      <c r="H1364" t="n">
        <v>0.39</v>
      </c>
      <c r="I1364" t="n">
        <v>12</v>
      </c>
      <c r="J1364" t="n">
        <v>296.4</v>
      </c>
      <c r="K1364" t="n">
        <v>61.2</v>
      </c>
      <c r="L1364" t="n">
        <v>6.5</v>
      </c>
      <c r="M1364" t="n">
        <v>10</v>
      </c>
      <c r="N1364" t="n">
        <v>83.7</v>
      </c>
      <c r="O1364" t="n">
        <v>36790.13</v>
      </c>
      <c r="P1364" t="n">
        <v>91.67</v>
      </c>
      <c r="Q1364" t="n">
        <v>202.81</v>
      </c>
      <c r="R1364" t="n">
        <v>24.85</v>
      </c>
      <c r="S1364" t="n">
        <v>13.89</v>
      </c>
      <c r="T1364" t="n">
        <v>3763.55</v>
      </c>
      <c r="U1364" t="n">
        <v>0.5600000000000001</v>
      </c>
      <c r="V1364" t="n">
        <v>0.73</v>
      </c>
      <c r="W1364" t="n">
        <v>0.66</v>
      </c>
      <c r="X1364" t="n">
        <v>0.23</v>
      </c>
      <c r="Y1364" t="n">
        <v>1</v>
      </c>
      <c r="Z1364" t="n">
        <v>10</v>
      </c>
    </row>
    <row r="1365">
      <c r="A1365" t="n">
        <v>23</v>
      </c>
      <c r="B1365" t="n">
        <v>145</v>
      </c>
      <c r="C1365" t="inlineStr">
        <is>
          <t xml:space="preserve">CONCLUIDO	</t>
        </is>
      </c>
      <c r="D1365" t="n">
        <v>11.3935</v>
      </c>
      <c r="E1365" t="n">
        <v>8.779999999999999</v>
      </c>
      <c r="F1365" t="n">
        <v>5.24</v>
      </c>
      <c r="G1365" t="n">
        <v>28.55</v>
      </c>
      <c r="H1365" t="n">
        <v>0.4</v>
      </c>
      <c r="I1365" t="n">
        <v>11</v>
      </c>
      <c r="J1365" t="n">
        <v>296.92</v>
      </c>
      <c r="K1365" t="n">
        <v>61.2</v>
      </c>
      <c r="L1365" t="n">
        <v>6.75</v>
      </c>
      <c r="M1365" t="n">
        <v>9</v>
      </c>
      <c r="N1365" t="n">
        <v>83.97</v>
      </c>
      <c r="O1365" t="n">
        <v>36854.25</v>
      </c>
      <c r="P1365" t="n">
        <v>91.01000000000001</v>
      </c>
      <c r="Q1365" t="n">
        <v>202.83</v>
      </c>
      <c r="R1365" t="n">
        <v>23.78</v>
      </c>
      <c r="S1365" t="n">
        <v>13.89</v>
      </c>
      <c r="T1365" t="n">
        <v>3234.32</v>
      </c>
      <c r="U1365" t="n">
        <v>0.58</v>
      </c>
      <c r="V1365" t="n">
        <v>0.74</v>
      </c>
      <c r="W1365" t="n">
        <v>0.65</v>
      </c>
      <c r="X1365" t="n">
        <v>0.2</v>
      </c>
      <c r="Y1365" t="n">
        <v>1</v>
      </c>
      <c r="Z1365" t="n">
        <v>10</v>
      </c>
    </row>
    <row r="1366">
      <c r="A1366" t="n">
        <v>24</v>
      </c>
      <c r="B1366" t="n">
        <v>145</v>
      </c>
      <c r="C1366" t="inlineStr">
        <is>
          <t xml:space="preserve">CONCLUIDO	</t>
        </is>
      </c>
      <c r="D1366" t="n">
        <v>11.3848</v>
      </c>
      <c r="E1366" t="n">
        <v>8.779999999999999</v>
      </c>
      <c r="F1366" t="n">
        <v>5.24</v>
      </c>
      <c r="G1366" t="n">
        <v>28.59</v>
      </c>
      <c r="H1366" t="n">
        <v>0.42</v>
      </c>
      <c r="I1366" t="n">
        <v>11</v>
      </c>
      <c r="J1366" t="n">
        <v>297.44</v>
      </c>
      <c r="K1366" t="n">
        <v>61.2</v>
      </c>
      <c r="L1366" t="n">
        <v>7</v>
      </c>
      <c r="M1366" t="n">
        <v>9</v>
      </c>
      <c r="N1366" t="n">
        <v>84.23999999999999</v>
      </c>
      <c r="O1366" t="n">
        <v>36918.48</v>
      </c>
      <c r="P1366" t="n">
        <v>91.09999999999999</v>
      </c>
      <c r="Q1366" t="n">
        <v>202.84</v>
      </c>
      <c r="R1366" t="n">
        <v>24.14</v>
      </c>
      <c r="S1366" t="n">
        <v>13.89</v>
      </c>
      <c r="T1366" t="n">
        <v>3412.89</v>
      </c>
      <c r="U1366" t="n">
        <v>0.58</v>
      </c>
      <c r="V1366" t="n">
        <v>0.74</v>
      </c>
      <c r="W1366" t="n">
        <v>0.65</v>
      </c>
      <c r="X1366" t="n">
        <v>0.2</v>
      </c>
      <c r="Y1366" t="n">
        <v>1</v>
      </c>
      <c r="Z1366" t="n">
        <v>10</v>
      </c>
    </row>
    <row r="1367">
      <c r="A1367" t="n">
        <v>25</v>
      </c>
      <c r="B1367" t="n">
        <v>145</v>
      </c>
      <c r="C1367" t="inlineStr">
        <is>
          <t xml:space="preserve">CONCLUIDO	</t>
        </is>
      </c>
      <c r="D1367" t="n">
        <v>11.4767</v>
      </c>
      <c r="E1367" t="n">
        <v>8.710000000000001</v>
      </c>
      <c r="F1367" t="n">
        <v>5.23</v>
      </c>
      <c r="G1367" t="n">
        <v>31.35</v>
      </c>
      <c r="H1367" t="n">
        <v>0.43</v>
      </c>
      <c r="I1367" t="n">
        <v>10</v>
      </c>
      <c r="J1367" t="n">
        <v>297.96</v>
      </c>
      <c r="K1367" t="n">
        <v>61.2</v>
      </c>
      <c r="L1367" t="n">
        <v>7.25</v>
      </c>
      <c r="M1367" t="n">
        <v>8</v>
      </c>
      <c r="N1367" t="n">
        <v>84.51000000000001</v>
      </c>
      <c r="O1367" t="n">
        <v>36982.83</v>
      </c>
      <c r="P1367" t="n">
        <v>90.59</v>
      </c>
      <c r="Q1367" t="n">
        <v>202.83</v>
      </c>
      <c r="R1367" t="n">
        <v>23.29</v>
      </c>
      <c r="S1367" t="n">
        <v>13.89</v>
      </c>
      <c r="T1367" t="n">
        <v>2995.34</v>
      </c>
      <c r="U1367" t="n">
        <v>0.6</v>
      </c>
      <c r="V1367" t="n">
        <v>0.74</v>
      </c>
      <c r="W1367" t="n">
        <v>0.66</v>
      </c>
      <c r="X1367" t="n">
        <v>0.19</v>
      </c>
      <c r="Y1367" t="n">
        <v>1</v>
      </c>
      <c r="Z1367" t="n">
        <v>10</v>
      </c>
    </row>
    <row r="1368">
      <c r="A1368" t="n">
        <v>26</v>
      </c>
      <c r="B1368" t="n">
        <v>145</v>
      </c>
      <c r="C1368" t="inlineStr">
        <is>
          <t xml:space="preserve">CONCLUIDO	</t>
        </is>
      </c>
      <c r="D1368" t="n">
        <v>11.4939</v>
      </c>
      <c r="E1368" t="n">
        <v>8.699999999999999</v>
      </c>
      <c r="F1368" t="n">
        <v>5.21</v>
      </c>
      <c r="G1368" t="n">
        <v>31.27</v>
      </c>
      <c r="H1368" t="n">
        <v>0.45</v>
      </c>
      <c r="I1368" t="n">
        <v>10</v>
      </c>
      <c r="J1368" t="n">
        <v>298.48</v>
      </c>
      <c r="K1368" t="n">
        <v>61.2</v>
      </c>
      <c r="L1368" t="n">
        <v>7.5</v>
      </c>
      <c r="M1368" t="n">
        <v>8</v>
      </c>
      <c r="N1368" t="n">
        <v>84.79000000000001</v>
      </c>
      <c r="O1368" t="n">
        <v>37047.29</v>
      </c>
      <c r="P1368" t="n">
        <v>90.37</v>
      </c>
      <c r="Q1368" t="n">
        <v>202.81</v>
      </c>
      <c r="R1368" t="n">
        <v>23.11</v>
      </c>
      <c r="S1368" t="n">
        <v>13.89</v>
      </c>
      <c r="T1368" t="n">
        <v>2904.64</v>
      </c>
      <c r="U1368" t="n">
        <v>0.6</v>
      </c>
      <c r="V1368" t="n">
        <v>0.74</v>
      </c>
      <c r="W1368" t="n">
        <v>0.65</v>
      </c>
      <c r="X1368" t="n">
        <v>0.17</v>
      </c>
      <c r="Y1368" t="n">
        <v>1</v>
      </c>
      <c r="Z1368" t="n">
        <v>10</v>
      </c>
    </row>
    <row r="1369">
      <c r="A1369" t="n">
        <v>27</v>
      </c>
      <c r="B1369" t="n">
        <v>145</v>
      </c>
      <c r="C1369" t="inlineStr">
        <is>
          <t xml:space="preserve">CONCLUIDO	</t>
        </is>
      </c>
      <c r="D1369" t="n">
        <v>11.4917</v>
      </c>
      <c r="E1369" t="n">
        <v>8.699999999999999</v>
      </c>
      <c r="F1369" t="n">
        <v>5.21</v>
      </c>
      <c r="G1369" t="n">
        <v>31.28</v>
      </c>
      <c r="H1369" t="n">
        <v>0.46</v>
      </c>
      <c r="I1369" t="n">
        <v>10</v>
      </c>
      <c r="J1369" t="n">
        <v>299.01</v>
      </c>
      <c r="K1369" t="n">
        <v>61.2</v>
      </c>
      <c r="L1369" t="n">
        <v>7.75</v>
      </c>
      <c r="M1369" t="n">
        <v>8</v>
      </c>
      <c r="N1369" t="n">
        <v>85.06</v>
      </c>
      <c r="O1369" t="n">
        <v>37111.87</v>
      </c>
      <c r="P1369" t="n">
        <v>90.48</v>
      </c>
      <c r="Q1369" t="n">
        <v>202.81</v>
      </c>
      <c r="R1369" t="n">
        <v>23.1</v>
      </c>
      <c r="S1369" t="n">
        <v>13.89</v>
      </c>
      <c r="T1369" t="n">
        <v>2899.88</v>
      </c>
      <c r="U1369" t="n">
        <v>0.6</v>
      </c>
      <c r="V1369" t="n">
        <v>0.74</v>
      </c>
      <c r="W1369" t="n">
        <v>0.65</v>
      </c>
      <c r="X1369" t="n">
        <v>0.18</v>
      </c>
      <c r="Y1369" t="n">
        <v>1</v>
      </c>
      <c r="Z1369" t="n">
        <v>10</v>
      </c>
    </row>
    <row r="1370">
      <c r="A1370" t="n">
        <v>28</v>
      </c>
      <c r="B1370" t="n">
        <v>145</v>
      </c>
      <c r="C1370" t="inlineStr">
        <is>
          <t xml:space="preserve">CONCLUIDO	</t>
        </is>
      </c>
      <c r="D1370" t="n">
        <v>11.4829</v>
      </c>
      <c r="E1370" t="n">
        <v>8.710000000000001</v>
      </c>
      <c r="F1370" t="n">
        <v>5.22</v>
      </c>
      <c r="G1370" t="n">
        <v>31.32</v>
      </c>
      <c r="H1370" t="n">
        <v>0.48</v>
      </c>
      <c r="I1370" t="n">
        <v>10</v>
      </c>
      <c r="J1370" t="n">
        <v>299.53</v>
      </c>
      <c r="K1370" t="n">
        <v>61.2</v>
      </c>
      <c r="L1370" t="n">
        <v>8</v>
      </c>
      <c r="M1370" t="n">
        <v>8</v>
      </c>
      <c r="N1370" t="n">
        <v>85.33</v>
      </c>
      <c r="O1370" t="n">
        <v>37176.68</v>
      </c>
      <c r="P1370" t="n">
        <v>90.38</v>
      </c>
      <c r="Q1370" t="n">
        <v>202.83</v>
      </c>
      <c r="R1370" t="n">
        <v>23.3</v>
      </c>
      <c r="S1370" t="n">
        <v>13.89</v>
      </c>
      <c r="T1370" t="n">
        <v>3000.78</v>
      </c>
      <c r="U1370" t="n">
        <v>0.6</v>
      </c>
      <c r="V1370" t="n">
        <v>0.74</v>
      </c>
      <c r="W1370" t="n">
        <v>0.65</v>
      </c>
      <c r="X1370" t="n">
        <v>0.18</v>
      </c>
      <c r="Y1370" t="n">
        <v>1</v>
      </c>
      <c r="Z1370" t="n">
        <v>10</v>
      </c>
    </row>
    <row r="1371">
      <c r="A1371" t="n">
        <v>29</v>
      </c>
      <c r="B1371" t="n">
        <v>145</v>
      </c>
      <c r="C1371" t="inlineStr">
        <is>
          <t xml:space="preserve">CONCLUIDO	</t>
        </is>
      </c>
      <c r="D1371" t="n">
        <v>11.5793</v>
      </c>
      <c r="E1371" t="n">
        <v>8.640000000000001</v>
      </c>
      <c r="F1371" t="n">
        <v>5.2</v>
      </c>
      <c r="G1371" t="n">
        <v>34.68</v>
      </c>
      <c r="H1371" t="n">
        <v>0.49</v>
      </c>
      <c r="I1371" t="n">
        <v>9</v>
      </c>
      <c r="J1371" t="n">
        <v>300.06</v>
      </c>
      <c r="K1371" t="n">
        <v>61.2</v>
      </c>
      <c r="L1371" t="n">
        <v>8.25</v>
      </c>
      <c r="M1371" t="n">
        <v>7</v>
      </c>
      <c r="N1371" t="n">
        <v>85.61</v>
      </c>
      <c r="O1371" t="n">
        <v>37241.49</v>
      </c>
      <c r="P1371" t="n">
        <v>89.95999999999999</v>
      </c>
      <c r="Q1371" t="n">
        <v>202.82</v>
      </c>
      <c r="R1371" t="n">
        <v>22.71</v>
      </c>
      <c r="S1371" t="n">
        <v>13.89</v>
      </c>
      <c r="T1371" t="n">
        <v>2707.41</v>
      </c>
      <c r="U1371" t="n">
        <v>0.61</v>
      </c>
      <c r="V1371" t="n">
        <v>0.74</v>
      </c>
      <c r="W1371" t="n">
        <v>0.65</v>
      </c>
      <c r="X1371" t="n">
        <v>0.16</v>
      </c>
      <c r="Y1371" t="n">
        <v>1</v>
      </c>
      <c r="Z1371" t="n">
        <v>10</v>
      </c>
    </row>
    <row r="1372">
      <c r="A1372" t="n">
        <v>30</v>
      </c>
      <c r="B1372" t="n">
        <v>145</v>
      </c>
      <c r="C1372" t="inlineStr">
        <is>
          <t xml:space="preserve">CONCLUIDO	</t>
        </is>
      </c>
      <c r="D1372" t="n">
        <v>11.5849</v>
      </c>
      <c r="E1372" t="n">
        <v>8.630000000000001</v>
      </c>
      <c r="F1372" t="n">
        <v>5.2</v>
      </c>
      <c r="G1372" t="n">
        <v>34.65</v>
      </c>
      <c r="H1372" t="n">
        <v>0.5</v>
      </c>
      <c r="I1372" t="n">
        <v>9</v>
      </c>
      <c r="J1372" t="n">
        <v>300.59</v>
      </c>
      <c r="K1372" t="n">
        <v>61.2</v>
      </c>
      <c r="L1372" t="n">
        <v>8.5</v>
      </c>
      <c r="M1372" t="n">
        <v>7</v>
      </c>
      <c r="N1372" t="n">
        <v>85.89</v>
      </c>
      <c r="O1372" t="n">
        <v>37306.42</v>
      </c>
      <c r="P1372" t="n">
        <v>89.79000000000001</v>
      </c>
      <c r="Q1372" t="n">
        <v>202.83</v>
      </c>
      <c r="R1372" t="n">
        <v>22.58</v>
      </c>
      <c r="S1372" t="n">
        <v>13.89</v>
      </c>
      <c r="T1372" t="n">
        <v>2645.22</v>
      </c>
      <c r="U1372" t="n">
        <v>0.62</v>
      </c>
      <c r="V1372" t="n">
        <v>0.74</v>
      </c>
      <c r="W1372" t="n">
        <v>0.65</v>
      </c>
      <c r="X1372" t="n">
        <v>0.16</v>
      </c>
      <c r="Y1372" t="n">
        <v>1</v>
      </c>
      <c r="Z1372" t="n">
        <v>10</v>
      </c>
    </row>
    <row r="1373">
      <c r="A1373" t="n">
        <v>31</v>
      </c>
      <c r="B1373" t="n">
        <v>145</v>
      </c>
      <c r="C1373" t="inlineStr">
        <is>
          <t xml:space="preserve">CONCLUIDO	</t>
        </is>
      </c>
      <c r="D1373" t="n">
        <v>11.5774</v>
      </c>
      <c r="E1373" t="n">
        <v>8.640000000000001</v>
      </c>
      <c r="F1373" t="n">
        <v>5.2</v>
      </c>
      <c r="G1373" t="n">
        <v>34.69</v>
      </c>
      <c r="H1373" t="n">
        <v>0.52</v>
      </c>
      <c r="I1373" t="n">
        <v>9</v>
      </c>
      <c r="J1373" t="n">
        <v>301.11</v>
      </c>
      <c r="K1373" t="n">
        <v>61.2</v>
      </c>
      <c r="L1373" t="n">
        <v>8.75</v>
      </c>
      <c r="M1373" t="n">
        <v>7</v>
      </c>
      <c r="N1373" t="n">
        <v>86.16</v>
      </c>
      <c r="O1373" t="n">
        <v>37371.47</v>
      </c>
      <c r="P1373" t="n">
        <v>89.79000000000001</v>
      </c>
      <c r="Q1373" t="n">
        <v>202.81</v>
      </c>
      <c r="R1373" t="n">
        <v>22.65</v>
      </c>
      <c r="S1373" t="n">
        <v>13.89</v>
      </c>
      <c r="T1373" t="n">
        <v>2677.71</v>
      </c>
      <c r="U1373" t="n">
        <v>0.61</v>
      </c>
      <c r="V1373" t="n">
        <v>0.74</v>
      </c>
      <c r="W1373" t="n">
        <v>0.66</v>
      </c>
      <c r="X1373" t="n">
        <v>0.17</v>
      </c>
      <c r="Y1373" t="n">
        <v>1</v>
      </c>
      <c r="Z1373" t="n">
        <v>10</v>
      </c>
    </row>
    <row r="1374">
      <c r="A1374" t="n">
        <v>32</v>
      </c>
      <c r="B1374" t="n">
        <v>145</v>
      </c>
      <c r="C1374" t="inlineStr">
        <is>
          <t xml:space="preserve">CONCLUIDO	</t>
        </is>
      </c>
      <c r="D1374" t="n">
        <v>11.5793</v>
      </c>
      <c r="E1374" t="n">
        <v>8.640000000000001</v>
      </c>
      <c r="F1374" t="n">
        <v>5.2</v>
      </c>
      <c r="G1374" t="n">
        <v>34.68</v>
      </c>
      <c r="H1374" t="n">
        <v>0.53</v>
      </c>
      <c r="I1374" t="n">
        <v>9</v>
      </c>
      <c r="J1374" t="n">
        <v>301.64</v>
      </c>
      <c r="K1374" t="n">
        <v>61.2</v>
      </c>
      <c r="L1374" t="n">
        <v>9</v>
      </c>
      <c r="M1374" t="n">
        <v>7</v>
      </c>
      <c r="N1374" t="n">
        <v>86.44</v>
      </c>
      <c r="O1374" t="n">
        <v>37436.63</v>
      </c>
      <c r="P1374" t="n">
        <v>89.68000000000001</v>
      </c>
      <c r="Q1374" t="n">
        <v>202.82</v>
      </c>
      <c r="R1374" t="n">
        <v>22.72</v>
      </c>
      <c r="S1374" t="n">
        <v>13.89</v>
      </c>
      <c r="T1374" t="n">
        <v>2713.58</v>
      </c>
      <c r="U1374" t="n">
        <v>0.61</v>
      </c>
      <c r="V1374" t="n">
        <v>0.74</v>
      </c>
      <c r="W1374" t="n">
        <v>0.65</v>
      </c>
      <c r="X1374" t="n">
        <v>0.16</v>
      </c>
      <c r="Y1374" t="n">
        <v>1</v>
      </c>
      <c r="Z1374" t="n">
        <v>10</v>
      </c>
    </row>
    <row r="1375">
      <c r="A1375" t="n">
        <v>33</v>
      </c>
      <c r="B1375" t="n">
        <v>145</v>
      </c>
      <c r="C1375" t="inlineStr">
        <is>
          <t xml:space="preserve">CONCLUIDO	</t>
        </is>
      </c>
      <c r="D1375" t="n">
        <v>11.675</v>
      </c>
      <c r="E1375" t="n">
        <v>8.57</v>
      </c>
      <c r="F1375" t="n">
        <v>5.18</v>
      </c>
      <c r="G1375" t="n">
        <v>38.89</v>
      </c>
      <c r="H1375" t="n">
        <v>0.55</v>
      </c>
      <c r="I1375" t="n">
        <v>8</v>
      </c>
      <c r="J1375" t="n">
        <v>302.17</v>
      </c>
      <c r="K1375" t="n">
        <v>61.2</v>
      </c>
      <c r="L1375" t="n">
        <v>9.25</v>
      </c>
      <c r="M1375" t="n">
        <v>6</v>
      </c>
      <c r="N1375" t="n">
        <v>86.72</v>
      </c>
      <c r="O1375" t="n">
        <v>37501.91</v>
      </c>
      <c r="P1375" t="n">
        <v>89.34</v>
      </c>
      <c r="Q1375" t="n">
        <v>202.81</v>
      </c>
      <c r="R1375" t="n">
        <v>22.26</v>
      </c>
      <c r="S1375" t="n">
        <v>13.89</v>
      </c>
      <c r="T1375" t="n">
        <v>2490.63</v>
      </c>
      <c r="U1375" t="n">
        <v>0.62</v>
      </c>
      <c r="V1375" t="n">
        <v>0.75</v>
      </c>
      <c r="W1375" t="n">
        <v>0.65</v>
      </c>
      <c r="X1375" t="n">
        <v>0.15</v>
      </c>
      <c r="Y1375" t="n">
        <v>1</v>
      </c>
      <c r="Z1375" t="n">
        <v>10</v>
      </c>
    </row>
    <row r="1376">
      <c r="A1376" t="n">
        <v>34</v>
      </c>
      <c r="B1376" t="n">
        <v>145</v>
      </c>
      <c r="C1376" t="inlineStr">
        <is>
          <t xml:space="preserve">CONCLUIDO	</t>
        </is>
      </c>
      <c r="D1376" t="n">
        <v>11.6762</v>
      </c>
      <c r="E1376" t="n">
        <v>8.56</v>
      </c>
      <c r="F1376" t="n">
        <v>5.18</v>
      </c>
      <c r="G1376" t="n">
        <v>38.88</v>
      </c>
      <c r="H1376" t="n">
        <v>0.5600000000000001</v>
      </c>
      <c r="I1376" t="n">
        <v>8</v>
      </c>
      <c r="J1376" t="n">
        <v>302.7</v>
      </c>
      <c r="K1376" t="n">
        <v>61.2</v>
      </c>
      <c r="L1376" t="n">
        <v>9.5</v>
      </c>
      <c r="M1376" t="n">
        <v>6</v>
      </c>
      <c r="N1376" t="n">
        <v>87</v>
      </c>
      <c r="O1376" t="n">
        <v>37567.32</v>
      </c>
      <c r="P1376" t="n">
        <v>89.38</v>
      </c>
      <c r="Q1376" t="n">
        <v>202.82</v>
      </c>
      <c r="R1376" t="n">
        <v>22.15</v>
      </c>
      <c r="S1376" t="n">
        <v>13.89</v>
      </c>
      <c r="T1376" t="n">
        <v>2436.87</v>
      </c>
      <c r="U1376" t="n">
        <v>0.63</v>
      </c>
      <c r="V1376" t="n">
        <v>0.75</v>
      </c>
      <c r="W1376" t="n">
        <v>0.65</v>
      </c>
      <c r="X1376" t="n">
        <v>0.15</v>
      </c>
      <c r="Y1376" t="n">
        <v>1</v>
      </c>
      <c r="Z1376" t="n">
        <v>10</v>
      </c>
    </row>
    <row r="1377">
      <c r="A1377" t="n">
        <v>35</v>
      </c>
      <c r="B1377" t="n">
        <v>145</v>
      </c>
      <c r="C1377" t="inlineStr">
        <is>
          <t xml:space="preserve">CONCLUIDO	</t>
        </is>
      </c>
      <c r="D1377" t="n">
        <v>11.6758</v>
      </c>
      <c r="E1377" t="n">
        <v>8.56</v>
      </c>
      <c r="F1377" t="n">
        <v>5.18</v>
      </c>
      <c r="G1377" t="n">
        <v>38.88</v>
      </c>
      <c r="H1377" t="n">
        <v>0.57</v>
      </c>
      <c r="I1377" t="n">
        <v>8</v>
      </c>
      <c r="J1377" t="n">
        <v>303.23</v>
      </c>
      <c r="K1377" t="n">
        <v>61.2</v>
      </c>
      <c r="L1377" t="n">
        <v>9.75</v>
      </c>
      <c r="M1377" t="n">
        <v>6</v>
      </c>
      <c r="N1377" t="n">
        <v>87.28</v>
      </c>
      <c r="O1377" t="n">
        <v>37632.84</v>
      </c>
      <c r="P1377" t="n">
        <v>89.31999999999999</v>
      </c>
      <c r="Q1377" t="n">
        <v>202.83</v>
      </c>
      <c r="R1377" t="n">
        <v>22.01</v>
      </c>
      <c r="S1377" t="n">
        <v>13.89</v>
      </c>
      <c r="T1377" t="n">
        <v>2365.02</v>
      </c>
      <c r="U1377" t="n">
        <v>0.63</v>
      </c>
      <c r="V1377" t="n">
        <v>0.75</v>
      </c>
      <c r="W1377" t="n">
        <v>0.65</v>
      </c>
      <c r="X1377" t="n">
        <v>0.15</v>
      </c>
      <c r="Y1377" t="n">
        <v>1</v>
      </c>
      <c r="Z1377" t="n">
        <v>10</v>
      </c>
    </row>
    <row r="1378">
      <c r="A1378" t="n">
        <v>36</v>
      </c>
      <c r="B1378" t="n">
        <v>145</v>
      </c>
      <c r="C1378" t="inlineStr">
        <is>
          <t xml:space="preserve">CONCLUIDO	</t>
        </is>
      </c>
      <c r="D1378" t="n">
        <v>11.6811</v>
      </c>
      <c r="E1378" t="n">
        <v>8.56</v>
      </c>
      <c r="F1378" t="n">
        <v>5.18</v>
      </c>
      <c r="G1378" t="n">
        <v>38.85</v>
      </c>
      <c r="H1378" t="n">
        <v>0.59</v>
      </c>
      <c r="I1378" t="n">
        <v>8</v>
      </c>
      <c r="J1378" t="n">
        <v>303.76</v>
      </c>
      <c r="K1378" t="n">
        <v>61.2</v>
      </c>
      <c r="L1378" t="n">
        <v>10</v>
      </c>
      <c r="M1378" t="n">
        <v>6</v>
      </c>
      <c r="N1378" t="n">
        <v>87.56999999999999</v>
      </c>
      <c r="O1378" t="n">
        <v>37698.48</v>
      </c>
      <c r="P1378" t="n">
        <v>89.03</v>
      </c>
      <c r="Q1378" t="n">
        <v>202.82</v>
      </c>
      <c r="R1378" t="n">
        <v>22.02</v>
      </c>
      <c r="S1378" t="n">
        <v>13.89</v>
      </c>
      <c r="T1378" t="n">
        <v>2369.88</v>
      </c>
      <c r="U1378" t="n">
        <v>0.63</v>
      </c>
      <c r="V1378" t="n">
        <v>0.75</v>
      </c>
      <c r="W1378" t="n">
        <v>0.65</v>
      </c>
      <c r="X1378" t="n">
        <v>0.14</v>
      </c>
      <c r="Y1378" t="n">
        <v>1</v>
      </c>
      <c r="Z1378" t="n">
        <v>10</v>
      </c>
    </row>
    <row r="1379">
      <c r="A1379" t="n">
        <v>37</v>
      </c>
      <c r="B1379" t="n">
        <v>145</v>
      </c>
      <c r="C1379" t="inlineStr">
        <is>
          <t xml:space="preserve">CONCLUIDO	</t>
        </is>
      </c>
      <c r="D1379" t="n">
        <v>11.6925</v>
      </c>
      <c r="E1379" t="n">
        <v>8.550000000000001</v>
      </c>
      <c r="F1379" t="n">
        <v>5.17</v>
      </c>
      <c r="G1379" t="n">
        <v>38.79</v>
      </c>
      <c r="H1379" t="n">
        <v>0.6</v>
      </c>
      <c r="I1379" t="n">
        <v>8</v>
      </c>
      <c r="J1379" t="n">
        <v>304.3</v>
      </c>
      <c r="K1379" t="n">
        <v>61.2</v>
      </c>
      <c r="L1379" t="n">
        <v>10.25</v>
      </c>
      <c r="M1379" t="n">
        <v>6</v>
      </c>
      <c r="N1379" t="n">
        <v>87.84999999999999</v>
      </c>
      <c r="O1379" t="n">
        <v>37764.25</v>
      </c>
      <c r="P1379" t="n">
        <v>88.78</v>
      </c>
      <c r="Q1379" t="n">
        <v>202.81</v>
      </c>
      <c r="R1379" t="n">
        <v>21.85</v>
      </c>
      <c r="S1379" t="n">
        <v>13.89</v>
      </c>
      <c r="T1379" t="n">
        <v>2284.09</v>
      </c>
      <c r="U1379" t="n">
        <v>0.64</v>
      </c>
      <c r="V1379" t="n">
        <v>0.75</v>
      </c>
      <c r="W1379" t="n">
        <v>0.65</v>
      </c>
      <c r="X1379" t="n">
        <v>0.13</v>
      </c>
      <c r="Y1379" t="n">
        <v>1</v>
      </c>
      <c r="Z1379" t="n">
        <v>10</v>
      </c>
    </row>
    <row r="1380">
      <c r="A1380" t="n">
        <v>38</v>
      </c>
      <c r="B1380" t="n">
        <v>145</v>
      </c>
      <c r="C1380" t="inlineStr">
        <is>
          <t xml:space="preserve">CONCLUIDO	</t>
        </is>
      </c>
      <c r="D1380" t="n">
        <v>11.6853</v>
      </c>
      <c r="E1380" t="n">
        <v>8.56</v>
      </c>
      <c r="F1380" t="n">
        <v>5.18</v>
      </c>
      <c r="G1380" t="n">
        <v>38.83</v>
      </c>
      <c r="H1380" t="n">
        <v>0.61</v>
      </c>
      <c r="I1380" t="n">
        <v>8</v>
      </c>
      <c r="J1380" t="n">
        <v>304.83</v>
      </c>
      <c r="K1380" t="n">
        <v>61.2</v>
      </c>
      <c r="L1380" t="n">
        <v>10.5</v>
      </c>
      <c r="M1380" t="n">
        <v>6</v>
      </c>
      <c r="N1380" t="n">
        <v>88.13</v>
      </c>
      <c r="O1380" t="n">
        <v>37830.13</v>
      </c>
      <c r="P1380" t="n">
        <v>88.77</v>
      </c>
      <c r="Q1380" t="n">
        <v>202.85</v>
      </c>
      <c r="R1380" t="n">
        <v>21.94</v>
      </c>
      <c r="S1380" t="n">
        <v>13.89</v>
      </c>
      <c r="T1380" t="n">
        <v>2327.52</v>
      </c>
      <c r="U1380" t="n">
        <v>0.63</v>
      </c>
      <c r="V1380" t="n">
        <v>0.75</v>
      </c>
      <c r="W1380" t="n">
        <v>0.65</v>
      </c>
      <c r="X1380" t="n">
        <v>0.14</v>
      </c>
      <c r="Y1380" t="n">
        <v>1</v>
      </c>
      <c r="Z1380" t="n">
        <v>10</v>
      </c>
    </row>
    <row r="1381">
      <c r="A1381" t="n">
        <v>39</v>
      </c>
      <c r="B1381" t="n">
        <v>145</v>
      </c>
      <c r="C1381" t="inlineStr">
        <is>
          <t xml:space="preserve">CONCLUIDO	</t>
        </is>
      </c>
      <c r="D1381" t="n">
        <v>11.7816</v>
      </c>
      <c r="E1381" t="n">
        <v>8.49</v>
      </c>
      <c r="F1381" t="n">
        <v>5.16</v>
      </c>
      <c r="G1381" t="n">
        <v>44.24</v>
      </c>
      <c r="H1381" t="n">
        <v>0.63</v>
      </c>
      <c r="I1381" t="n">
        <v>7</v>
      </c>
      <c r="J1381" t="n">
        <v>305.37</v>
      </c>
      <c r="K1381" t="n">
        <v>61.2</v>
      </c>
      <c r="L1381" t="n">
        <v>10.75</v>
      </c>
      <c r="M1381" t="n">
        <v>5</v>
      </c>
      <c r="N1381" t="n">
        <v>88.42</v>
      </c>
      <c r="O1381" t="n">
        <v>37896.14</v>
      </c>
      <c r="P1381" t="n">
        <v>88.41</v>
      </c>
      <c r="Q1381" t="n">
        <v>202.81</v>
      </c>
      <c r="R1381" t="n">
        <v>21.51</v>
      </c>
      <c r="S1381" t="n">
        <v>13.89</v>
      </c>
      <c r="T1381" t="n">
        <v>2121.25</v>
      </c>
      <c r="U1381" t="n">
        <v>0.65</v>
      </c>
      <c r="V1381" t="n">
        <v>0.75</v>
      </c>
      <c r="W1381" t="n">
        <v>0.65</v>
      </c>
      <c r="X1381" t="n">
        <v>0.12</v>
      </c>
      <c r="Y1381" t="n">
        <v>1</v>
      </c>
      <c r="Z1381" t="n">
        <v>10</v>
      </c>
    </row>
    <row r="1382">
      <c r="A1382" t="n">
        <v>40</v>
      </c>
      <c r="B1382" t="n">
        <v>145</v>
      </c>
      <c r="C1382" t="inlineStr">
        <is>
          <t xml:space="preserve">CONCLUIDO	</t>
        </is>
      </c>
      <c r="D1382" t="n">
        <v>11.7925</v>
      </c>
      <c r="E1382" t="n">
        <v>8.48</v>
      </c>
      <c r="F1382" t="n">
        <v>5.15</v>
      </c>
      <c r="G1382" t="n">
        <v>44.17</v>
      </c>
      <c r="H1382" t="n">
        <v>0.64</v>
      </c>
      <c r="I1382" t="n">
        <v>7</v>
      </c>
      <c r="J1382" t="n">
        <v>305.9</v>
      </c>
      <c r="K1382" t="n">
        <v>61.2</v>
      </c>
      <c r="L1382" t="n">
        <v>11</v>
      </c>
      <c r="M1382" t="n">
        <v>5</v>
      </c>
      <c r="N1382" t="n">
        <v>88.7</v>
      </c>
      <c r="O1382" t="n">
        <v>37962.28</v>
      </c>
      <c r="P1382" t="n">
        <v>88.37</v>
      </c>
      <c r="Q1382" t="n">
        <v>202.81</v>
      </c>
      <c r="R1382" t="n">
        <v>21.31</v>
      </c>
      <c r="S1382" t="n">
        <v>13.89</v>
      </c>
      <c r="T1382" t="n">
        <v>2018.17</v>
      </c>
      <c r="U1382" t="n">
        <v>0.65</v>
      </c>
      <c r="V1382" t="n">
        <v>0.75</v>
      </c>
      <c r="W1382" t="n">
        <v>0.65</v>
      </c>
      <c r="X1382" t="n">
        <v>0.12</v>
      </c>
      <c r="Y1382" t="n">
        <v>1</v>
      </c>
      <c r="Z1382" t="n">
        <v>10</v>
      </c>
    </row>
    <row r="1383">
      <c r="A1383" t="n">
        <v>41</v>
      </c>
      <c r="B1383" t="n">
        <v>145</v>
      </c>
      <c r="C1383" t="inlineStr">
        <is>
          <t xml:space="preserve">CONCLUIDO	</t>
        </is>
      </c>
      <c r="D1383" t="n">
        <v>11.7905</v>
      </c>
      <c r="E1383" t="n">
        <v>8.48</v>
      </c>
      <c r="F1383" t="n">
        <v>5.16</v>
      </c>
      <c r="G1383" t="n">
        <v>44.19</v>
      </c>
      <c r="H1383" t="n">
        <v>0.65</v>
      </c>
      <c r="I1383" t="n">
        <v>7</v>
      </c>
      <c r="J1383" t="n">
        <v>306.44</v>
      </c>
      <c r="K1383" t="n">
        <v>61.2</v>
      </c>
      <c r="L1383" t="n">
        <v>11.25</v>
      </c>
      <c r="M1383" t="n">
        <v>5</v>
      </c>
      <c r="N1383" t="n">
        <v>88.98999999999999</v>
      </c>
      <c r="O1383" t="n">
        <v>38028.53</v>
      </c>
      <c r="P1383" t="n">
        <v>88.48</v>
      </c>
      <c r="Q1383" t="n">
        <v>202.81</v>
      </c>
      <c r="R1383" t="n">
        <v>21.23</v>
      </c>
      <c r="S1383" t="n">
        <v>13.89</v>
      </c>
      <c r="T1383" t="n">
        <v>1979.06</v>
      </c>
      <c r="U1383" t="n">
        <v>0.65</v>
      </c>
      <c r="V1383" t="n">
        <v>0.75</v>
      </c>
      <c r="W1383" t="n">
        <v>0.65</v>
      </c>
      <c r="X1383" t="n">
        <v>0.12</v>
      </c>
      <c r="Y1383" t="n">
        <v>1</v>
      </c>
      <c r="Z1383" t="n">
        <v>10</v>
      </c>
    </row>
    <row r="1384">
      <c r="A1384" t="n">
        <v>42</v>
      </c>
      <c r="B1384" t="n">
        <v>145</v>
      </c>
      <c r="C1384" t="inlineStr">
        <is>
          <t xml:space="preserve">CONCLUIDO	</t>
        </is>
      </c>
      <c r="D1384" t="n">
        <v>11.7874</v>
      </c>
      <c r="E1384" t="n">
        <v>8.48</v>
      </c>
      <c r="F1384" t="n">
        <v>5.16</v>
      </c>
      <c r="G1384" t="n">
        <v>44.2</v>
      </c>
      <c r="H1384" t="n">
        <v>0.67</v>
      </c>
      <c r="I1384" t="n">
        <v>7</v>
      </c>
      <c r="J1384" t="n">
        <v>306.98</v>
      </c>
      <c r="K1384" t="n">
        <v>61.2</v>
      </c>
      <c r="L1384" t="n">
        <v>11.5</v>
      </c>
      <c r="M1384" t="n">
        <v>5</v>
      </c>
      <c r="N1384" t="n">
        <v>89.28</v>
      </c>
      <c r="O1384" t="n">
        <v>38094.91</v>
      </c>
      <c r="P1384" t="n">
        <v>88.58</v>
      </c>
      <c r="Q1384" t="n">
        <v>202.81</v>
      </c>
      <c r="R1384" t="n">
        <v>21.38</v>
      </c>
      <c r="S1384" t="n">
        <v>13.89</v>
      </c>
      <c r="T1384" t="n">
        <v>2052.69</v>
      </c>
      <c r="U1384" t="n">
        <v>0.65</v>
      </c>
      <c r="V1384" t="n">
        <v>0.75</v>
      </c>
      <c r="W1384" t="n">
        <v>0.65</v>
      </c>
      <c r="X1384" t="n">
        <v>0.12</v>
      </c>
      <c r="Y1384" t="n">
        <v>1</v>
      </c>
      <c r="Z1384" t="n">
        <v>10</v>
      </c>
    </row>
    <row r="1385">
      <c r="A1385" t="n">
        <v>43</v>
      </c>
      <c r="B1385" t="n">
        <v>145</v>
      </c>
      <c r="C1385" t="inlineStr">
        <is>
          <t xml:space="preserve">CONCLUIDO	</t>
        </is>
      </c>
      <c r="D1385" t="n">
        <v>11.7743</v>
      </c>
      <c r="E1385" t="n">
        <v>8.49</v>
      </c>
      <c r="F1385" t="n">
        <v>5.17</v>
      </c>
      <c r="G1385" t="n">
        <v>44.29</v>
      </c>
      <c r="H1385" t="n">
        <v>0.68</v>
      </c>
      <c r="I1385" t="n">
        <v>7</v>
      </c>
      <c r="J1385" t="n">
        <v>307.52</v>
      </c>
      <c r="K1385" t="n">
        <v>61.2</v>
      </c>
      <c r="L1385" t="n">
        <v>11.75</v>
      </c>
      <c r="M1385" t="n">
        <v>5</v>
      </c>
      <c r="N1385" t="n">
        <v>89.56999999999999</v>
      </c>
      <c r="O1385" t="n">
        <v>38161.42</v>
      </c>
      <c r="P1385" t="n">
        <v>88.64</v>
      </c>
      <c r="Q1385" t="n">
        <v>202.83</v>
      </c>
      <c r="R1385" t="n">
        <v>21.66</v>
      </c>
      <c r="S1385" t="n">
        <v>13.89</v>
      </c>
      <c r="T1385" t="n">
        <v>2193.62</v>
      </c>
      <c r="U1385" t="n">
        <v>0.64</v>
      </c>
      <c r="V1385" t="n">
        <v>0.75</v>
      </c>
      <c r="W1385" t="n">
        <v>0.65</v>
      </c>
      <c r="X1385" t="n">
        <v>0.13</v>
      </c>
      <c r="Y1385" t="n">
        <v>1</v>
      </c>
      <c r="Z1385" t="n">
        <v>10</v>
      </c>
    </row>
    <row r="1386">
      <c r="A1386" t="n">
        <v>44</v>
      </c>
      <c r="B1386" t="n">
        <v>145</v>
      </c>
      <c r="C1386" t="inlineStr">
        <is>
          <t xml:space="preserve">CONCLUIDO	</t>
        </is>
      </c>
      <c r="D1386" t="n">
        <v>11.7921</v>
      </c>
      <c r="E1386" t="n">
        <v>8.48</v>
      </c>
      <c r="F1386" t="n">
        <v>5.15</v>
      </c>
      <c r="G1386" t="n">
        <v>44.18</v>
      </c>
      <c r="H1386" t="n">
        <v>0.6899999999999999</v>
      </c>
      <c r="I1386" t="n">
        <v>7</v>
      </c>
      <c r="J1386" t="n">
        <v>308.06</v>
      </c>
      <c r="K1386" t="n">
        <v>61.2</v>
      </c>
      <c r="L1386" t="n">
        <v>12</v>
      </c>
      <c r="M1386" t="n">
        <v>5</v>
      </c>
      <c r="N1386" t="n">
        <v>89.86</v>
      </c>
      <c r="O1386" t="n">
        <v>38228.06</v>
      </c>
      <c r="P1386" t="n">
        <v>88.17</v>
      </c>
      <c r="Q1386" t="n">
        <v>202.81</v>
      </c>
      <c r="R1386" t="n">
        <v>21.24</v>
      </c>
      <c r="S1386" t="n">
        <v>13.89</v>
      </c>
      <c r="T1386" t="n">
        <v>1984.1</v>
      </c>
      <c r="U1386" t="n">
        <v>0.65</v>
      </c>
      <c r="V1386" t="n">
        <v>0.75</v>
      </c>
      <c r="W1386" t="n">
        <v>0.65</v>
      </c>
      <c r="X1386" t="n">
        <v>0.12</v>
      </c>
      <c r="Y1386" t="n">
        <v>1</v>
      </c>
      <c r="Z1386" t="n">
        <v>10</v>
      </c>
    </row>
    <row r="1387">
      <c r="A1387" t="n">
        <v>45</v>
      </c>
      <c r="B1387" t="n">
        <v>145</v>
      </c>
      <c r="C1387" t="inlineStr">
        <is>
          <t xml:space="preserve">CONCLUIDO	</t>
        </is>
      </c>
      <c r="D1387" t="n">
        <v>11.7736</v>
      </c>
      <c r="E1387" t="n">
        <v>8.49</v>
      </c>
      <c r="F1387" t="n">
        <v>5.17</v>
      </c>
      <c r="G1387" t="n">
        <v>44.29</v>
      </c>
      <c r="H1387" t="n">
        <v>0.71</v>
      </c>
      <c r="I1387" t="n">
        <v>7</v>
      </c>
      <c r="J1387" t="n">
        <v>308.6</v>
      </c>
      <c r="K1387" t="n">
        <v>61.2</v>
      </c>
      <c r="L1387" t="n">
        <v>12.25</v>
      </c>
      <c r="M1387" t="n">
        <v>5</v>
      </c>
      <c r="N1387" t="n">
        <v>90.15000000000001</v>
      </c>
      <c r="O1387" t="n">
        <v>38294.82</v>
      </c>
      <c r="P1387" t="n">
        <v>88.25</v>
      </c>
      <c r="Q1387" t="n">
        <v>202.82</v>
      </c>
      <c r="R1387" t="n">
        <v>21.69</v>
      </c>
      <c r="S1387" t="n">
        <v>13.89</v>
      </c>
      <c r="T1387" t="n">
        <v>2207.63</v>
      </c>
      <c r="U1387" t="n">
        <v>0.64</v>
      </c>
      <c r="V1387" t="n">
        <v>0.75</v>
      </c>
      <c r="W1387" t="n">
        <v>0.65</v>
      </c>
      <c r="X1387" t="n">
        <v>0.13</v>
      </c>
      <c r="Y1387" t="n">
        <v>1</v>
      </c>
      <c r="Z1387" t="n">
        <v>10</v>
      </c>
    </row>
    <row r="1388">
      <c r="A1388" t="n">
        <v>46</v>
      </c>
      <c r="B1388" t="n">
        <v>145</v>
      </c>
      <c r="C1388" t="inlineStr">
        <is>
          <t xml:space="preserve">CONCLUIDO	</t>
        </is>
      </c>
      <c r="D1388" t="n">
        <v>11.7709</v>
      </c>
      <c r="E1388" t="n">
        <v>8.5</v>
      </c>
      <c r="F1388" t="n">
        <v>5.17</v>
      </c>
      <c r="G1388" t="n">
        <v>44.31</v>
      </c>
      <c r="H1388" t="n">
        <v>0.72</v>
      </c>
      <c r="I1388" t="n">
        <v>7</v>
      </c>
      <c r="J1388" t="n">
        <v>309.14</v>
      </c>
      <c r="K1388" t="n">
        <v>61.2</v>
      </c>
      <c r="L1388" t="n">
        <v>12.5</v>
      </c>
      <c r="M1388" t="n">
        <v>5</v>
      </c>
      <c r="N1388" t="n">
        <v>90.44</v>
      </c>
      <c r="O1388" t="n">
        <v>38361.7</v>
      </c>
      <c r="P1388" t="n">
        <v>88.11</v>
      </c>
      <c r="Q1388" t="n">
        <v>202.82</v>
      </c>
      <c r="R1388" t="n">
        <v>21.71</v>
      </c>
      <c r="S1388" t="n">
        <v>13.89</v>
      </c>
      <c r="T1388" t="n">
        <v>2221.78</v>
      </c>
      <c r="U1388" t="n">
        <v>0.64</v>
      </c>
      <c r="V1388" t="n">
        <v>0.75</v>
      </c>
      <c r="W1388" t="n">
        <v>0.65</v>
      </c>
      <c r="X1388" t="n">
        <v>0.13</v>
      </c>
      <c r="Y1388" t="n">
        <v>1</v>
      </c>
      <c r="Z1388" t="n">
        <v>10</v>
      </c>
    </row>
    <row r="1389">
      <c r="A1389" t="n">
        <v>47</v>
      </c>
      <c r="B1389" t="n">
        <v>145</v>
      </c>
      <c r="C1389" t="inlineStr">
        <is>
          <t xml:space="preserve">CONCLUIDO	</t>
        </is>
      </c>
      <c r="D1389" t="n">
        <v>11.8953</v>
      </c>
      <c r="E1389" t="n">
        <v>8.41</v>
      </c>
      <c r="F1389" t="n">
        <v>5.13</v>
      </c>
      <c r="G1389" t="n">
        <v>51.34</v>
      </c>
      <c r="H1389" t="n">
        <v>0.73</v>
      </c>
      <c r="I1389" t="n">
        <v>6</v>
      </c>
      <c r="J1389" t="n">
        <v>309.68</v>
      </c>
      <c r="K1389" t="n">
        <v>61.2</v>
      </c>
      <c r="L1389" t="n">
        <v>12.75</v>
      </c>
      <c r="M1389" t="n">
        <v>4</v>
      </c>
      <c r="N1389" t="n">
        <v>90.73999999999999</v>
      </c>
      <c r="O1389" t="n">
        <v>38428.72</v>
      </c>
      <c r="P1389" t="n">
        <v>87.45</v>
      </c>
      <c r="Q1389" t="n">
        <v>202.81</v>
      </c>
      <c r="R1389" t="n">
        <v>20.66</v>
      </c>
      <c r="S1389" t="n">
        <v>13.89</v>
      </c>
      <c r="T1389" t="n">
        <v>1699.46</v>
      </c>
      <c r="U1389" t="n">
        <v>0.67</v>
      </c>
      <c r="V1389" t="n">
        <v>0.75</v>
      </c>
      <c r="W1389" t="n">
        <v>0.65</v>
      </c>
      <c r="X1389" t="n">
        <v>0.1</v>
      </c>
      <c r="Y1389" t="n">
        <v>1</v>
      </c>
      <c r="Z1389" t="n">
        <v>10</v>
      </c>
    </row>
    <row r="1390">
      <c r="A1390" t="n">
        <v>48</v>
      </c>
      <c r="B1390" t="n">
        <v>145</v>
      </c>
      <c r="C1390" t="inlineStr">
        <is>
          <t xml:space="preserve">CONCLUIDO	</t>
        </is>
      </c>
      <c r="D1390" t="n">
        <v>11.8879</v>
      </c>
      <c r="E1390" t="n">
        <v>8.41</v>
      </c>
      <c r="F1390" t="n">
        <v>5.14</v>
      </c>
      <c r="G1390" t="n">
        <v>51.39</v>
      </c>
      <c r="H1390" t="n">
        <v>0.75</v>
      </c>
      <c r="I1390" t="n">
        <v>6</v>
      </c>
      <c r="J1390" t="n">
        <v>310.23</v>
      </c>
      <c r="K1390" t="n">
        <v>61.2</v>
      </c>
      <c r="L1390" t="n">
        <v>13</v>
      </c>
      <c r="M1390" t="n">
        <v>4</v>
      </c>
      <c r="N1390" t="n">
        <v>91.03</v>
      </c>
      <c r="O1390" t="n">
        <v>38495.87</v>
      </c>
      <c r="P1390" t="n">
        <v>87.53</v>
      </c>
      <c r="Q1390" t="n">
        <v>202.83</v>
      </c>
      <c r="R1390" t="n">
        <v>20.72</v>
      </c>
      <c r="S1390" t="n">
        <v>13.89</v>
      </c>
      <c r="T1390" t="n">
        <v>1729.92</v>
      </c>
      <c r="U1390" t="n">
        <v>0.67</v>
      </c>
      <c r="V1390" t="n">
        <v>0.75</v>
      </c>
      <c r="W1390" t="n">
        <v>0.65</v>
      </c>
      <c r="X1390" t="n">
        <v>0.1</v>
      </c>
      <c r="Y1390" t="n">
        <v>1</v>
      </c>
      <c r="Z1390" t="n">
        <v>10</v>
      </c>
    </row>
    <row r="1391">
      <c r="A1391" t="n">
        <v>49</v>
      </c>
      <c r="B1391" t="n">
        <v>145</v>
      </c>
      <c r="C1391" t="inlineStr">
        <is>
          <t xml:space="preserve">CONCLUIDO	</t>
        </is>
      </c>
      <c r="D1391" t="n">
        <v>11.8879</v>
      </c>
      <c r="E1391" t="n">
        <v>8.41</v>
      </c>
      <c r="F1391" t="n">
        <v>5.14</v>
      </c>
      <c r="G1391" t="n">
        <v>51.39</v>
      </c>
      <c r="H1391" t="n">
        <v>0.76</v>
      </c>
      <c r="I1391" t="n">
        <v>6</v>
      </c>
      <c r="J1391" t="n">
        <v>310.77</v>
      </c>
      <c r="K1391" t="n">
        <v>61.2</v>
      </c>
      <c r="L1391" t="n">
        <v>13.25</v>
      </c>
      <c r="M1391" t="n">
        <v>4</v>
      </c>
      <c r="N1391" t="n">
        <v>91.33</v>
      </c>
      <c r="O1391" t="n">
        <v>38563.14</v>
      </c>
      <c r="P1391" t="n">
        <v>87.51000000000001</v>
      </c>
      <c r="Q1391" t="n">
        <v>202.85</v>
      </c>
      <c r="R1391" t="n">
        <v>20.8</v>
      </c>
      <c r="S1391" t="n">
        <v>13.89</v>
      </c>
      <c r="T1391" t="n">
        <v>1767.58</v>
      </c>
      <c r="U1391" t="n">
        <v>0.67</v>
      </c>
      <c r="V1391" t="n">
        <v>0.75</v>
      </c>
      <c r="W1391" t="n">
        <v>0.65</v>
      </c>
      <c r="X1391" t="n">
        <v>0.1</v>
      </c>
      <c r="Y1391" t="n">
        <v>1</v>
      </c>
      <c r="Z1391" t="n">
        <v>10</v>
      </c>
    </row>
    <row r="1392">
      <c r="A1392" t="n">
        <v>50</v>
      </c>
      <c r="B1392" t="n">
        <v>145</v>
      </c>
      <c r="C1392" t="inlineStr">
        <is>
          <t xml:space="preserve">CONCLUIDO	</t>
        </is>
      </c>
      <c r="D1392" t="n">
        <v>11.8906</v>
      </c>
      <c r="E1392" t="n">
        <v>8.41</v>
      </c>
      <c r="F1392" t="n">
        <v>5.14</v>
      </c>
      <c r="G1392" t="n">
        <v>51.38</v>
      </c>
      <c r="H1392" t="n">
        <v>0.77</v>
      </c>
      <c r="I1392" t="n">
        <v>6</v>
      </c>
      <c r="J1392" t="n">
        <v>311.32</v>
      </c>
      <c r="K1392" t="n">
        <v>61.2</v>
      </c>
      <c r="L1392" t="n">
        <v>13.5</v>
      </c>
      <c r="M1392" t="n">
        <v>4</v>
      </c>
      <c r="N1392" t="n">
        <v>91.62</v>
      </c>
      <c r="O1392" t="n">
        <v>38630.55</v>
      </c>
      <c r="P1392" t="n">
        <v>87.54000000000001</v>
      </c>
      <c r="Q1392" t="n">
        <v>202.81</v>
      </c>
      <c r="R1392" t="n">
        <v>20.77</v>
      </c>
      <c r="S1392" t="n">
        <v>13.89</v>
      </c>
      <c r="T1392" t="n">
        <v>1754.93</v>
      </c>
      <c r="U1392" t="n">
        <v>0.67</v>
      </c>
      <c r="V1392" t="n">
        <v>0.75</v>
      </c>
      <c r="W1392" t="n">
        <v>0.65</v>
      </c>
      <c r="X1392" t="n">
        <v>0.1</v>
      </c>
      <c r="Y1392" t="n">
        <v>1</v>
      </c>
      <c r="Z1392" t="n">
        <v>10</v>
      </c>
    </row>
    <row r="1393">
      <c r="A1393" t="n">
        <v>51</v>
      </c>
      <c r="B1393" t="n">
        <v>145</v>
      </c>
      <c r="C1393" t="inlineStr">
        <is>
          <t xml:space="preserve">CONCLUIDO	</t>
        </is>
      </c>
      <c r="D1393" t="n">
        <v>11.902</v>
      </c>
      <c r="E1393" t="n">
        <v>8.4</v>
      </c>
      <c r="F1393" t="n">
        <v>5.13</v>
      </c>
      <c r="G1393" t="n">
        <v>51.29</v>
      </c>
      <c r="H1393" t="n">
        <v>0.79</v>
      </c>
      <c r="I1393" t="n">
        <v>6</v>
      </c>
      <c r="J1393" t="n">
        <v>311.87</v>
      </c>
      <c r="K1393" t="n">
        <v>61.2</v>
      </c>
      <c r="L1393" t="n">
        <v>13.75</v>
      </c>
      <c r="M1393" t="n">
        <v>4</v>
      </c>
      <c r="N1393" t="n">
        <v>91.92</v>
      </c>
      <c r="O1393" t="n">
        <v>38698.21</v>
      </c>
      <c r="P1393" t="n">
        <v>87.28</v>
      </c>
      <c r="Q1393" t="n">
        <v>202.82</v>
      </c>
      <c r="R1393" t="n">
        <v>20.48</v>
      </c>
      <c r="S1393" t="n">
        <v>13.89</v>
      </c>
      <c r="T1393" t="n">
        <v>1608.03</v>
      </c>
      <c r="U1393" t="n">
        <v>0.68</v>
      </c>
      <c r="V1393" t="n">
        <v>0.75</v>
      </c>
      <c r="W1393" t="n">
        <v>0.65</v>
      </c>
      <c r="X1393" t="n">
        <v>0.09</v>
      </c>
      <c r="Y1393" t="n">
        <v>1</v>
      </c>
      <c r="Z1393" t="n">
        <v>10</v>
      </c>
    </row>
    <row r="1394">
      <c r="A1394" t="n">
        <v>52</v>
      </c>
      <c r="B1394" t="n">
        <v>145</v>
      </c>
      <c r="C1394" t="inlineStr">
        <is>
          <t xml:space="preserve">CONCLUIDO	</t>
        </is>
      </c>
      <c r="D1394" t="n">
        <v>11.8847</v>
      </c>
      <c r="E1394" t="n">
        <v>8.41</v>
      </c>
      <c r="F1394" t="n">
        <v>5.14</v>
      </c>
      <c r="G1394" t="n">
        <v>51.42</v>
      </c>
      <c r="H1394" t="n">
        <v>0.8</v>
      </c>
      <c r="I1394" t="n">
        <v>6</v>
      </c>
      <c r="J1394" t="n">
        <v>312.42</v>
      </c>
      <c r="K1394" t="n">
        <v>61.2</v>
      </c>
      <c r="L1394" t="n">
        <v>14</v>
      </c>
      <c r="M1394" t="n">
        <v>4</v>
      </c>
      <c r="N1394" t="n">
        <v>92.22</v>
      </c>
      <c r="O1394" t="n">
        <v>38765.89</v>
      </c>
      <c r="P1394" t="n">
        <v>87.42</v>
      </c>
      <c r="Q1394" t="n">
        <v>202.83</v>
      </c>
      <c r="R1394" t="n">
        <v>20.73</v>
      </c>
      <c r="S1394" t="n">
        <v>13.89</v>
      </c>
      <c r="T1394" t="n">
        <v>1733.98</v>
      </c>
      <c r="U1394" t="n">
        <v>0.67</v>
      </c>
      <c r="V1394" t="n">
        <v>0.75</v>
      </c>
      <c r="W1394" t="n">
        <v>0.65</v>
      </c>
      <c r="X1394" t="n">
        <v>0.1</v>
      </c>
      <c r="Y1394" t="n">
        <v>1</v>
      </c>
      <c r="Z1394" t="n">
        <v>10</v>
      </c>
    </row>
    <row r="1395">
      <c r="A1395" t="n">
        <v>53</v>
      </c>
      <c r="B1395" t="n">
        <v>145</v>
      </c>
      <c r="C1395" t="inlineStr">
        <is>
          <t xml:space="preserve">CONCLUIDO	</t>
        </is>
      </c>
      <c r="D1395" t="n">
        <v>11.8886</v>
      </c>
      <c r="E1395" t="n">
        <v>8.41</v>
      </c>
      <c r="F1395" t="n">
        <v>5.14</v>
      </c>
      <c r="G1395" t="n">
        <v>51.39</v>
      </c>
      <c r="H1395" t="n">
        <v>0.8100000000000001</v>
      </c>
      <c r="I1395" t="n">
        <v>6</v>
      </c>
      <c r="J1395" t="n">
        <v>312.97</v>
      </c>
      <c r="K1395" t="n">
        <v>61.2</v>
      </c>
      <c r="L1395" t="n">
        <v>14.25</v>
      </c>
      <c r="M1395" t="n">
        <v>4</v>
      </c>
      <c r="N1395" t="n">
        <v>92.52</v>
      </c>
      <c r="O1395" t="n">
        <v>38833.69</v>
      </c>
      <c r="P1395" t="n">
        <v>87.34</v>
      </c>
      <c r="Q1395" t="n">
        <v>202.81</v>
      </c>
      <c r="R1395" t="n">
        <v>20.69</v>
      </c>
      <c r="S1395" t="n">
        <v>13.89</v>
      </c>
      <c r="T1395" t="n">
        <v>1716.11</v>
      </c>
      <c r="U1395" t="n">
        <v>0.67</v>
      </c>
      <c r="V1395" t="n">
        <v>0.75</v>
      </c>
      <c r="W1395" t="n">
        <v>0.65</v>
      </c>
      <c r="X1395" t="n">
        <v>0.1</v>
      </c>
      <c r="Y1395" t="n">
        <v>1</v>
      </c>
      <c r="Z1395" t="n">
        <v>10</v>
      </c>
    </row>
    <row r="1396">
      <c r="A1396" t="n">
        <v>54</v>
      </c>
      <c r="B1396" t="n">
        <v>145</v>
      </c>
      <c r="C1396" t="inlineStr">
        <is>
          <t xml:space="preserve">CONCLUIDO	</t>
        </is>
      </c>
      <c r="D1396" t="n">
        <v>11.8922</v>
      </c>
      <c r="E1396" t="n">
        <v>8.41</v>
      </c>
      <c r="F1396" t="n">
        <v>5.14</v>
      </c>
      <c r="G1396" t="n">
        <v>51.36</v>
      </c>
      <c r="H1396" t="n">
        <v>0.82</v>
      </c>
      <c r="I1396" t="n">
        <v>6</v>
      </c>
      <c r="J1396" t="n">
        <v>313.52</v>
      </c>
      <c r="K1396" t="n">
        <v>61.2</v>
      </c>
      <c r="L1396" t="n">
        <v>14.5</v>
      </c>
      <c r="M1396" t="n">
        <v>4</v>
      </c>
      <c r="N1396" t="n">
        <v>92.81999999999999</v>
      </c>
      <c r="O1396" t="n">
        <v>38901.63</v>
      </c>
      <c r="P1396" t="n">
        <v>87.29000000000001</v>
      </c>
      <c r="Q1396" t="n">
        <v>202.81</v>
      </c>
      <c r="R1396" t="n">
        <v>20.71</v>
      </c>
      <c r="S1396" t="n">
        <v>13.89</v>
      </c>
      <c r="T1396" t="n">
        <v>1725.72</v>
      </c>
      <c r="U1396" t="n">
        <v>0.67</v>
      </c>
      <c r="V1396" t="n">
        <v>0.75</v>
      </c>
      <c r="W1396" t="n">
        <v>0.65</v>
      </c>
      <c r="X1396" t="n">
        <v>0.1</v>
      </c>
      <c r="Y1396" t="n">
        <v>1</v>
      </c>
      <c r="Z1396" t="n">
        <v>10</v>
      </c>
    </row>
    <row r="1397">
      <c r="A1397" t="n">
        <v>55</v>
      </c>
      <c r="B1397" t="n">
        <v>145</v>
      </c>
      <c r="C1397" t="inlineStr">
        <is>
          <t xml:space="preserve">CONCLUIDO	</t>
        </is>
      </c>
      <c r="D1397" t="n">
        <v>11.882</v>
      </c>
      <c r="E1397" t="n">
        <v>8.42</v>
      </c>
      <c r="F1397" t="n">
        <v>5.14</v>
      </c>
      <c r="G1397" t="n">
        <v>51.44</v>
      </c>
      <c r="H1397" t="n">
        <v>0.84</v>
      </c>
      <c r="I1397" t="n">
        <v>6</v>
      </c>
      <c r="J1397" t="n">
        <v>314.07</v>
      </c>
      <c r="K1397" t="n">
        <v>61.2</v>
      </c>
      <c r="L1397" t="n">
        <v>14.75</v>
      </c>
      <c r="M1397" t="n">
        <v>4</v>
      </c>
      <c r="N1397" t="n">
        <v>93.12</v>
      </c>
      <c r="O1397" t="n">
        <v>38969.71</v>
      </c>
      <c r="P1397" t="n">
        <v>87.34999999999999</v>
      </c>
      <c r="Q1397" t="n">
        <v>202.82</v>
      </c>
      <c r="R1397" t="n">
        <v>20.84</v>
      </c>
      <c r="S1397" t="n">
        <v>13.89</v>
      </c>
      <c r="T1397" t="n">
        <v>1790.58</v>
      </c>
      <c r="U1397" t="n">
        <v>0.67</v>
      </c>
      <c r="V1397" t="n">
        <v>0.75</v>
      </c>
      <c r="W1397" t="n">
        <v>0.65</v>
      </c>
      <c r="X1397" t="n">
        <v>0.1</v>
      </c>
      <c r="Y1397" t="n">
        <v>1</v>
      </c>
      <c r="Z1397" t="n">
        <v>10</v>
      </c>
    </row>
    <row r="1398">
      <c r="A1398" t="n">
        <v>56</v>
      </c>
      <c r="B1398" t="n">
        <v>145</v>
      </c>
      <c r="C1398" t="inlineStr">
        <is>
          <t xml:space="preserve">CONCLUIDO	</t>
        </is>
      </c>
      <c r="D1398" t="n">
        <v>11.8906</v>
      </c>
      <c r="E1398" t="n">
        <v>8.41</v>
      </c>
      <c r="F1398" t="n">
        <v>5.14</v>
      </c>
      <c r="G1398" t="n">
        <v>51.38</v>
      </c>
      <c r="H1398" t="n">
        <v>0.85</v>
      </c>
      <c r="I1398" t="n">
        <v>6</v>
      </c>
      <c r="J1398" t="n">
        <v>314.62</v>
      </c>
      <c r="K1398" t="n">
        <v>61.2</v>
      </c>
      <c r="L1398" t="n">
        <v>15</v>
      </c>
      <c r="M1398" t="n">
        <v>4</v>
      </c>
      <c r="N1398" t="n">
        <v>93.43000000000001</v>
      </c>
      <c r="O1398" t="n">
        <v>39037.92</v>
      </c>
      <c r="P1398" t="n">
        <v>87.04000000000001</v>
      </c>
      <c r="Q1398" t="n">
        <v>202.81</v>
      </c>
      <c r="R1398" t="n">
        <v>20.74</v>
      </c>
      <c r="S1398" t="n">
        <v>13.89</v>
      </c>
      <c r="T1398" t="n">
        <v>1738.68</v>
      </c>
      <c r="U1398" t="n">
        <v>0.67</v>
      </c>
      <c r="V1398" t="n">
        <v>0.75</v>
      </c>
      <c r="W1398" t="n">
        <v>0.65</v>
      </c>
      <c r="X1398" t="n">
        <v>0.1</v>
      </c>
      <c r="Y1398" t="n">
        <v>1</v>
      </c>
      <c r="Z1398" t="n">
        <v>10</v>
      </c>
    </row>
    <row r="1399">
      <c r="A1399" t="n">
        <v>57</v>
      </c>
      <c r="B1399" t="n">
        <v>145</v>
      </c>
      <c r="C1399" t="inlineStr">
        <is>
          <t xml:space="preserve">CONCLUIDO	</t>
        </is>
      </c>
      <c r="D1399" t="n">
        <v>11.893</v>
      </c>
      <c r="E1399" t="n">
        <v>8.41</v>
      </c>
      <c r="F1399" t="n">
        <v>5.14</v>
      </c>
      <c r="G1399" t="n">
        <v>51.36</v>
      </c>
      <c r="H1399" t="n">
        <v>0.86</v>
      </c>
      <c r="I1399" t="n">
        <v>6</v>
      </c>
      <c r="J1399" t="n">
        <v>315.18</v>
      </c>
      <c r="K1399" t="n">
        <v>61.2</v>
      </c>
      <c r="L1399" t="n">
        <v>15.25</v>
      </c>
      <c r="M1399" t="n">
        <v>4</v>
      </c>
      <c r="N1399" t="n">
        <v>93.73</v>
      </c>
      <c r="O1399" t="n">
        <v>39106.27</v>
      </c>
      <c r="P1399" t="n">
        <v>86.86</v>
      </c>
      <c r="Q1399" t="n">
        <v>202.81</v>
      </c>
      <c r="R1399" t="n">
        <v>20.69</v>
      </c>
      <c r="S1399" t="n">
        <v>13.89</v>
      </c>
      <c r="T1399" t="n">
        <v>1716.21</v>
      </c>
      <c r="U1399" t="n">
        <v>0.67</v>
      </c>
      <c r="V1399" t="n">
        <v>0.75</v>
      </c>
      <c r="W1399" t="n">
        <v>0.65</v>
      </c>
      <c r="X1399" t="n">
        <v>0.1</v>
      </c>
      <c r="Y1399" t="n">
        <v>1</v>
      </c>
      <c r="Z1399" t="n">
        <v>10</v>
      </c>
    </row>
    <row r="1400">
      <c r="A1400" t="n">
        <v>58</v>
      </c>
      <c r="B1400" t="n">
        <v>145</v>
      </c>
      <c r="C1400" t="inlineStr">
        <is>
          <t xml:space="preserve">CONCLUIDO	</t>
        </is>
      </c>
      <c r="D1400" t="n">
        <v>11.9908</v>
      </c>
      <c r="E1400" t="n">
        <v>8.34</v>
      </c>
      <c r="F1400" t="n">
        <v>5.12</v>
      </c>
      <c r="G1400" t="n">
        <v>61.45</v>
      </c>
      <c r="H1400" t="n">
        <v>0.87</v>
      </c>
      <c r="I1400" t="n">
        <v>5</v>
      </c>
      <c r="J1400" t="n">
        <v>315.73</v>
      </c>
      <c r="K1400" t="n">
        <v>61.2</v>
      </c>
      <c r="L1400" t="n">
        <v>15.5</v>
      </c>
      <c r="M1400" t="n">
        <v>3</v>
      </c>
      <c r="N1400" t="n">
        <v>94.03</v>
      </c>
      <c r="O1400" t="n">
        <v>39174.75</v>
      </c>
      <c r="P1400" t="n">
        <v>86.51000000000001</v>
      </c>
      <c r="Q1400" t="n">
        <v>202.81</v>
      </c>
      <c r="R1400" t="n">
        <v>20.26</v>
      </c>
      <c r="S1400" t="n">
        <v>13.89</v>
      </c>
      <c r="T1400" t="n">
        <v>1505.57</v>
      </c>
      <c r="U1400" t="n">
        <v>0.6899999999999999</v>
      </c>
      <c r="V1400" t="n">
        <v>0.76</v>
      </c>
      <c r="W1400" t="n">
        <v>0.65</v>
      </c>
      <c r="X1400" t="n">
        <v>0.08</v>
      </c>
      <c r="Y1400" t="n">
        <v>1</v>
      </c>
      <c r="Z1400" t="n">
        <v>10</v>
      </c>
    </row>
    <row r="1401">
      <c r="A1401" t="n">
        <v>59</v>
      </c>
      <c r="B1401" t="n">
        <v>145</v>
      </c>
      <c r="C1401" t="inlineStr">
        <is>
          <t xml:space="preserve">CONCLUIDO	</t>
        </is>
      </c>
      <c r="D1401" t="n">
        <v>11.9876</v>
      </c>
      <c r="E1401" t="n">
        <v>8.34</v>
      </c>
      <c r="F1401" t="n">
        <v>5.12</v>
      </c>
      <c r="G1401" t="n">
        <v>61.48</v>
      </c>
      <c r="H1401" t="n">
        <v>0.89</v>
      </c>
      <c r="I1401" t="n">
        <v>5</v>
      </c>
      <c r="J1401" t="n">
        <v>316.29</v>
      </c>
      <c r="K1401" t="n">
        <v>61.2</v>
      </c>
      <c r="L1401" t="n">
        <v>15.75</v>
      </c>
      <c r="M1401" t="n">
        <v>3</v>
      </c>
      <c r="N1401" t="n">
        <v>94.34</v>
      </c>
      <c r="O1401" t="n">
        <v>39243.37</v>
      </c>
      <c r="P1401" t="n">
        <v>86.58</v>
      </c>
      <c r="Q1401" t="n">
        <v>202.81</v>
      </c>
      <c r="R1401" t="n">
        <v>20.23</v>
      </c>
      <c r="S1401" t="n">
        <v>13.89</v>
      </c>
      <c r="T1401" t="n">
        <v>1487.55</v>
      </c>
      <c r="U1401" t="n">
        <v>0.6899999999999999</v>
      </c>
      <c r="V1401" t="n">
        <v>0.76</v>
      </c>
      <c r="W1401" t="n">
        <v>0.65</v>
      </c>
      <c r="X1401" t="n">
        <v>0.09</v>
      </c>
      <c r="Y1401" t="n">
        <v>1</v>
      </c>
      <c r="Z1401" t="n">
        <v>10</v>
      </c>
    </row>
    <row r="1402">
      <c r="A1402" t="n">
        <v>60</v>
      </c>
      <c r="B1402" t="n">
        <v>145</v>
      </c>
      <c r="C1402" t="inlineStr">
        <is>
          <t xml:space="preserve">CONCLUIDO	</t>
        </is>
      </c>
      <c r="D1402" t="n">
        <v>11.9932</v>
      </c>
      <c r="E1402" t="n">
        <v>8.34</v>
      </c>
      <c r="F1402" t="n">
        <v>5.12</v>
      </c>
      <c r="G1402" t="n">
        <v>61.43</v>
      </c>
      <c r="H1402" t="n">
        <v>0.9</v>
      </c>
      <c r="I1402" t="n">
        <v>5</v>
      </c>
      <c r="J1402" t="n">
        <v>316.85</v>
      </c>
      <c r="K1402" t="n">
        <v>61.2</v>
      </c>
      <c r="L1402" t="n">
        <v>16</v>
      </c>
      <c r="M1402" t="n">
        <v>3</v>
      </c>
      <c r="N1402" t="n">
        <v>94.65000000000001</v>
      </c>
      <c r="O1402" t="n">
        <v>39312.13</v>
      </c>
      <c r="P1402" t="n">
        <v>86.45</v>
      </c>
      <c r="Q1402" t="n">
        <v>202.81</v>
      </c>
      <c r="R1402" t="n">
        <v>20.23</v>
      </c>
      <c r="S1402" t="n">
        <v>13.89</v>
      </c>
      <c r="T1402" t="n">
        <v>1491.57</v>
      </c>
      <c r="U1402" t="n">
        <v>0.6899999999999999</v>
      </c>
      <c r="V1402" t="n">
        <v>0.76</v>
      </c>
      <c r="W1402" t="n">
        <v>0.64</v>
      </c>
      <c r="X1402" t="n">
        <v>0.08</v>
      </c>
      <c r="Y1402" t="n">
        <v>1</v>
      </c>
      <c r="Z1402" t="n">
        <v>10</v>
      </c>
    </row>
    <row r="1403">
      <c r="A1403" t="n">
        <v>61</v>
      </c>
      <c r="B1403" t="n">
        <v>145</v>
      </c>
      <c r="C1403" t="inlineStr">
        <is>
          <t xml:space="preserve">CONCLUIDO	</t>
        </is>
      </c>
      <c r="D1403" t="n">
        <v>11.99</v>
      </c>
      <c r="E1403" t="n">
        <v>8.34</v>
      </c>
      <c r="F1403" t="n">
        <v>5.12</v>
      </c>
      <c r="G1403" t="n">
        <v>61.46</v>
      </c>
      <c r="H1403" t="n">
        <v>0.91</v>
      </c>
      <c r="I1403" t="n">
        <v>5</v>
      </c>
      <c r="J1403" t="n">
        <v>317.41</v>
      </c>
      <c r="K1403" t="n">
        <v>61.2</v>
      </c>
      <c r="L1403" t="n">
        <v>16.25</v>
      </c>
      <c r="M1403" t="n">
        <v>3</v>
      </c>
      <c r="N1403" t="n">
        <v>94.95999999999999</v>
      </c>
      <c r="O1403" t="n">
        <v>39381.03</v>
      </c>
      <c r="P1403" t="n">
        <v>86.48999999999999</v>
      </c>
      <c r="Q1403" t="n">
        <v>202.81</v>
      </c>
      <c r="R1403" t="n">
        <v>20.26</v>
      </c>
      <c r="S1403" t="n">
        <v>13.89</v>
      </c>
      <c r="T1403" t="n">
        <v>1505.04</v>
      </c>
      <c r="U1403" t="n">
        <v>0.6899999999999999</v>
      </c>
      <c r="V1403" t="n">
        <v>0.76</v>
      </c>
      <c r="W1403" t="n">
        <v>0.64</v>
      </c>
      <c r="X1403" t="n">
        <v>0.08</v>
      </c>
      <c r="Y1403" t="n">
        <v>1</v>
      </c>
      <c r="Z1403" t="n">
        <v>10</v>
      </c>
    </row>
    <row r="1404">
      <c r="A1404" t="n">
        <v>62</v>
      </c>
      <c r="B1404" t="n">
        <v>145</v>
      </c>
      <c r="C1404" t="inlineStr">
        <is>
          <t xml:space="preserve">CONCLUIDO	</t>
        </is>
      </c>
      <c r="D1404" t="n">
        <v>11.9948</v>
      </c>
      <c r="E1404" t="n">
        <v>8.34</v>
      </c>
      <c r="F1404" t="n">
        <v>5.12</v>
      </c>
      <c r="G1404" t="n">
        <v>61.42</v>
      </c>
      <c r="H1404" t="n">
        <v>0.92</v>
      </c>
      <c r="I1404" t="n">
        <v>5</v>
      </c>
      <c r="J1404" t="n">
        <v>317.97</v>
      </c>
      <c r="K1404" t="n">
        <v>61.2</v>
      </c>
      <c r="L1404" t="n">
        <v>16.5</v>
      </c>
      <c r="M1404" t="n">
        <v>3</v>
      </c>
      <c r="N1404" t="n">
        <v>95.27</v>
      </c>
      <c r="O1404" t="n">
        <v>39450.07</v>
      </c>
      <c r="P1404" t="n">
        <v>86.34</v>
      </c>
      <c r="Q1404" t="n">
        <v>202.81</v>
      </c>
      <c r="R1404" t="n">
        <v>20.16</v>
      </c>
      <c r="S1404" t="n">
        <v>13.89</v>
      </c>
      <c r="T1404" t="n">
        <v>1453.06</v>
      </c>
      <c r="U1404" t="n">
        <v>0.6899999999999999</v>
      </c>
      <c r="V1404" t="n">
        <v>0.76</v>
      </c>
      <c r="W1404" t="n">
        <v>0.64</v>
      </c>
      <c r="X1404" t="n">
        <v>0.08</v>
      </c>
      <c r="Y1404" t="n">
        <v>1</v>
      </c>
      <c r="Z1404" t="n">
        <v>10</v>
      </c>
    </row>
    <row r="1405">
      <c r="A1405" t="n">
        <v>63</v>
      </c>
      <c r="B1405" t="n">
        <v>145</v>
      </c>
      <c r="C1405" t="inlineStr">
        <is>
          <t xml:space="preserve">CONCLUIDO	</t>
        </is>
      </c>
      <c r="D1405" t="n">
        <v>11.9968</v>
      </c>
      <c r="E1405" t="n">
        <v>8.34</v>
      </c>
      <c r="F1405" t="n">
        <v>5.12</v>
      </c>
      <c r="G1405" t="n">
        <v>61.4</v>
      </c>
      <c r="H1405" t="n">
        <v>0.9399999999999999</v>
      </c>
      <c r="I1405" t="n">
        <v>5</v>
      </c>
      <c r="J1405" t="n">
        <v>318.53</v>
      </c>
      <c r="K1405" t="n">
        <v>61.2</v>
      </c>
      <c r="L1405" t="n">
        <v>16.75</v>
      </c>
      <c r="M1405" t="n">
        <v>3</v>
      </c>
      <c r="N1405" t="n">
        <v>95.58</v>
      </c>
      <c r="O1405" t="n">
        <v>39519.26</v>
      </c>
      <c r="P1405" t="n">
        <v>86.31</v>
      </c>
      <c r="Q1405" t="n">
        <v>202.81</v>
      </c>
      <c r="R1405" t="n">
        <v>20.14</v>
      </c>
      <c r="S1405" t="n">
        <v>13.89</v>
      </c>
      <c r="T1405" t="n">
        <v>1442.93</v>
      </c>
      <c r="U1405" t="n">
        <v>0.6899999999999999</v>
      </c>
      <c r="V1405" t="n">
        <v>0.76</v>
      </c>
      <c r="W1405" t="n">
        <v>0.64</v>
      </c>
      <c r="X1405" t="n">
        <v>0.08</v>
      </c>
      <c r="Y1405" t="n">
        <v>1</v>
      </c>
      <c r="Z1405" t="n">
        <v>10</v>
      </c>
    </row>
    <row r="1406">
      <c r="A1406" t="n">
        <v>64</v>
      </c>
      <c r="B1406" t="n">
        <v>145</v>
      </c>
      <c r="C1406" t="inlineStr">
        <is>
          <t xml:space="preserve">CONCLUIDO	</t>
        </is>
      </c>
      <c r="D1406" t="n">
        <v>11.9924</v>
      </c>
      <c r="E1406" t="n">
        <v>8.34</v>
      </c>
      <c r="F1406" t="n">
        <v>5.12</v>
      </c>
      <c r="G1406" t="n">
        <v>61.44</v>
      </c>
      <c r="H1406" t="n">
        <v>0.95</v>
      </c>
      <c r="I1406" t="n">
        <v>5</v>
      </c>
      <c r="J1406" t="n">
        <v>319.09</v>
      </c>
      <c r="K1406" t="n">
        <v>61.2</v>
      </c>
      <c r="L1406" t="n">
        <v>17</v>
      </c>
      <c r="M1406" t="n">
        <v>3</v>
      </c>
      <c r="N1406" t="n">
        <v>95.89</v>
      </c>
      <c r="O1406" t="n">
        <v>39588.58</v>
      </c>
      <c r="P1406" t="n">
        <v>86.63</v>
      </c>
      <c r="Q1406" t="n">
        <v>202.85</v>
      </c>
      <c r="R1406" t="n">
        <v>20.21</v>
      </c>
      <c r="S1406" t="n">
        <v>13.89</v>
      </c>
      <c r="T1406" t="n">
        <v>1480.17</v>
      </c>
      <c r="U1406" t="n">
        <v>0.6899999999999999</v>
      </c>
      <c r="V1406" t="n">
        <v>0.76</v>
      </c>
      <c r="W1406" t="n">
        <v>0.64</v>
      </c>
      <c r="X1406" t="n">
        <v>0.08</v>
      </c>
      <c r="Y1406" t="n">
        <v>1</v>
      </c>
      <c r="Z1406" t="n">
        <v>10</v>
      </c>
    </row>
    <row r="1407">
      <c r="A1407" t="n">
        <v>65</v>
      </c>
      <c r="B1407" t="n">
        <v>145</v>
      </c>
      <c r="C1407" t="inlineStr">
        <is>
          <t xml:space="preserve">CONCLUIDO	</t>
        </is>
      </c>
      <c r="D1407" t="n">
        <v>11.9852</v>
      </c>
      <c r="E1407" t="n">
        <v>8.34</v>
      </c>
      <c r="F1407" t="n">
        <v>5.12</v>
      </c>
      <c r="G1407" t="n">
        <v>61.5</v>
      </c>
      <c r="H1407" t="n">
        <v>0.96</v>
      </c>
      <c r="I1407" t="n">
        <v>5</v>
      </c>
      <c r="J1407" t="n">
        <v>319.65</v>
      </c>
      <c r="K1407" t="n">
        <v>61.2</v>
      </c>
      <c r="L1407" t="n">
        <v>17.25</v>
      </c>
      <c r="M1407" t="n">
        <v>3</v>
      </c>
      <c r="N1407" t="n">
        <v>96.2</v>
      </c>
      <c r="O1407" t="n">
        <v>39658.05</v>
      </c>
      <c r="P1407" t="n">
        <v>86.7</v>
      </c>
      <c r="Q1407" t="n">
        <v>202.81</v>
      </c>
      <c r="R1407" t="n">
        <v>20.37</v>
      </c>
      <c r="S1407" t="n">
        <v>13.89</v>
      </c>
      <c r="T1407" t="n">
        <v>1561.37</v>
      </c>
      <c r="U1407" t="n">
        <v>0.68</v>
      </c>
      <c r="V1407" t="n">
        <v>0.75</v>
      </c>
      <c r="W1407" t="n">
        <v>0.65</v>
      </c>
      <c r="X1407" t="n">
        <v>0.09</v>
      </c>
      <c r="Y1407" t="n">
        <v>1</v>
      </c>
      <c r="Z1407" t="n">
        <v>10</v>
      </c>
    </row>
    <row r="1408">
      <c r="A1408" t="n">
        <v>66</v>
      </c>
      <c r="B1408" t="n">
        <v>145</v>
      </c>
      <c r="C1408" t="inlineStr">
        <is>
          <t xml:space="preserve">CONCLUIDO	</t>
        </is>
      </c>
      <c r="D1408" t="n">
        <v>11.9868</v>
      </c>
      <c r="E1408" t="n">
        <v>8.34</v>
      </c>
      <c r="F1408" t="n">
        <v>5.12</v>
      </c>
      <c r="G1408" t="n">
        <v>61.49</v>
      </c>
      <c r="H1408" t="n">
        <v>0.97</v>
      </c>
      <c r="I1408" t="n">
        <v>5</v>
      </c>
      <c r="J1408" t="n">
        <v>320.22</v>
      </c>
      <c r="K1408" t="n">
        <v>61.2</v>
      </c>
      <c r="L1408" t="n">
        <v>17.5</v>
      </c>
      <c r="M1408" t="n">
        <v>3</v>
      </c>
      <c r="N1408" t="n">
        <v>96.52</v>
      </c>
      <c r="O1408" t="n">
        <v>39727.66</v>
      </c>
      <c r="P1408" t="n">
        <v>86.53</v>
      </c>
      <c r="Q1408" t="n">
        <v>202.82</v>
      </c>
      <c r="R1408" t="n">
        <v>20.33</v>
      </c>
      <c r="S1408" t="n">
        <v>13.89</v>
      </c>
      <c r="T1408" t="n">
        <v>1538.44</v>
      </c>
      <c r="U1408" t="n">
        <v>0.68</v>
      </c>
      <c r="V1408" t="n">
        <v>0.76</v>
      </c>
      <c r="W1408" t="n">
        <v>0.65</v>
      </c>
      <c r="X1408" t="n">
        <v>0.09</v>
      </c>
      <c r="Y1408" t="n">
        <v>1</v>
      </c>
      <c r="Z1408" t="n">
        <v>10</v>
      </c>
    </row>
    <row r="1409">
      <c r="A1409" t="n">
        <v>67</v>
      </c>
      <c r="B1409" t="n">
        <v>145</v>
      </c>
      <c r="C1409" t="inlineStr">
        <is>
          <t xml:space="preserve">CONCLUIDO	</t>
        </is>
      </c>
      <c r="D1409" t="n">
        <v>11.988</v>
      </c>
      <c r="E1409" t="n">
        <v>8.34</v>
      </c>
      <c r="F1409" t="n">
        <v>5.12</v>
      </c>
      <c r="G1409" t="n">
        <v>61.48</v>
      </c>
      <c r="H1409" t="n">
        <v>0.99</v>
      </c>
      <c r="I1409" t="n">
        <v>5</v>
      </c>
      <c r="J1409" t="n">
        <v>320.78</v>
      </c>
      <c r="K1409" t="n">
        <v>61.2</v>
      </c>
      <c r="L1409" t="n">
        <v>17.75</v>
      </c>
      <c r="M1409" t="n">
        <v>3</v>
      </c>
      <c r="N1409" t="n">
        <v>96.83</v>
      </c>
      <c r="O1409" t="n">
        <v>39797.41</v>
      </c>
      <c r="P1409" t="n">
        <v>86.5</v>
      </c>
      <c r="Q1409" t="n">
        <v>202.86</v>
      </c>
      <c r="R1409" t="n">
        <v>20.34</v>
      </c>
      <c r="S1409" t="n">
        <v>13.89</v>
      </c>
      <c r="T1409" t="n">
        <v>1547.21</v>
      </c>
      <c r="U1409" t="n">
        <v>0.68</v>
      </c>
      <c r="V1409" t="n">
        <v>0.76</v>
      </c>
      <c r="W1409" t="n">
        <v>0.64</v>
      </c>
      <c r="X1409" t="n">
        <v>0.08</v>
      </c>
      <c r="Y1409" t="n">
        <v>1</v>
      </c>
      <c r="Z1409" t="n">
        <v>10</v>
      </c>
    </row>
    <row r="1410">
      <c r="A1410" t="n">
        <v>68</v>
      </c>
      <c r="B1410" t="n">
        <v>145</v>
      </c>
      <c r="C1410" t="inlineStr">
        <is>
          <t xml:space="preserve">CONCLUIDO	</t>
        </is>
      </c>
      <c r="D1410" t="n">
        <v>11.9852</v>
      </c>
      <c r="E1410" t="n">
        <v>8.34</v>
      </c>
      <c r="F1410" t="n">
        <v>5.12</v>
      </c>
      <c r="G1410" t="n">
        <v>61.5</v>
      </c>
      <c r="H1410" t="n">
        <v>1</v>
      </c>
      <c r="I1410" t="n">
        <v>5</v>
      </c>
      <c r="J1410" t="n">
        <v>321.35</v>
      </c>
      <c r="K1410" t="n">
        <v>61.2</v>
      </c>
      <c r="L1410" t="n">
        <v>18</v>
      </c>
      <c r="M1410" t="n">
        <v>3</v>
      </c>
      <c r="N1410" t="n">
        <v>97.15000000000001</v>
      </c>
      <c r="O1410" t="n">
        <v>39867.32</v>
      </c>
      <c r="P1410" t="n">
        <v>86.37</v>
      </c>
      <c r="Q1410" t="n">
        <v>202.82</v>
      </c>
      <c r="R1410" t="n">
        <v>20.33</v>
      </c>
      <c r="S1410" t="n">
        <v>13.89</v>
      </c>
      <c r="T1410" t="n">
        <v>1539.89</v>
      </c>
      <c r="U1410" t="n">
        <v>0.68</v>
      </c>
      <c r="V1410" t="n">
        <v>0.75</v>
      </c>
      <c r="W1410" t="n">
        <v>0.65</v>
      </c>
      <c r="X1410" t="n">
        <v>0.09</v>
      </c>
      <c r="Y1410" t="n">
        <v>1</v>
      </c>
      <c r="Z1410" t="n">
        <v>10</v>
      </c>
    </row>
    <row r="1411">
      <c r="A1411" t="n">
        <v>69</v>
      </c>
      <c r="B1411" t="n">
        <v>145</v>
      </c>
      <c r="C1411" t="inlineStr">
        <is>
          <t xml:space="preserve">CONCLUIDO	</t>
        </is>
      </c>
      <c r="D1411" t="n">
        <v>11.9832</v>
      </c>
      <c r="E1411" t="n">
        <v>8.35</v>
      </c>
      <c r="F1411" t="n">
        <v>5.13</v>
      </c>
      <c r="G1411" t="n">
        <v>61.52</v>
      </c>
      <c r="H1411" t="n">
        <v>1.01</v>
      </c>
      <c r="I1411" t="n">
        <v>5</v>
      </c>
      <c r="J1411" t="n">
        <v>321.92</v>
      </c>
      <c r="K1411" t="n">
        <v>61.2</v>
      </c>
      <c r="L1411" t="n">
        <v>18.25</v>
      </c>
      <c r="M1411" t="n">
        <v>3</v>
      </c>
      <c r="N1411" t="n">
        <v>97.47</v>
      </c>
      <c r="O1411" t="n">
        <v>39937.36</v>
      </c>
      <c r="P1411" t="n">
        <v>86.3</v>
      </c>
      <c r="Q1411" t="n">
        <v>202.81</v>
      </c>
      <c r="R1411" t="n">
        <v>20.3</v>
      </c>
      <c r="S1411" t="n">
        <v>13.89</v>
      </c>
      <c r="T1411" t="n">
        <v>1525.08</v>
      </c>
      <c r="U1411" t="n">
        <v>0.68</v>
      </c>
      <c r="V1411" t="n">
        <v>0.75</v>
      </c>
      <c r="W1411" t="n">
        <v>0.65</v>
      </c>
      <c r="X1411" t="n">
        <v>0.09</v>
      </c>
      <c r="Y1411" t="n">
        <v>1</v>
      </c>
      <c r="Z1411" t="n">
        <v>10</v>
      </c>
    </row>
    <row r="1412">
      <c r="A1412" t="n">
        <v>70</v>
      </c>
      <c r="B1412" t="n">
        <v>145</v>
      </c>
      <c r="C1412" t="inlineStr">
        <is>
          <t xml:space="preserve">CONCLUIDO	</t>
        </is>
      </c>
      <c r="D1412" t="n">
        <v>11.9924</v>
      </c>
      <c r="E1412" t="n">
        <v>8.34</v>
      </c>
      <c r="F1412" t="n">
        <v>5.12</v>
      </c>
      <c r="G1412" t="n">
        <v>61.44</v>
      </c>
      <c r="H1412" t="n">
        <v>1.02</v>
      </c>
      <c r="I1412" t="n">
        <v>5</v>
      </c>
      <c r="J1412" t="n">
        <v>322.49</v>
      </c>
      <c r="K1412" t="n">
        <v>61.2</v>
      </c>
      <c r="L1412" t="n">
        <v>18.5</v>
      </c>
      <c r="M1412" t="n">
        <v>3</v>
      </c>
      <c r="N1412" t="n">
        <v>97.79000000000001</v>
      </c>
      <c r="O1412" t="n">
        <v>40007.56</v>
      </c>
      <c r="P1412" t="n">
        <v>86</v>
      </c>
      <c r="Q1412" t="n">
        <v>202.81</v>
      </c>
      <c r="R1412" t="n">
        <v>20.23</v>
      </c>
      <c r="S1412" t="n">
        <v>13.89</v>
      </c>
      <c r="T1412" t="n">
        <v>1489.84</v>
      </c>
      <c r="U1412" t="n">
        <v>0.6899999999999999</v>
      </c>
      <c r="V1412" t="n">
        <v>0.76</v>
      </c>
      <c r="W1412" t="n">
        <v>0.64</v>
      </c>
      <c r="X1412" t="n">
        <v>0.08</v>
      </c>
      <c r="Y1412" t="n">
        <v>1</v>
      </c>
      <c r="Z1412" t="n">
        <v>10</v>
      </c>
    </row>
    <row r="1413">
      <c r="A1413" t="n">
        <v>71</v>
      </c>
      <c r="B1413" t="n">
        <v>145</v>
      </c>
      <c r="C1413" t="inlineStr">
        <is>
          <t xml:space="preserve">CONCLUIDO	</t>
        </is>
      </c>
      <c r="D1413" t="n">
        <v>12.0044</v>
      </c>
      <c r="E1413" t="n">
        <v>8.33</v>
      </c>
      <c r="F1413" t="n">
        <v>5.11</v>
      </c>
      <c r="G1413" t="n">
        <v>61.34</v>
      </c>
      <c r="H1413" t="n">
        <v>1.03</v>
      </c>
      <c r="I1413" t="n">
        <v>5</v>
      </c>
      <c r="J1413" t="n">
        <v>323.06</v>
      </c>
      <c r="K1413" t="n">
        <v>61.2</v>
      </c>
      <c r="L1413" t="n">
        <v>18.75</v>
      </c>
      <c r="M1413" t="n">
        <v>3</v>
      </c>
      <c r="N1413" t="n">
        <v>98.11</v>
      </c>
      <c r="O1413" t="n">
        <v>40077.9</v>
      </c>
      <c r="P1413" t="n">
        <v>85.53</v>
      </c>
      <c r="Q1413" t="n">
        <v>202.81</v>
      </c>
      <c r="R1413" t="n">
        <v>19.97</v>
      </c>
      <c r="S1413" t="n">
        <v>13.89</v>
      </c>
      <c r="T1413" t="n">
        <v>1360.8</v>
      </c>
      <c r="U1413" t="n">
        <v>0.7</v>
      </c>
      <c r="V1413" t="n">
        <v>0.76</v>
      </c>
      <c r="W1413" t="n">
        <v>0.64</v>
      </c>
      <c r="X1413" t="n">
        <v>0.07000000000000001</v>
      </c>
      <c r="Y1413" t="n">
        <v>1</v>
      </c>
      <c r="Z1413" t="n">
        <v>10</v>
      </c>
    </row>
    <row r="1414">
      <c r="A1414" t="n">
        <v>72</v>
      </c>
      <c r="B1414" t="n">
        <v>145</v>
      </c>
      <c r="C1414" t="inlineStr">
        <is>
          <t xml:space="preserve">CONCLUIDO	</t>
        </is>
      </c>
      <c r="D1414" t="n">
        <v>12.0016</v>
      </c>
      <c r="E1414" t="n">
        <v>8.33</v>
      </c>
      <c r="F1414" t="n">
        <v>5.11</v>
      </c>
      <c r="G1414" t="n">
        <v>61.36</v>
      </c>
      <c r="H1414" t="n">
        <v>1.05</v>
      </c>
      <c r="I1414" t="n">
        <v>5</v>
      </c>
      <c r="J1414" t="n">
        <v>323.63</v>
      </c>
      <c r="K1414" t="n">
        <v>61.2</v>
      </c>
      <c r="L1414" t="n">
        <v>19</v>
      </c>
      <c r="M1414" t="n">
        <v>3</v>
      </c>
      <c r="N1414" t="n">
        <v>98.43000000000001</v>
      </c>
      <c r="O1414" t="n">
        <v>40148.52</v>
      </c>
      <c r="P1414" t="n">
        <v>85.28</v>
      </c>
      <c r="Q1414" t="n">
        <v>202.81</v>
      </c>
      <c r="R1414" t="n">
        <v>19.96</v>
      </c>
      <c r="S1414" t="n">
        <v>13.89</v>
      </c>
      <c r="T1414" t="n">
        <v>1352.55</v>
      </c>
      <c r="U1414" t="n">
        <v>0.7</v>
      </c>
      <c r="V1414" t="n">
        <v>0.76</v>
      </c>
      <c r="W1414" t="n">
        <v>0.64</v>
      </c>
      <c r="X1414" t="n">
        <v>0.08</v>
      </c>
      <c r="Y1414" t="n">
        <v>1</v>
      </c>
      <c r="Z1414" t="n">
        <v>10</v>
      </c>
    </row>
    <row r="1415">
      <c r="A1415" t="n">
        <v>73</v>
      </c>
      <c r="B1415" t="n">
        <v>145</v>
      </c>
      <c r="C1415" t="inlineStr">
        <is>
          <t xml:space="preserve">CONCLUIDO	</t>
        </is>
      </c>
      <c r="D1415" t="n">
        <v>12.0028</v>
      </c>
      <c r="E1415" t="n">
        <v>8.33</v>
      </c>
      <c r="F1415" t="n">
        <v>5.11</v>
      </c>
      <c r="G1415" t="n">
        <v>61.35</v>
      </c>
      <c r="H1415" t="n">
        <v>1.06</v>
      </c>
      <c r="I1415" t="n">
        <v>5</v>
      </c>
      <c r="J1415" t="n">
        <v>324.2</v>
      </c>
      <c r="K1415" t="n">
        <v>61.2</v>
      </c>
      <c r="L1415" t="n">
        <v>19.25</v>
      </c>
      <c r="M1415" t="n">
        <v>3</v>
      </c>
      <c r="N1415" t="n">
        <v>98.75</v>
      </c>
      <c r="O1415" t="n">
        <v>40219.17</v>
      </c>
      <c r="P1415" t="n">
        <v>85.14</v>
      </c>
      <c r="Q1415" t="n">
        <v>202.81</v>
      </c>
      <c r="R1415" t="n">
        <v>19.95</v>
      </c>
      <c r="S1415" t="n">
        <v>13.89</v>
      </c>
      <c r="T1415" t="n">
        <v>1347.9</v>
      </c>
      <c r="U1415" t="n">
        <v>0.7</v>
      </c>
      <c r="V1415" t="n">
        <v>0.76</v>
      </c>
      <c r="W1415" t="n">
        <v>0.64</v>
      </c>
      <c r="X1415" t="n">
        <v>0.07000000000000001</v>
      </c>
      <c r="Y1415" t="n">
        <v>1</v>
      </c>
      <c r="Z1415" t="n">
        <v>10</v>
      </c>
    </row>
    <row r="1416">
      <c r="A1416" t="n">
        <v>74</v>
      </c>
      <c r="B1416" t="n">
        <v>145</v>
      </c>
      <c r="C1416" t="inlineStr">
        <is>
          <t xml:space="preserve">CONCLUIDO	</t>
        </is>
      </c>
      <c r="D1416" t="n">
        <v>11.992</v>
      </c>
      <c r="E1416" t="n">
        <v>8.34</v>
      </c>
      <c r="F1416" t="n">
        <v>5.12</v>
      </c>
      <c r="G1416" t="n">
        <v>61.44</v>
      </c>
      <c r="H1416" t="n">
        <v>1.07</v>
      </c>
      <c r="I1416" t="n">
        <v>5</v>
      </c>
      <c r="J1416" t="n">
        <v>324.78</v>
      </c>
      <c r="K1416" t="n">
        <v>61.2</v>
      </c>
      <c r="L1416" t="n">
        <v>19.5</v>
      </c>
      <c r="M1416" t="n">
        <v>3</v>
      </c>
      <c r="N1416" t="n">
        <v>99.08</v>
      </c>
      <c r="O1416" t="n">
        <v>40289.97</v>
      </c>
      <c r="P1416" t="n">
        <v>85.23999999999999</v>
      </c>
      <c r="Q1416" t="n">
        <v>202.81</v>
      </c>
      <c r="R1416" t="n">
        <v>20.15</v>
      </c>
      <c r="S1416" t="n">
        <v>13.89</v>
      </c>
      <c r="T1416" t="n">
        <v>1447.52</v>
      </c>
      <c r="U1416" t="n">
        <v>0.6899999999999999</v>
      </c>
      <c r="V1416" t="n">
        <v>0.76</v>
      </c>
      <c r="W1416" t="n">
        <v>0.65</v>
      </c>
      <c r="X1416" t="n">
        <v>0.08</v>
      </c>
      <c r="Y1416" t="n">
        <v>1</v>
      </c>
      <c r="Z1416" t="n">
        <v>10</v>
      </c>
    </row>
    <row r="1417">
      <c r="A1417" t="n">
        <v>75</v>
      </c>
      <c r="B1417" t="n">
        <v>145</v>
      </c>
      <c r="C1417" t="inlineStr">
        <is>
          <t xml:space="preserve">CONCLUIDO	</t>
        </is>
      </c>
      <c r="D1417" t="n">
        <v>11.992</v>
      </c>
      <c r="E1417" t="n">
        <v>8.34</v>
      </c>
      <c r="F1417" t="n">
        <v>5.12</v>
      </c>
      <c r="G1417" t="n">
        <v>61.44</v>
      </c>
      <c r="H1417" t="n">
        <v>1.08</v>
      </c>
      <c r="I1417" t="n">
        <v>5</v>
      </c>
      <c r="J1417" t="n">
        <v>325.35</v>
      </c>
      <c r="K1417" t="n">
        <v>61.2</v>
      </c>
      <c r="L1417" t="n">
        <v>19.75</v>
      </c>
      <c r="M1417" t="n">
        <v>3</v>
      </c>
      <c r="N1417" t="n">
        <v>99.40000000000001</v>
      </c>
      <c r="O1417" t="n">
        <v>40360.92</v>
      </c>
      <c r="P1417" t="n">
        <v>85.22</v>
      </c>
      <c r="Q1417" t="n">
        <v>202.81</v>
      </c>
      <c r="R1417" t="n">
        <v>20.29</v>
      </c>
      <c r="S1417" t="n">
        <v>13.89</v>
      </c>
      <c r="T1417" t="n">
        <v>1519.26</v>
      </c>
      <c r="U1417" t="n">
        <v>0.68</v>
      </c>
      <c r="V1417" t="n">
        <v>0.76</v>
      </c>
      <c r="W1417" t="n">
        <v>0.64</v>
      </c>
      <c r="X1417" t="n">
        <v>0.08</v>
      </c>
      <c r="Y1417" t="n">
        <v>1</v>
      </c>
      <c r="Z1417" t="n">
        <v>10</v>
      </c>
    </row>
    <row r="1418">
      <c r="A1418" t="n">
        <v>76</v>
      </c>
      <c r="B1418" t="n">
        <v>145</v>
      </c>
      <c r="C1418" t="inlineStr">
        <is>
          <t xml:space="preserve">CONCLUIDO	</t>
        </is>
      </c>
      <c r="D1418" t="n">
        <v>11.9972</v>
      </c>
      <c r="E1418" t="n">
        <v>8.34</v>
      </c>
      <c r="F1418" t="n">
        <v>5.12</v>
      </c>
      <c r="G1418" t="n">
        <v>61.4</v>
      </c>
      <c r="H1418" t="n">
        <v>1.09</v>
      </c>
      <c r="I1418" t="n">
        <v>5</v>
      </c>
      <c r="J1418" t="n">
        <v>325.93</v>
      </c>
      <c r="K1418" t="n">
        <v>61.2</v>
      </c>
      <c r="L1418" t="n">
        <v>20</v>
      </c>
      <c r="M1418" t="n">
        <v>3</v>
      </c>
      <c r="N1418" t="n">
        <v>99.73</v>
      </c>
      <c r="O1418" t="n">
        <v>40432.03</v>
      </c>
      <c r="P1418" t="n">
        <v>84.84</v>
      </c>
      <c r="Q1418" t="n">
        <v>202.81</v>
      </c>
      <c r="R1418" t="n">
        <v>20.1</v>
      </c>
      <c r="S1418" t="n">
        <v>13.89</v>
      </c>
      <c r="T1418" t="n">
        <v>1427</v>
      </c>
      <c r="U1418" t="n">
        <v>0.6899999999999999</v>
      </c>
      <c r="V1418" t="n">
        <v>0.76</v>
      </c>
      <c r="W1418" t="n">
        <v>0.64</v>
      </c>
      <c r="X1418" t="n">
        <v>0.08</v>
      </c>
      <c r="Y1418" t="n">
        <v>1</v>
      </c>
      <c r="Z1418" t="n">
        <v>10</v>
      </c>
    </row>
    <row r="1419">
      <c r="A1419" t="n">
        <v>77</v>
      </c>
      <c r="B1419" t="n">
        <v>145</v>
      </c>
      <c r="C1419" t="inlineStr">
        <is>
          <t xml:space="preserve">CONCLUIDO	</t>
        </is>
      </c>
      <c r="D1419" t="n">
        <v>12.1065</v>
      </c>
      <c r="E1419" t="n">
        <v>8.26</v>
      </c>
      <c r="F1419" t="n">
        <v>5.1</v>
      </c>
      <c r="G1419" t="n">
        <v>76.43000000000001</v>
      </c>
      <c r="H1419" t="n">
        <v>1.11</v>
      </c>
      <c r="I1419" t="n">
        <v>4</v>
      </c>
      <c r="J1419" t="n">
        <v>326.51</v>
      </c>
      <c r="K1419" t="n">
        <v>61.2</v>
      </c>
      <c r="L1419" t="n">
        <v>20.25</v>
      </c>
      <c r="M1419" t="n">
        <v>2</v>
      </c>
      <c r="N1419" t="n">
        <v>100.06</v>
      </c>
      <c r="O1419" t="n">
        <v>40503.29</v>
      </c>
      <c r="P1419" t="n">
        <v>84.39</v>
      </c>
      <c r="Q1419" t="n">
        <v>202.83</v>
      </c>
      <c r="R1419" t="n">
        <v>19.33</v>
      </c>
      <c r="S1419" t="n">
        <v>13.89</v>
      </c>
      <c r="T1419" t="n">
        <v>1044.24</v>
      </c>
      <c r="U1419" t="n">
        <v>0.72</v>
      </c>
      <c r="V1419" t="n">
        <v>0.76</v>
      </c>
      <c r="W1419" t="n">
        <v>0.65</v>
      </c>
      <c r="X1419" t="n">
        <v>0.06</v>
      </c>
      <c r="Y1419" t="n">
        <v>1</v>
      </c>
      <c r="Z1419" t="n">
        <v>10</v>
      </c>
    </row>
    <row r="1420">
      <c r="A1420" t="n">
        <v>78</v>
      </c>
      <c r="B1420" t="n">
        <v>145</v>
      </c>
      <c r="C1420" t="inlineStr">
        <is>
          <t xml:space="preserve">CONCLUIDO	</t>
        </is>
      </c>
      <c r="D1420" t="n">
        <v>12.1086</v>
      </c>
      <c r="E1420" t="n">
        <v>8.26</v>
      </c>
      <c r="F1420" t="n">
        <v>5.09</v>
      </c>
      <c r="G1420" t="n">
        <v>76.41</v>
      </c>
      <c r="H1420" t="n">
        <v>1.12</v>
      </c>
      <c r="I1420" t="n">
        <v>4</v>
      </c>
      <c r="J1420" t="n">
        <v>327.08</v>
      </c>
      <c r="K1420" t="n">
        <v>61.2</v>
      </c>
      <c r="L1420" t="n">
        <v>20.5</v>
      </c>
      <c r="M1420" t="n">
        <v>2</v>
      </c>
      <c r="N1420" t="n">
        <v>100.39</v>
      </c>
      <c r="O1420" t="n">
        <v>40574.7</v>
      </c>
      <c r="P1420" t="n">
        <v>84.36</v>
      </c>
      <c r="Q1420" t="n">
        <v>202.82</v>
      </c>
      <c r="R1420" t="n">
        <v>19.36</v>
      </c>
      <c r="S1420" t="n">
        <v>13.89</v>
      </c>
      <c r="T1420" t="n">
        <v>1057.81</v>
      </c>
      <c r="U1420" t="n">
        <v>0.72</v>
      </c>
      <c r="V1420" t="n">
        <v>0.76</v>
      </c>
      <c r="W1420" t="n">
        <v>0.64</v>
      </c>
      <c r="X1420" t="n">
        <v>0.06</v>
      </c>
      <c r="Y1420" t="n">
        <v>1</v>
      </c>
      <c r="Z1420" t="n">
        <v>10</v>
      </c>
    </row>
    <row r="1421">
      <c r="A1421" t="n">
        <v>79</v>
      </c>
      <c r="B1421" t="n">
        <v>145</v>
      </c>
      <c r="C1421" t="inlineStr">
        <is>
          <t xml:space="preserve">CONCLUIDO	</t>
        </is>
      </c>
      <c r="D1421" t="n">
        <v>12.1037</v>
      </c>
      <c r="E1421" t="n">
        <v>8.26</v>
      </c>
      <c r="F1421" t="n">
        <v>5.1</v>
      </c>
      <c r="G1421" t="n">
        <v>76.45999999999999</v>
      </c>
      <c r="H1421" t="n">
        <v>1.13</v>
      </c>
      <c r="I1421" t="n">
        <v>4</v>
      </c>
      <c r="J1421" t="n">
        <v>327.66</v>
      </c>
      <c r="K1421" t="n">
        <v>61.2</v>
      </c>
      <c r="L1421" t="n">
        <v>20.75</v>
      </c>
      <c r="M1421" t="n">
        <v>2</v>
      </c>
      <c r="N1421" t="n">
        <v>100.72</v>
      </c>
      <c r="O1421" t="n">
        <v>40646.27</v>
      </c>
      <c r="P1421" t="n">
        <v>84.55</v>
      </c>
      <c r="Q1421" t="n">
        <v>202.81</v>
      </c>
      <c r="R1421" t="n">
        <v>19.48</v>
      </c>
      <c r="S1421" t="n">
        <v>13.89</v>
      </c>
      <c r="T1421" t="n">
        <v>1118.97</v>
      </c>
      <c r="U1421" t="n">
        <v>0.71</v>
      </c>
      <c r="V1421" t="n">
        <v>0.76</v>
      </c>
      <c r="W1421" t="n">
        <v>0.64</v>
      </c>
      <c r="X1421" t="n">
        <v>0.06</v>
      </c>
      <c r="Y1421" t="n">
        <v>1</v>
      </c>
      <c r="Z1421" t="n">
        <v>10</v>
      </c>
    </row>
    <row r="1422">
      <c r="A1422" t="n">
        <v>80</v>
      </c>
      <c r="B1422" t="n">
        <v>145</v>
      </c>
      <c r="C1422" t="inlineStr">
        <is>
          <t xml:space="preserve">CONCLUIDO	</t>
        </is>
      </c>
      <c r="D1422" t="n">
        <v>12.1053</v>
      </c>
      <c r="E1422" t="n">
        <v>8.26</v>
      </c>
      <c r="F1422" t="n">
        <v>5.1</v>
      </c>
      <c r="G1422" t="n">
        <v>76.44</v>
      </c>
      <c r="H1422" t="n">
        <v>1.14</v>
      </c>
      <c r="I1422" t="n">
        <v>4</v>
      </c>
      <c r="J1422" t="n">
        <v>328.25</v>
      </c>
      <c r="K1422" t="n">
        <v>61.2</v>
      </c>
      <c r="L1422" t="n">
        <v>21</v>
      </c>
      <c r="M1422" t="n">
        <v>2</v>
      </c>
      <c r="N1422" t="n">
        <v>101.05</v>
      </c>
      <c r="O1422" t="n">
        <v>40718</v>
      </c>
      <c r="P1422" t="n">
        <v>84.73999999999999</v>
      </c>
      <c r="Q1422" t="n">
        <v>202.81</v>
      </c>
      <c r="R1422" t="n">
        <v>19.48</v>
      </c>
      <c r="S1422" t="n">
        <v>13.89</v>
      </c>
      <c r="T1422" t="n">
        <v>1122.21</v>
      </c>
      <c r="U1422" t="n">
        <v>0.71</v>
      </c>
      <c r="V1422" t="n">
        <v>0.76</v>
      </c>
      <c r="W1422" t="n">
        <v>0.64</v>
      </c>
      <c r="X1422" t="n">
        <v>0.06</v>
      </c>
      <c r="Y1422" t="n">
        <v>1</v>
      </c>
      <c r="Z1422" t="n">
        <v>10</v>
      </c>
    </row>
    <row r="1423">
      <c r="A1423" t="n">
        <v>81</v>
      </c>
      <c r="B1423" t="n">
        <v>145</v>
      </c>
      <c r="C1423" t="inlineStr">
        <is>
          <t xml:space="preserve">CONCLUIDO	</t>
        </is>
      </c>
      <c r="D1423" t="n">
        <v>12.1102</v>
      </c>
      <c r="E1423" t="n">
        <v>8.26</v>
      </c>
      <c r="F1423" t="n">
        <v>5.09</v>
      </c>
      <c r="G1423" t="n">
        <v>76.39</v>
      </c>
      <c r="H1423" t="n">
        <v>1.15</v>
      </c>
      <c r="I1423" t="n">
        <v>4</v>
      </c>
      <c r="J1423" t="n">
        <v>328.83</v>
      </c>
      <c r="K1423" t="n">
        <v>61.2</v>
      </c>
      <c r="L1423" t="n">
        <v>21.25</v>
      </c>
      <c r="M1423" t="n">
        <v>2</v>
      </c>
      <c r="N1423" t="n">
        <v>101.38</v>
      </c>
      <c r="O1423" t="n">
        <v>40789.89</v>
      </c>
      <c r="P1423" t="n">
        <v>84.83</v>
      </c>
      <c r="Q1423" t="n">
        <v>202.81</v>
      </c>
      <c r="R1423" t="n">
        <v>19.38</v>
      </c>
      <c r="S1423" t="n">
        <v>13.89</v>
      </c>
      <c r="T1423" t="n">
        <v>1071.05</v>
      </c>
      <c r="U1423" t="n">
        <v>0.72</v>
      </c>
      <c r="V1423" t="n">
        <v>0.76</v>
      </c>
      <c r="W1423" t="n">
        <v>0.64</v>
      </c>
      <c r="X1423" t="n">
        <v>0.05</v>
      </c>
      <c r="Y1423" t="n">
        <v>1</v>
      </c>
      <c r="Z1423" t="n">
        <v>10</v>
      </c>
    </row>
    <row r="1424">
      <c r="A1424" t="n">
        <v>82</v>
      </c>
      <c r="B1424" t="n">
        <v>145</v>
      </c>
      <c r="C1424" t="inlineStr">
        <is>
          <t xml:space="preserve">CONCLUIDO	</t>
        </is>
      </c>
      <c r="D1424" t="n">
        <v>12.1004</v>
      </c>
      <c r="E1424" t="n">
        <v>8.26</v>
      </c>
      <c r="F1424" t="n">
        <v>5.1</v>
      </c>
      <c r="G1424" t="n">
        <v>76.48999999999999</v>
      </c>
      <c r="H1424" t="n">
        <v>1.16</v>
      </c>
      <c r="I1424" t="n">
        <v>4</v>
      </c>
      <c r="J1424" t="n">
        <v>329.41</v>
      </c>
      <c r="K1424" t="n">
        <v>61.2</v>
      </c>
      <c r="L1424" t="n">
        <v>21.5</v>
      </c>
      <c r="M1424" t="n">
        <v>2</v>
      </c>
      <c r="N1424" t="n">
        <v>101.71</v>
      </c>
      <c r="O1424" t="n">
        <v>40861.93</v>
      </c>
      <c r="P1424" t="n">
        <v>85.03</v>
      </c>
      <c r="Q1424" t="n">
        <v>202.81</v>
      </c>
      <c r="R1424" t="n">
        <v>19.56</v>
      </c>
      <c r="S1424" t="n">
        <v>13.89</v>
      </c>
      <c r="T1424" t="n">
        <v>1158.16</v>
      </c>
      <c r="U1424" t="n">
        <v>0.71</v>
      </c>
      <c r="V1424" t="n">
        <v>0.76</v>
      </c>
      <c r="W1424" t="n">
        <v>0.64</v>
      </c>
      <c r="X1424" t="n">
        <v>0.06</v>
      </c>
      <c r="Y1424" t="n">
        <v>1</v>
      </c>
      <c r="Z1424" t="n">
        <v>10</v>
      </c>
    </row>
    <row r="1425">
      <c r="A1425" t="n">
        <v>83</v>
      </c>
      <c r="B1425" t="n">
        <v>145</v>
      </c>
      <c r="C1425" t="inlineStr">
        <is>
          <t xml:space="preserve">CONCLUIDO	</t>
        </is>
      </c>
      <c r="D1425" t="n">
        <v>12.0968</v>
      </c>
      <c r="E1425" t="n">
        <v>8.27</v>
      </c>
      <c r="F1425" t="n">
        <v>5.1</v>
      </c>
      <c r="G1425" t="n">
        <v>76.53</v>
      </c>
      <c r="H1425" t="n">
        <v>1.17</v>
      </c>
      <c r="I1425" t="n">
        <v>4</v>
      </c>
      <c r="J1425" t="n">
        <v>330</v>
      </c>
      <c r="K1425" t="n">
        <v>61.2</v>
      </c>
      <c r="L1425" t="n">
        <v>21.75</v>
      </c>
      <c r="M1425" t="n">
        <v>2</v>
      </c>
      <c r="N1425" t="n">
        <v>102.05</v>
      </c>
      <c r="O1425" t="n">
        <v>40934.14</v>
      </c>
      <c r="P1425" t="n">
        <v>85.20999999999999</v>
      </c>
      <c r="Q1425" t="n">
        <v>202.84</v>
      </c>
      <c r="R1425" t="n">
        <v>19.65</v>
      </c>
      <c r="S1425" t="n">
        <v>13.89</v>
      </c>
      <c r="T1425" t="n">
        <v>1203.38</v>
      </c>
      <c r="U1425" t="n">
        <v>0.71</v>
      </c>
      <c r="V1425" t="n">
        <v>0.76</v>
      </c>
      <c r="W1425" t="n">
        <v>0.64</v>
      </c>
      <c r="X1425" t="n">
        <v>0.06</v>
      </c>
      <c r="Y1425" t="n">
        <v>1</v>
      </c>
      <c r="Z1425" t="n">
        <v>10</v>
      </c>
    </row>
    <row r="1426">
      <c r="A1426" t="n">
        <v>84</v>
      </c>
      <c r="B1426" t="n">
        <v>145</v>
      </c>
      <c r="C1426" t="inlineStr">
        <is>
          <t xml:space="preserve">CONCLUIDO	</t>
        </is>
      </c>
      <c r="D1426" t="n">
        <v>12.0996</v>
      </c>
      <c r="E1426" t="n">
        <v>8.26</v>
      </c>
      <c r="F1426" t="n">
        <v>5.1</v>
      </c>
      <c r="G1426" t="n">
        <v>76.5</v>
      </c>
      <c r="H1426" t="n">
        <v>1.19</v>
      </c>
      <c r="I1426" t="n">
        <v>4</v>
      </c>
      <c r="J1426" t="n">
        <v>330.59</v>
      </c>
      <c r="K1426" t="n">
        <v>61.2</v>
      </c>
      <c r="L1426" t="n">
        <v>22</v>
      </c>
      <c r="M1426" t="n">
        <v>2</v>
      </c>
      <c r="N1426" t="n">
        <v>102.39</v>
      </c>
      <c r="O1426" t="n">
        <v>41006.51</v>
      </c>
      <c r="P1426" t="n">
        <v>85.16</v>
      </c>
      <c r="Q1426" t="n">
        <v>202.81</v>
      </c>
      <c r="R1426" t="n">
        <v>19.58</v>
      </c>
      <c r="S1426" t="n">
        <v>13.89</v>
      </c>
      <c r="T1426" t="n">
        <v>1169.75</v>
      </c>
      <c r="U1426" t="n">
        <v>0.71</v>
      </c>
      <c r="V1426" t="n">
        <v>0.76</v>
      </c>
      <c r="W1426" t="n">
        <v>0.64</v>
      </c>
      <c r="X1426" t="n">
        <v>0.06</v>
      </c>
      <c r="Y1426" t="n">
        <v>1</v>
      </c>
      <c r="Z1426" t="n">
        <v>10</v>
      </c>
    </row>
    <row r="1427">
      <c r="A1427" t="n">
        <v>85</v>
      </c>
      <c r="B1427" t="n">
        <v>145</v>
      </c>
      <c r="C1427" t="inlineStr">
        <is>
          <t xml:space="preserve">CONCLUIDO	</t>
        </is>
      </c>
      <c r="D1427" t="n">
        <v>12.0956</v>
      </c>
      <c r="E1427" t="n">
        <v>8.27</v>
      </c>
      <c r="F1427" t="n">
        <v>5.1</v>
      </c>
      <c r="G1427" t="n">
        <v>76.54000000000001</v>
      </c>
      <c r="H1427" t="n">
        <v>1.2</v>
      </c>
      <c r="I1427" t="n">
        <v>4</v>
      </c>
      <c r="J1427" t="n">
        <v>331.17</v>
      </c>
      <c r="K1427" t="n">
        <v>61.2</v>
      </c>
      <c r="L1427" t="n">
        <v>22.25</v>
      </c>
      <c r="M1427" t="n">
        <v>2</v>
      </c>
      <c r="N1427" t="n">
        <v>102.72</v>
      </c>
      <c r="O1427" t="n">
        <v>41079.04</v>
      </c>
      <c r="P1427" t="n">
        <v>85.17</v>
      </c>
      <c r="Q1427" t="n">
        <v>202.81</v>
      </c>
      <c r="R1427" t="n">
        <v>19.67</v>
      </c>
      <c r="S1427" t="n">
        <v>13.89</v>
      </c>
      <c r="T1427" t="n">
        <v>1215.09</v>
      </c>
      <c r="U1427" t="n">
        <v>0.71</v>
      </c>
      <c r="V1427" t="n">
        <v>0.76</v>
      </c>
      <c r="W1427" t="n">
        <v>0.64</v>
      </c>
      <c r="X1427" t="n">
        <v>0.06</v>
      </c>
      <c r="Y1427" t="n">
        <v>1</v>
      </c>
      <c r="Z1427" t="n">
        <v>10</v>
      </c>
    </row>
    <row r="1428">
      <c r="A1428" t="n">
        <v>86</v>
      </c>
      <c r="B1428" t="n">
        <v>145</v>
      </c>
      <c r="C1428" t="inlineStr">
        <is>
          <t xml:space="preserve">CONCLUIDO	</t>
        </is>
      </c>
      <c r="D1428" t="n">
        <v>12.0988</v>
      </c>
      <c r="E1428" t="n">
        <v>8.27</v>
      </c>
      <c r="F1428" t="n">
        <v>5.1</v>
      </c>
      <c r="G1428" t="n">
        <v>76.51000000000001</v>
      </c>
      <c r="H1428" t="n">
        <v>1.21</v>
      </c>
      <c r="I1428" t="n">
        <v>4</v>
      </c>
      <c r="J1428" t="n">
        <v>331.76</v>
      </c>
      <c r="K1428" t="n">
        <v>61.2</v>
      </c>
      <c r="L1428" t="n">
        <v>22.5</v>
      </c>
      <c r="M1428" t="n">
        <v>2</v>
      </c>
      <c r="N1428" t="n">
        <v>103.06</v>
      </c>
      <c r="O1428" t="n">
        <v>41151.74</v>
      </c>
      <c r="P1428" t="n">
        <v>85.06999999999999</v>
      </c>
      <c r="Q1428" t="n">
        <v>202.81</v>
      </c>
      <c r="R1428" t="n">
        <v>19.66</v>
      </c>
      <c r="S1428" t="n">
        <v>13.89</v>
      </c>
      <c r="T1428" t="n">
        <v>1209.8</v>
      </c>
      <c r="U1428" t="n">
        <v>0.71</v>
      </c>
      <c r="V1428" t="n">
        <v>0.76</v>
      </c>
      <c r="W1428" t="n">
        <v>0.64</v>
      </c>
      <c r="X1428" t="n">
        <v>0.06</v>
      </c>
      <c r="Y1428" t="n">
        <v>1</v>
      </c>
      <c r="Z1428" t="n">
        <v>10</v>
      </c>
    </row>
    <row r="1429">
      <c r="A1429" t="n">
        <v>87</v>
      </c>
      <c r="B1429" t="n">
        <v>145</v>
      </c>
      <c r="C1429" t="inlineStr">
        <is>
          <t xml:space="preserve">CONCLUIDO	</t>
        </is>
      </c>
      <c r="D1429" t="n">
        <v>12.1053</v>
      </c>
      <c r="E1429" t="n">
        <v>8.26</v>
      </c>
      <c r="F1429" t="n">
        <v>5.1</v>
      </c>
      <c r="G1429" t="n">
        <v>76.44</v>
      </c>
      <c r="H1429" t="n">
        <v>1.22</v>
      </c>
      <c r="I1429" t="n">
        <v>4</v>
      </c>
      <c r="J1429" t="n">
        <v>332.35</v>
      </c>
      <c r="K1429" t="n">
        <v>61.2</v>
      </c>
      <c r="L1429" t="n">
        <v>22.75</v>
      </c>
      <c r="M1429" t="n">
        <v>2</v>
      </c>
      <c r="N1429" t="n">
        <v>103.41</v>
      </c>
      <c r="O1429" t="n">
        <v>41224.6</v>
      </c>
      <c r="P1429" t="n">
        <v>85.06</v>
      </c>
      <c r="Q1429" t="n">
        <v>202.89</v>
      </c>
      <c r="R1429" t="n">
        <v>19.42</v>
      </c>
      <c r="S1429" t="n">
        <v>13.89</v>
      </c>
      <c r="T1429" t="n">
        <v>1092.11</v>
      </c>
      <c r="U1429" t="n">
        <v>0.72</v>
      </c>
      <c r="V1429" t="n">
        <v>0.76</v>
      </c>
      <c r="W1429" t="n">
        <v>0.64</v>
      </c>
      <c r="X1429" t="n">
        <v>0.06</v>
      </c>
      <c r="Y1429" t="n">
        <v>1</v>
      </c>
      <c r="Z1429" t="n">
        <v>10</v>
      </c>
    </row>
    <row r="1430">
      <c r="A1430" t="n">
        <v>88</v>
      </c>
      <c r="B1430" t="n">
        <v>145</v>
      </c>
      <c r="C1430" t="inlineStr">
        <is>
          <t xml:space="preserve">CONCLUIDO	</t>
        </is>
      </c>
      <c r="D1430" t="n">
        <v>12.1033</v>
      </c>
      <c r="E1430" t="n">
        <v>8.26</v>
      </c>
      <c r="F1430" t="n">
        <v>5.1</v>
      </c>
      <c r="G1430" t="n">
        <v>76.45999999999999</v>
      </c>
      <c r="H1430" t="n">
        <v>1.23</v>
      </c>
      <c r="I1430" t="n">
        <v>4</v>
      </c>
      <c r="J1430" t="n">
        <v>332.95</v>
      </c>
      <c r="K1430" t="n">
        <v>61.2</v>
      </c>
      <c r="L1430" t="n">
        <v>23</v>
      </c>
      <c r="M1430" t="n">
        <v>2</v>
      </c>
      <c r="N1430" t="n">
        <v>103.75</v>
      </c>
      <c r="O1430" t="n">
        <v>41297.62</v>
      </c>
      <c r="P1430" t="n">
        <v>85.08</v>
      </c>
      <c r="Q1430" t="n">
        <v>202.81</v>
      </c>
      <c r="R1430" t="n">
        <v>19.46</v>
      </c>
      <c r="S1430" t="n">
        <v>13.89</v>
      </c>
      <c r="T1430" t="n">
        <v>1110.01</v>
      </c>
      <c r="U1430" t="n">
        <v>0.71</v>
      </c>
      <c r="V1430" t="n">
        <v>0.76</v>
      </c>
      <c r="W1430" t="n">
        <v>0.64</v>
      </c>
      <c r="X1430" t="n">
        <v>0.06</v>
      </c>
      <c r="Y1430" t="n">
        <v>1</v>
      </c>
      <c r="Z1430" t="n">
        <v>10</v>
      </c>
    </row>
    <row r="1431">
      <c r="A1431" t="n">
        <v>89</v>
      </c>
      <c r="B1431" t="n">
        <v>145</v>
      </c>
      <c r="C1431" t="inlineStr">
        <is>
          <t xml:space="preserve">CONCLUIDO	</t>
        </is>
      </c>
      <c r="D1431" t="n">
        <v>12.1061</v>
      </c>
      <c r="E1431" t="n">
        <v>8.26</v>
      </c>
      <c r="F1431" t="n">
        <v>5.1</v>
      </c>
      <c r="G1431" t="n">
        <v>76.43000000000001</v>
      </c>
      <c r="H1431" t="n">
        <v>1.24</v>
      </c>
      <c r="I1431" t="n">
        <v>4</v>
      </c>
      <c r="J1431" t="n">
        <v>333.54</v>
      </c>
      <c r="K1431" t="n">
        <v>61.2</v>
      </c>
      <c r="L1431" t="n">
        <v>23.25</v>
      </c>
      <c r="M1431" t="n">
        <v>2</v>
      </c>
      <c r="N1431" t="n">
        <v>104.09</v>
      </c>
      <c r="O1431" t="n">
        <v>41370.82</v>
      </c>
      <c r="P1431" t="n">
        <v>84.95</v>
      </c>
      <c r="Q1431" t="n">
        <v>202.81</v>
      </c>
      <c r="R1431" t="n">
        <v>19.49</v>
      </c>
      <c r="S1431" t="n">
        <v>13.89</v>
      </c>
      <c r="T1431" t="n">
        <v>1122.94</v>
      </c>
      <c r="U1431" t="n">
        <v>0.71</v>
      </c>
      <c r="V1431" t="n">
        <v>0.76</v>
      </c>
      <c r="W1431" t="n">
        <v>0.64</v>
      </c>
      <c r="X1431" t="n">
        <v>0.06</v>
      </c>
      <c r="Y1431" t="n">
        <v>1</v>
      </c>
      <c r="Z1431" t="n">
        <v>10</v>
      </c>
    </row>
    <row r="1432">
      <c r="A1432" t="n">
        <v>90</v>
      </c>
      <c r="B1432" t="n">
        <v>145</v>
      </c>
      <c r="C1432" t="inlineStr">
        <is>
          <t xml:space="preserve">CONCLUIDO	</t>
        </is>
      </c>
      <c r="D1432" t="n">
        <v>12.1037</v>
      </c>
      <c r="E1432" t="n">
        <v>8.26</v>
      </c>
      <c r="F1432" t="n">
        <v>5.1</v>
      </c>
      <c r="G1432" t="n">
        <v>76.45999999999999</v>
      </c>
      <c r="H1432" t="n">
        <v>1.25</v>
      </c>
      <c r="I1432" t="n">
        <v>4</v>
      </c>
      <c r="J1432" t="n">
        <v>334.14</v>
      </c>
      <c r="K1432" t="n">
        <v>61.2</v>
      </c>
      <c r="L1432" t="n">
        <v>23.5</v>
      </c>
      <c r="M1432" t="n">
        <v>2</v>
      </c>
      <c r="N1432" t="n">
        <v>104.44</v>
      </c>
      <c r="O1432" t="n">
        <v>41444.3</v>
      </c>
      <c r="P1432" t="n">
        <v>84.87</v>
      </c>
      <c r="Q1432" t="n">
        <v>202.81</v>
      </c>
      <c r="R1432" t="n">
        <v>19.5</v>
      </c>
      <c r="S1432" t="n">
        <v>13.89</v>
      </c>
      <c r="T1432" t="n">
        <v>1127.72</v>
      </c>
      <c r="U1432" t="n">
        <v>0.71</v>
      </c>
      <c r="V1432" t="n">
        <v>0.76</v>
      </c>
      <c r="W1432" t="n">
        <v>0.64</v>
      </c>
      <c r="X1432" t="n">
        <v>0.06</v>
      </c>
      <c r="Y1432" t="n">
        <v>1</v>
      </c>
      <c r="Z1432" t="n">
        <v>10</v>
      </c>
    </row>
    <row r="1433">
      <c r="A1433" t="n">
        <v>91</v>
      </c>
      <c r="B1433" t="n">
        <v>145</v>
      </c>
      <c r="C1433" t="inlineStr">
        <is>
          <t xml:space="preserve">CONCLUIDO	</t>
        </is>
      </c>
      <c r="D1433" t="n">
        <v>12.1025</v>
      </c>
      <c r="E1433" t="n">
        <v>8.26</v>
      </c>
      <c r="F1433" t="n">
        <v>5.1</v>
      </c>
      <c r="G1433" t="n">
        <v>76.47</v>
      </c>
      <c r="H1433" t="n">
        <v>1.26</v>
      </c>
      <c r="I1433" t="n">
        <v>4</v>
      </c>
      <c r="J1433" t="n">
        <v>334.73</v>
      </c>
      <c r="K1433" t="n">
        <v>61.2</v>
      </c>
      <c r="L1433" t="n">
        <v>23.75</v>
      </c>
      <c r="M1433" t="n">
        <v>2</v>
      </c>
      <c r="N1433" t="n">
        <v>104.78</v>
      </c>
      <c r="O1433" t="n">
        <v>41517.84</v>
      </c>
      <c r="P1433" t="n">
        <v>84.8</v>
      </c>
      <c r="Q1433" t="n">
        <v>202.81</v>
      </c>
      <c r="R1433" t="n">
        <v>19.53</v>
      </c>
      <c r="S1433" t="n">
        <v>13.89</v>
      </c>
      <c r="T1433" t="n">
        <v>1143.85</v>
      </c>
      <c r="U1433" t="n">
        <v>0.71</v>
      </c>
      <c r="V1433" t="n">
        <v>0.76</v>
      </c>
      <c r="W1433" t="n">
        <v>0.64</v>
      </c>
      <c r="X1433" t="n">
        <v>0.06</v>
      </c>
      <c r="Y1433" t="n">
        <v>1</v>
      </c>
      <c r="Z1433" t="n">
        <v>10</v>
      </c>
    </row>
    <row r="1434">
      <c r="A1434" t="n">
        <v>92</v>
      </c>
      <c r="B1434" t="n">
        <v>145</v>
      </c>
      <c r="C1434" t="inlineStr">
        <is>
          <t xml:space="preserve">CONCLUIDO	</t>
        </is>
      </c>
      <c r="D1434" t="n">
        <v>12.109</v>
      </c>
      <c r="E1434" t="n">
        <v>8.26</v>
      </c>
      <c r="F1434" t="n">
        <v>5.09</v>
      </c>
      <c r="G1434" t="n">
        <v>76.40000000000001</v>
      </c>
      <c r="H1434" t="n">
        <v>1.28</v>
      </c>
      <c r="I1434" t="n">
        <v>4</v>
      </c>
      <c r="J1434" t="n">
        <v>335.33</v>
      </c>
      <c r="K1434" t="n">
        <v>61.2</v>
      </c>
      <c r="L1434" t="n">
        <v>24</v>
      </c>
      <c r="M1434" t="n">
        <v>2</v>
      </c>
      <c r="N1434" t="n">
        <v>105.13</v>
      </c>
      <c r="O1434" t="n">
        <v>41591.55</v>
      </c>
      <c r="P1434" t="n">
        <v>84.64</v>
      </c>
      <c r="Q1434" t="n">
        <v>202.86</v>
      </c>
      <c r="R1434" t="n">
        <v>19.33</v>
      </c>
      <c r="S1434" t="n">
        <v>13.89</v>
      </c>
      <c r="T1434" t="n">
        <v>1043.96</v>
      </c>
      <c r="U1434" t="n">
        <v>0.72</v>
      </c>
      <c r="V1434" t="n">
        <v>0.76</v>
      </c>
      <c r="W1434" t="n">
        <v>0.64</v>
      </c>
      <c r="X1434" t="n">
        <v>0.06</v>
      </c>
      <c r="Y1434" t="n">
        <v>1</v>
      </c>
      <c r="Z1434" t="n">
        <v>10</v>
      </c>
    </row>
    <row r="1435">
      <c r="A1435" t="n">
        <v>93</v>
      </c>
      <c r="B1435" t="n">
        <v>145</v>
      </c>
      <c r="C1435" t="inlineStr">
        <is>
          <t xml:space="preserve">CONCLUIDO	</t>
        </is>
      </c>
      <c r="D1435" t="n">
        <v>12.1041</v>
      </c>
      <c r="E1435" t="n">
        <v>8.26</v>
      </c>
      <c r="F1435" t="n">
        <v>5.1</v>
      </c>
      <c r="G1435" t="n">
        <v>76.45</v>
      </c>
      <c r="H1435" t="n">
        <v>1.29</v>
      </c>
      <c r="I1435" t="n">
        <v>4</v>
      </c>
      <c r="J1435" t="n">
        <v>335.93</v>
      </c>
      <c r="K1435" t="n">
        <v>61.2</v>
      </c>
      <c r="L1435" t="n">
        <v>24.25</v>
      </c>
      <c r="M1435" t="n">
        <v>2</v>
      </c>
      <c r="N1435" t="n">
        <v>105.48</v>
      </c>
      <c r="O1435" t="n">
        <v>41665.42</v>
      </c>
      <c r="P1435" t="n">
        <v>84.58</v>
      </c>
      <c r="Q1435" t="n">
        <v>202.81</v>
      </c>
      <c r="R1435" t="n">
        <v>19.41</v>
      </c>
      <c r="S1435" t="n">
        <v>13.89</v>
      </c>
      <c r="T1435" t="n">
        <v>1085.98</v>
      </c>
      <c r="U1435" t="n">
        <v>0.72</v>
      </c>
      <c r="V1435" t="n">
        <v>0.76</v>
      </c>
      <c r="W1435" t="n">
        <v>0.64</v>
      </c>
      <c r="X1435" t="n">
        <v>0.06</v>
      </c>
      <c r="Y1435" t="n">
        <v>1</v>
      </c>
      <c r="Z1435" t="n">
        <v>10</v>
      </c>
    </row>
    <row r="1436">
      <c r="A1436" t="n">
        <v>94</v>
      </c>
      <c r="B1436" t="n">
        <v>145</v>
      </c>
      <c r="C1436" t="inlineStr">
        <is>
          <t xml:space="preserve">CONCLUIDO	</t>
        </is>
      </c>
      <c r="D1436" t="n">
        <v>12.1094</v>
      </c>
      <c r="E1436" t="n">
        <v>8.26</v>
      </c>
      <c r="F1436" t="n">
        <v>5.09</v>
      </c>
      <c r="G1436" t="n">
        <v>76.40000000000001</v>
      </c>
      <c r="H1436" t="n">
        <v>1.3</v>
      </c>
      <c r="I1436" t="n">
        <v>4</v>
      </c>
      <c r="J1436" t="n">
        <v>336.53</v>
      </c>
      <c r="K1436" t="n">
        <v>61.2</v>
      </c>
      <c r="L1436" t="n">
        <v>24.5</v>
      </c>
      <c r="M1436" t="n">
        <v>2</v>
      </c>
      <c r="N1436" t="n">
        <v>105.83</v>
      </c>
      <c r="O1436" t="n">
        <v>41739.48</v>
      </c>
      <c r="P1436" t="n">
        <v>84.44</v>
      </c>
      <c r="Q1436" t="n">
        <v>202.81</v>
      </c>
      <c r="R1436" t="n">
        <v>19.37</v>
      </c>
      <c r="S1436" t="n">
        <v>13.89</v>
      </c>
      <c r="T1436" t="n">
        <v>1064.5</v>
      </c>
      <c r="U1436" t="n">
        <v>0.72</v>
      </c>
      <c r="V1436" t="n">
        <v>0.76</v>
      </c>
      <c r="W1436" t="n">
        <v>0.64</v>
      </c>
      <c r="X1436" t="n">
        <v>0.06</v>
      </c>
      <c r="Y1436" t="n">
        <v>1</v>
      </c>
      <c r="Z1436" t="n">
        <v>10</v>
      </c>
    </row>
    <row r="1437">
      <c r="A1437" t="n">
        <v>95</v>
      </c>
      <c r="B1437" t="n">
        <v>145</v>
      </c>
      <c r="C1437" t="inlineStr">
        <is>
          <t xml:space="preserve">CONCLUIDO	</t>
        </is>
      </c>
      <c r="D1437" t="n">
        <v>12.1139</v>
      </c>
      <c r="E1437" t="n">
        <v>8.26</v>
      </c>
      <c r="F1437" t="n">
        <v>5.09</v>
      </c>
      <c r="G1437" t="n">
        <v>76.34999999999999</v>
      </c>
      <c r="H1437" t="n">
        <v>1.31</v>
      </c>
      <c r="I1437" t="n">
        <v>4</v>
      </c>
      <c r="J1437" t="n">
        <v>337.13</v>
      </c>
      <c r="K1437" t="n">
        <v>61.2</v>
      </c>
      <c r="L1437" t="n">
        <v>24.75</v>
      </c>
      <c r="M1437" t="n">
        <v>2</v>
      </c>
      <c r="N1437" t="n">
        <v>106.18</v>
      </c>
      <c r="O1437" t="n">
        <v>41813.7</v>
      </c>
      <c r="P1437" t="n">
        <v>84.28</v>
      </c>
      <c r="Q1437" t="n">
        <v>202.81</v>
      </c>
      <c r="R1437" t="n">
        <v>19.27</v>
      </c>
      <c r="S1437" t="n">
        <v>13.89</v>
      </c>
      <c r="T1437" t="n">
        <v>1013.09</v>
      </c>
      <c r="U1437" t="n">
        <v>0.72</v>
      </c>
      <c r="V1437" t="n">
        <v>0.76</v>
      </c>
      <c r="W1437" t="n">
        <v>0.64</v>
      </c>
      <c r="X1437" t="n">
        <v>0.05</v>
      </c>
      <c r="Y1437" t="n">
        <v>1</v>
      </c>
      <c r="Z1437" t="n">
        <v>10</v>
      </c>
    </row>
    <row r="1438">
      <c r="A1438" t="n">
        <v>96</v>
      </c>
      <c r="B1438" t="n">
        <v>145</v>
      </c>
      <c r="C1438" t="inlineStr">
        <is>
          <t xml:space="preserve">CONCLUIDO	</t>
        </is>
      </c>
      <c r="D1438" t="n">
        <v>12.1086</v>
      </c>
      <c r="E1438" t="n">
        <v>8.26</v>
      </c>
      <c r="F1438" t="n">
        <v>5.09</v>
      </c>
      <c r="G1438" t="n">
        <v>76.41</v>
      </c>
      <c r="H1438" t="n">
        <v>1.32</v>
      </c>
      <c r="I1438" t="n">
        <v>4</v>
      </c>
      <c r="J1438" t="n">
        <v>337.73</v>
      </c>
      <c r="K1438" t="n">
        <v>61.2</v>
      </c>
      <c r="L1438" t="n">
        <v>25</v>
      </c>
      <c r="M1438" t="n">
        <v>2</v>
      </c>
      <c r="N1438" t="n">
        <v>106.53</v>
      </c>
      <c r="O1438" t="n">
        <v>41888.1</v>
      </c>
      <c r="P1438" t="n">
        <v>84.20999999999999</v>
      </c>
      <c r="Q1438" t="n">
        <v>202.81</v>
      </c>
      <c r="R1438" t="n">
        <v>19.38</v>
      </c>
      <c r="S1438" t="n">
        <v>13.89</v>
      </c>
      <c r="T1438" t="n">
        <v>1068.73</v>
      </c>
      <c r="U1438" t="n">
        <v>0.72</v>
      </c>
      <c r="V1438" t="n">
        <v>0.76</v>
      </c>
      <c r="W1438" t="n">
        <v>0.64</v>
      </c>
      <c r="X1438" t="n">
        <v>0.06</v>
      </c>
      <c r="Y1438" t="n">
        <v>1</v>
      </c>
      <c r="Z1438" t="n">
        <v>10</v>
      </c>
    </row>
    <row r="1439">
      <c r="A1439" t="n">
        <v>97</v>
      </c>
      <c r="B1439" t="n">
        <v>145</v>
      </c>
      <c r="C1439" t="inlineStr">
        <is>
          <t xml:space="preserve">CONCLUIDO	</t>
        </is>
      </c>
      <c r="D1439" t="n">
        <v>12.1049</v>
      </c>
      <c r="E1439" t="n">
        <v>8.26</v>
      </c>
      <c r="F1439" t="n">
        <v>5.1</v>
      </c>
      <c r="G1439" t="n">
        <v>76.45</v>
      </c>
      <c r="H1439" t="n">
        <v>1.33</v>
      </c>
      <c r="I1439" t="n">
        <v>4</v>
      </c>
      <c r="J1439" t="n">
        <v>338.34</v>
      </c>
      <c r="K1439" t="n">
        <v>61.2</v>
      </c>
      <c r="L1439" t="n">
        <v>25.25</v>
      </c>
      <c r="M1439" t="n">
        <v>2</v>
      </c>
      <c r="N1439" t="n">
        <v>106.89</v>
      </c>
      <c r="O1439" t="n">
        <v>41962.68</v>
      </c>
      <c r="P1439" t="n">
        <v>84.12</v>
      </c>
      <c r="Q1439" t="n">
        <v>202.81</v>
      </c>
      <c r="R1439" t="n">
        <v>19.43</v>
      </c>
      <c r="S1439" t="n">
        <v>13.89</v>
      </c>
      <c r="T1439" t="n">
        <v>1096.3</v>
      </c>
      <c r="U1439" t="n">
        <v>0.71</v>
      </c>
      <c r="V1439" t="n">
        <v>0.76</v>
      </c>
      <c r="W1439" t="n">
        <v>0.64</v>
      </c>
      <c r="X1439" t="n">
        <v>0.06</v>
      </c>
      <c r="Y1439" t="n">
        <v>1</v>
      </c>
      <c r="Z1439" t="n">
        <v>10</v>
      </c>
    </row>
    <row r="1440">
      <c r="A1440" t="n">
        <v>98</v>
      </c>
      <c r="B1440" t="n">
        <v>145</v>
      </c>
      <c r="C1440" t="inlineStr">
        <is>
          <t xml:space="preserve">CONCLUIDO	</t>
        </is>
      </c>
      <c r="D1440" t="n">
        <v>12.1139</v>
      </c>
      <c r="E1440" t="n">
        <v>8.26</v>
      </c>
      <c r="F1440" t="n">
        <v>5.09</v>
      </c>
      <c r="G1440" t="n">
        <v>76.34999999999999</v>
      </c>
      <c r="H1440" t="n">
        <v>1.34</v>
      </c>
      <c r="I1440" t="n">
        <v>4</v>
      </c>
      <c r="J1440" t="n">
        <v>338.94</v>
      </c>
      <c r="K1440" t="n">
        <v>61.2</v>
      </c>
      <c r="L1440" t="n">
        <v>25.5</v>
      </c>
      <c r="M1440" t="n">
        <v>2</v>
      </c>
      <c r="N1440" t="n">
        <v>107.25</v>
      </c>
      <c r="O1440" t="n">
        <v>42037.44</v>
      </c>
      <c r="P1440" t="n">
        <v>83.83</v>
      </c>
      <c r="Q1440" t="n">
        <v>202.84</v>
      </c>
      <c r="R1440" t="n">
        <v>19.29</v>
      </c>
      <c r="S1440" t="n">
        <v>13.89</v>
      </c>
      <c r="T1440" t="n">
        <v>1023.83</v>
      </c>
      <c r="U1440" t="n">
        <v>0.72</v>
      </c>
      <c r="V1440" t="n">
        <v>0.76</v>
      </c>
      <c r="W1440" t="n">
        <v>0.64</v>
      </c>
      <c r="X1440" t="n">
        <v>0.05</v>
      </c>
      <c r="Y1440" t="n">
        <v>1</v>
      </c>
      <c r="Z1440" t="n">
        <v>10</v>
      </c>
    </row>
    <row r="1441">
      <c r="A1441" t="n">
        <v>99</v>
      </c>
      <c r="B1441" t="n">
        <v>145</v>
      </c>
      <c r="C1441" t="inlineStr">
        <is>
          <t xml:space="preserve">CONCLUIDO	</t>
        </is>
      </c>
      <c r="D1441" t="n">
        <v>12.1208</v>
      </c>
      <c r="E1441" t="n">
        <v>8.25</v>
      </c>
      <c r="F1441" t="n">
        <v>5.09</v>
      </c>
      <c r="G1441" t="n">
        <v>76.28</v>
      </c>
      <c r="H1441" t="n">
        <v>1.35</v>
      </c>
      <c r="I1441" t="n">
        <v>4</v>
      </c>
      <c r="J1441" t="n">
        <v>339.55</v>
      </c>
      <c r="K1441" t="n">
        <v>61.2</v>
      </c>
      <c r="L1441" t="n">
        <v>25.75</v>
      </c>
      <c r="M1441" t="n">
        <v>2</v>
      </c>
      <c r="N1441" t="n">
        <v>107.6</v>
      </c>
      <c r="O1441" t="n">
        <v>42112.37</v>
      </c>
      <c r="P1441" t="n">
        <v>83.44</v>
      </c>
      <c r="Q1441" t="n">
        <v>202.81</v>
      </c>
      <c r="R1441" t="n">
        <v>19.09</v>
      </c>
      <c r="S1441" t="n">
        <v>13.89</v>
      </c>
      <c r="T1441" t="n">
        <v>927.01</v>
      </c>
      <c r="U1441" t="n">
        <v>0.73</v>
      </c>
      <c r="V1441" t="n">
        <v>0.76</v>
      </c>
      <c r="W1441" t="n">
        <v>0.64</v>
      </c>
      <c r="X1441" t="n">
        <v>0.05</v>
      </c>
      <c r="Y1441" t="n">
        <v>1</v>
      </c>
      <c r="Z1441" t="n">
        <v>10</v>
      </c>
    </row>
    <row r="1442">
      <c r="A1442" t="n">
        <v>100</v>
      </c>
      <c r="B1442" t="n">
        <v>145</v>
      </c>
      <c r="C1442" t="inlineStr">
        <is>
          <t xml:space="preserve">CONCLUIDO	</t>
        </is>
      </c>
      <c r="D1442" t="n">
        <v>12.1204</v>
      </c>
      <c r="E1442" t="n">
        <v>8.25</v>
      </c>
      <c r="F1442" t="n">
        <v>5.09</v>
      </c>
      <c r="G1442" t="n">
        <v>76.29000000000001</v>
      </c>
      <c r="H1442" t="n">
        <v>1.36</v>
      </c>
      <c r="I1442" t="n">
        <v>4</v>
      </c>
      <c r="J1442" t="n">
        <v>340.16</v>
      </c>
      <c r="K1442" t="n">
        <v>61.2</v>
      </c>
      <c r="L1442" t="n">
        <v>26</v>
      </c>
      <c r="M1442" t="n">
        <v>2</v>
      </c>
      <c r="N1442" t="n">
        <v>107.96</v>
      </c>
      <c r="O1442" t="n">
        <v>42187.49</v>
      </c>
      <c r="P1442" t="n">
        <v>83.34</v>
      </c>
      <c r="Q1442" t="n">
        <v>202.81</v>
      </c>
      <c r="R1442" t="n">
        <v>19.13</v>
      </c>
      <c r="S1442" t="n">
        <v>13.89</v>
      </c>
      <c r="T1442" t="n">
        <v>942.5599999999999</v>
      </c>
      <c r="U1442" t="n">
        <v>0.73</v>
      </c>
      <c r="V1442" t="n">
        <v>0.76</v>
      </c>
      <c r="W1442" t="n">
        <v>0.64</v>
      </c>
      <c r="X1442" t="n">
        <v>0.05</v>
      </c>
      <c r="Y1442" t="n">
        <v>1</v>
      </c>
      <c r="Z1442" t="n">
        <v>10</v>
      </c>
    </row>
    <row r="1443">
      <c r="A1443" t="n">
        <v>101</v>
      </c>
      <c r="B1443" t="n">
        <v>145</v>
      </c>
      <c r="C1443" t="inlineStr">
        <is>
          <t xml:space="preserve">CONCLUIDO	</t>
        </is>
      </c>
      <c r="D1443" t="n">
        <v>12.1126</v>
      </c>
      <c r="E1443" t="n">
        <v>8.26</v>
      </c>
      <c r="F1443" t="n">
        <v>5.09</v>
      </c>
      <c r="G1443" t="n">
        <v>76.37</v>
      </c>
      <c r="H1443" t="n">
        <v>1.37</v>
      </c>
      <c r="I1443" t="n">
        <v>4</v>
      </c>
      <c r="J1443" t="n">
        <v>340.77</v>
      </c>
      <c r="K1443" t="n">
        <v>61.2</v>
      </c>
      <c r="L1443" t="n">
        <v>26.25</v>
      </c>
      <c r="M1443" t="n">
        <v>2</v>
      </c>
      <c r="N1443" t="n">
        <v>108.32</v>
      </c>
      <c r="O1443" t="n">
        <v>42262.79</v>
      </c>
      <c r="P1443" t="n">
        <v>83.29000000000001</v>
      </c>
      <c r="Q1443" t="n">
        <v>202.82</v>
      </c>
      <c r="R1443" t="n">
        <v>19.26</v>
      </c>
      <c r="S1443" t="n">
        <v>13.89</v>
      </c>
      <c r="T1443" t="n">
        <v>1009.48</v>
      </c>
      <c r="U1443" t="n">
        <v>0.72</v>
      </c>
      <c r="V1443" t="n">
        <v>0.76</v>
      </c>
      <c r="W1443" t="n">
        <v>0.64</v>
      </c>
      <c r="X1443" t="n">
        <v>0.05</v>
      </c>
      <c r="Y1443" t="n">
        <v>1</v>
      </c>
      <c r="Z1443" t="n">
        <v>10</v>
      </c>
    </row>
    <row r="1444">
      <c r="A1444" t="n">
        <v>102</v>
      </c>
      <c r="B1444" t="n">
        <v>145</v>
      </c>
      <c r="C1444" t="inlineStr">
        <is>
          <t xml:space="preserve">CONCLUIDO	</t>
        </is>
      </c>
      <c r="D1444" t="n">
        <v>12.1139</v>
      </c>
      <c r="E1444" t="n">
        <v>8.26</v>
      </c>
      <c r="F1444" t="n">
        <v>5.09</v>
      </c>
      <c r="G1444" t="n">
        <v>76.34999999999999</v>
      </c>
      <c r="H1444" t="n">
        <v>1.38</v>
      </c>
      <c r="I1444" t="n">
        <v>4</v>
      </c>
      <c r="J1444" t="n">
        <v>341.38</v>
      </c>
      <c r="K1444" t="n">
        <v>61.2</v>
      </c>
      <c r="L1444" t="n">
        <v>26.5</v>
      </c>
      <c r="M1444" t="n">
        <v>2</v>
      </c>
      <c r="N1444" t="n">
        <v>108.68</v>
      </c>
      <c r="O1444" t="n">
        <v>42338.27</v>
      </c>
      <c r="P1444" t="n">
        <v>83.19</v>
      </c>
      <c r="Q1444" t="n">
        <v>202.81</v>
      </c>
      <c r="R1444" t="n">
        <v>19.18</v>
      </c>
      <c r="S1444" t="n">
        <v>13.89</v>
      </c>
      <c r="T1444" t="n">
        <v>967.63</v>
      </c>
      <c r="U1444" t="n">
        <v>0.72</v>
      </c>
      <c r="V1444" t="n">
        <v>0.76</v>
      </c>
      <c r="W1444" t="n">
        <v>0.65</v>
      </c>
      <c r="X1444" t="n">
        <v>0.05</v>
      </c>
      <c r="Y1444" t="n">
        <v>1</v>
      </c>
      <c r="Z1444" t="n">
        <v>10</v>
      </c>
    </row>
    <row r="1445">
      <c r="A1445" t="n">
        <v>103</v>
      </c>
      <c r="B1445" t="n">
        <v>145</v>
      </c>
      <c r="C1445" t="inlineStr">
        <is>
          <t xml:space="preserve">CONCLUIDO	</t>
        </is>
      </c>
      <c r="D1445" t="n">
        <v>12.1159</v>
      </c>
      <c r="E1445" t="n">
        <v>8.25</v>
      </c>
      <c r="F1445" t="n">
        <v>5.09</v>
      </c>
      <c r="G1445" t="n">
        <v>76.33</v>
      </c>
      <c r="H1445" t="n">
        <v>1.39</v>
      </c>
      <c r="I1445" t="n">
        <v>4</v>
      </c>
      <c r="J1445" t="n">
        <v>342</v>
      </c>
      <c r="K1445" t="n">
        <v>61.2</v>
      </c>
      <c r="L1445" t="n">
        <v>26.75</v>
      </c>
      <c r="M1445" t="n">
        <v>2</v>
      </c>
      <c r="N1445" t="n">
        <v>109.05</v>
      </c>
      <c r="O1445" t="n">
        <v>42413.94</v>
      </c>
      <c r="P1445" t="n">
        <v>83.04000000000001</v>
      </c>
      <c r="Q1445" t="n">
        <v>202.81</v>
      </c>
      <c r="R1445" t="n">
        <v>19.19</v>
      </c>
      <c r="S1445" t="n">
        <v>13.89</v>
      </c>
      <c r="T1445" t="n">
        <v>972.98</v>
      </c>
      <c r="U1445" t="n">
        <v>0.72</v>
      </c>
      <c r="V1445" t="n">
        <v>0.76</v>
      </c>
      <c r="W1445" t="n">
        <v>0.64</v>
      </c>
      <c r="X1445" t="n">
        <v>0.05</v>
      </c>
      <c r="Y1445" t="n">
        <v>1</v>
      </c>
      <c r="Z1445" t="n">
        <v>10</v>
      </c>
    </row>
    <row r="1446">
      <c r="A1446" t="n">
        <v>104</v>
      </c>
      <c r="B1446" t="n">
        <v>145</v>
      </c>
      <c r="C1446" t="inlineStr">
        <is>
          <t xml:space="preserve">CONCLUIDO	</t>
        </is>
      </c>
      <c r="D1446" t="n">
        <v>12.1188</v>
      </c>
      <c r="E1446" t="n">
        <v>8.25</v>
      </c>
      <c r="F1446" t="n">
        <v>5.09</v>
      </c>
      <c r="G1446" t="n">
        <v>76.3</v>
      </c>
      <c r="H1446" t="n">
        <v>1.4</v>
      </c>
      <c r="I1446" t="n">
        <v>4</v>
      </c>
      <c r="J1446" t="n">
        <v>342.61</v>
      </c>
      <c r="K1446" t="n">
        <v>61.2</v>
      </c>
      <c r="L1446" t="n">
        <v>27</v>
      </c>
      <c r="M1446" t="n">
        <v>2</v>
      </c>
      <c r="N1446" t="n">
        <v>109.41</v>
      </c>
      <c r="O1446" t="n">
        <v>42489.79</v>
      </c>
      <c r="P1446" t="n">
        <v>82.83</v>
      </c>
      <c r="Q1446" t="n">
        <v>202.81</v>
      </c>
      <c r="R1446" t="n">
        <v>19.13</v>
      </c>
      <c r="S1446" t="n">
        <v>13.89</v>
      </c>
      <c r="T1446" t="n">
        <v>946.7</v>
      </c>
      <c r="U1446" t="n">
        <v>0.73</v>
      </c>
      <c r="V1446" t="n">
        <v>0.76</v>
      </c>
      <c r="W1446" t="n">
        <v>0.64</v>
      </c>
      <c r="X1446" t="n">
        <v>0.05</v>
      </c>
      <c r="Y1446" t="n">
        <v>1</v>
      </c>
      <c r="Z1446" t="n">
        <v>10</v>
      </c>
    </row>
    <row r="1447">
      <c r="A1447" t="n">
        <v>105</v>
      </c>
      <c r="B1447" t="n">
        <v>145</v>
      </c>
      <c r="C1447" t="inlineStr">
        <is>
          <t xml:space="preserve">CONCLUIDO	</t>
        </is>
      </c>
      <c r="D1447" t="n">
        <v>12.1192</v>
      </c>
      <c r="E1447" t="n">
        <v>8.25</v>
      </c>
      <c r="F1447" t="n">
        <v>5.09</v>
      </c>
      <c r="G1447" t="n">
        <v>76.3</v>
      </c>
      <c r="H1447" t="n">
        <v>1.42</v>
      </c>
      <c r="I1447" t="n">
        <v>4</v>
      </c>
      <c r="J1447" t="n">
        <v>343.23</v>
      </c>
      <c r="K1447" t="n">
        <v>61.2</v>
      </c>
      <c r="L1447" t="n">
        <v>27.25</v>
      </c>
      <c r="M1447" t="n">
        <v>2</v>
      </c>
      <c r="N1447" t="n">
        <v>109.78</v>
      </c>
      <c r="O1447" t="n">
        <v>42565.83</v>
      </c>
      <c r="P1447" t="n">
        <v>82.64</v>
      </c>
      <c r="Q1447" t="n">
        <v>202.81</v>
      </c>
      <c r="R1447" t="n">
        <v>19.08</v>
      </c>
      <c r="S1447" t="n">
        <v>13.89</v>
      </c>
      <c r="T1447" t="n">
        <v>920.4400000000001</v>
      </c>
      <c r="U1447" t="n">
        <v>0.73</v>
      </c>
      <c r="V1447" t="n">
        <v>0.76</v>
      </c>
      <c r="W1447" t="n">
        <v>0.64</v>
      </c>
      <c r="X1447" t="n">
        <v>0.05</v>
      </c>
      <c r="Y1447" t="n">
        <v>1</v>
      </c>
      <c r="Z1447" t="n">
        <v>10</v>
      </c>
    </row>
    <row r="1448">
      <c r="A1448" t="n">
        <v>106</v>
      </c>
      <c r="B1448" t="n">
        <v>145</v>
      </c>
      <c r="C1448" t="inlineStr">
        <is>
          <t xml:space="preserve">CONCLUIDO	</t>
        </is>
      </c>
      <c r="D1448" t="n">
        <v>12.1184</v>
      </c>
      <c r="E1448" t="n">
        <v>8.25</v>
      </c>
      <c r="F1448" t="n">
        <v>5.09</v>
      </c>
      <c r="G1448" t="n">
        <v>76.31</v>
      </c>
      <c r="H1448" t="n">
        <v>1.43</v>
      </c>
      <c r="I1448" t="n">
        <v>4</v>
      </c>
      <c r="J1448" t="n">
        <v>343.85</v>
      </c>
      <c r="K1448" t="n">
        <v>61.2</v>
      </c>
      <c r="L1448" t="n">
        <v>27.5</v>
      </c>
      <c r="M1448" t="n">
        <v>2</v>
      </c>
      <c r="N1448" t="n">
        <v>110.15</v>
      </c>
      <c r="O1448" t="n">
        <v>42642.18</v>
      </c>
      <c r="P1448" t="n">
        <v>82.58</v>
      </c>
      <c r="Q1448" t="n">
        <v>202.81</v>
      </c>
      <c r="R1448" t="n">
        <v>19.08</v>
      </c>
      <c r="S1448" t="n">
        <v>13.89</v>
      </c>
      <c r="T1448" t="n">
        <v>918.27</v>
      </c>
      <c r="U1448" t="n">
        <v>0.73</v>
      </c>
      <c r="V1448" t="n">
        <v>0.76</v>
      </c>
      <c r="W1448" t="n">
        <v>0.64</v>
      </c>
      <c r="X1448" t="n">
        <v>0.05</v>
      </c>
      <c r="Y1448" t="n">
        <v>1</v>
      </c>
      <c r="Z1448" t="n">
        <v>10</v>
      </c>
    </row>
    <row r="1449">
      <c r="A1449" t="n">
        <v>107</v>
      </c>
      <c r="B1449" t="n">
        <v>145</v>
      </c>
      <c r="C1449" t="inlineStr">
        <is>
          <t xml:space="preserve">CONCLUIDO	</t>
        </is>
      </c>
      <c r="D1449" t="n">
        <v>12.1257</v>
      </c>
      <c r="E1449" t="n">
        <v>8.25</v>
      </c>
      <c r="F1449" t="n">
        <v>5.08</v>
      </c>
      <c r="G1449" t="n">
        <v>76.23</v>
      </c>
      <c r="H1449" t="n">
        <v>1.44</v>
      </c>
      <c r="I1449" t="n">
        <v>4</v>
      </c>
      <c r="J1449" t="n">
        <v>344.47</v>
      </c>
      <c r="K1449" t="n">
        <v>61.2</v>
      </c>
      <c r="L1449" t="n">
        <v>27.75</v>
      </c>
      <c r="M1449" t="n">
        <v>2</v>
      </c>
      <c r="N1449" t="n">
        <v>110.52</v>
      </c>
      <c r="O1449" t="n">
        <v>42718.61</v>
      </c>
      <c r="P1449" t="n">
        <v>82.27</v>
      </c>
      <c r="Q1449" t="n">
        <v>202.81</v>
      </c>
      <c r="R1449" t="n">
        <v>18.98</v>
      </c>
      <c r="S1449" t="n">
        <v>13.89</v>
      </c>
      <c r="T1449" t="n">
        <v>867.6</v>
      </c>
      <c r="U1449" t="n">
        <v>0.73</v>
      </c>
      <c r="V1449" t="n">
        <v>0.76</v>
      </c>
      <c r="W1449" t="n">
        <v>0.64</v>
      </c>
      <c r="X1449" t="n">
        <v>0.04</v>
      </c>
      <c r="Y1449" t="n">
        <v>1</v>
      </c>
      <c r="Z1449" t="n">
        <v>10</v>
      </c>
    </row>
    <row r="1450">
      <c r="A1450" t="n">
        <v>108</v>
      </c>
      <c r="B1450" t="n">
        <v>145</v>
      </c>
      <c r="C1450" t="inlineStr">
        <is>
          <t xml:space="preserve">CONCLUIDO	</t>
        </is>
      </c>
      <c r="D1450" t="n">
        <v>12.1277</v>
      </c>
      <c r="E1450" t="n">
        <v>8.25</v>
      </c>
      <c r="F1450" t="n">
        <v>5.08</v>
      </c>
      <c r="G1450" t="n">
        <v>76.20999999999999</v>
      </c>
      <c r="H1450" t="n">
        <v>1.45</v>
      </c>
      <c r="I1450" t="n">
        <v>4</v>
      </c>
      <c r="J1450" t="n">
        <v>345.09</v>
      </c>
      <c r="K1450" t="n">
        <v>61.2</v>
      </c>
      <c r="L1450" t="n">
        <v>28</v>
      </c>
      <c r="M1450" t="n">
        <v>2</v>
      </c>
      <c r="N1450" t="n">
        <v>110.89</v>
      </c>
      <c r="O1450" t="n">
        <v>42795.22</v>
      </c>
      <c r="P1450" t="n">
        <v>82.03</v>
      </c>
      <c r="Q1450" t="n">
        <v>202.81</v>
      </c>
      <c r="R1450" t="n">
        <v>18.95</v>
      </c>
      <c r="S1450" t="n">
        <v>13.89</v>
      </c>
      <c r="T1450" t="n">
        <v>855.28</v>
      </c>
      <c r="U1450" t="n">
        <v>0.73</v>
      </c>
      <c r="V1450" t="n">
        <v>0.76</v>
      </c>
      <c r="W1450" t="n">
        <v>0.64</v>
      </c>
      <c r="X1450" t="n">
        <v>0.04</v>
      </c>
      <c r="Y1450" t="n">
        <v>1</v>
      </c>
      <c r="Z1450" t="n">
        <v>10</v>
      </c>
    </row>
    <row r="1451">
      <c r="A1451" t="n">
        <v>109</v>
      </c>
      <c r="B1451" t="n">
        <v>145</v>
      </c>
      <c r="C1451" t="inlineStr">
        <is>
          <t xml:space="preserve">CONCLUIDO	</t>
        </is>
      </c>
      <c r="D1451" t="n">
        <v>12.1224</v>
      </c>
      <c r="E1451" t="n">
        <v>8.25</v>
      </c>
      <c r="F1451" t="n">
        <v>5.08</v>
      </c>
      <c r="G1451" t="n">
        <v>76.27</v>
      </c>
      <c r="H1451" t="n">
        <v>1.46</v>
      </c>
      <c r="I1451" t="n">
        <v>4</v>
      </c>
      <c r="J1451" t="n">
        <v>345.71</v>
      </c>
      <c r="K1451" t="n">
        <v>61.2</v>
      </c>
      <c r="L1451" t="n">
        <v>28.25</v>
      </c>
      <c r="M1451" t="n">
        <v>2</v>
      </c>
      <c r="N1451" t="n">
        <v>111.26</v>
      </c>
      <c r="O1451" t="n">
        <v>42872.03</v>
      </c>
      <c r="P1451" t="n">
        <v>81.76000000000001</v>
      </c>
      <c r="Q1451" t="n">
        <v>202.81</v>
      </c>
      <c r="R1451" t="n">
        <v>19.03</v>
      </c>
      <c r="S1451" t="n">
        <v>13.89</v>
      </c>
      <c r="T1451" t="n">
        <v>897.0599999999999</v>
      </c>
      <c r="U1451" t="n">
        <v>0.73</v>
      </c>
      <c r="V1451" t="n">
        <v>0.76</v>
      </c>
      <c r="W1451" t="n">
        <v>0.64</v>
      </c>
      <c r="X1451" t="n">
        <v>0.05</v>
      </c>
      <c r="Y1451" t="n">
        <v>1</v>
      </c>
      <c r="Z1451" t="n">
        <v>10</v>
      </c>
    </row>
    <row r="1452">
      <c r="A1452" t="n">
        <v>110</v>
      </c>
      <c r="B1452" t="n">
        <v>145</v>
      </c>
      <c r="C1452" t="inlineStr">
        <is>
          <t xml:space="preserve">CONCLUIDO	</t>
        </is>
      </c>
      <c r="D1452" t="n">
        <v>12.1237</v>
      </c>
      <c r="E1452" t="n">
        <v>8.25</v>
      </c>
      <c r="F1452" t="n">
        <v>5.08</v>
      </c>
      <c r="G1452" t="n">
        <v>76.25</v>
      </c>
      <c r="H1452" t="n">
        <v>1.47</v>
      </c>
      <c r="I1452" t="n">
        <v>4</v>
      </c>
      <c r="J1452" t="n">
        <v>346.34</v>
      </c>
      <c r="K1452" t="n">
        <v>61.2</v>
      </c>
      <c r="L1452" t="n">
        <v>28.5</v>
      </c>
      <c r="M1452" t="n">
        <v>2</v>
      </c>
      <c r="N1452" t="n">
        <v>111.64</v>
      </c>
      <c r="O1452" t="n">
        <v>42949.03</v>
      </c>
      <c r="P1452" t="n">
        <v>81.39</v>
      </c>
      <c r="Q1452" t="n">
        <v>202.81</v>
      </c>
      <c r="R1452" t="n">
        <v>19.04</v>
      </c>
      <c r="S1452" t="n">
        <v>13.89</v>
      </c>
      <c r="T1452" t="n">
        <v>900.99</v>
      </c>
      <c r="U1452" t="n">
        <v>0.73</v>
      </c>
      <c r="V1452" t="n">
        <v>0.76</v>
      </c>
      <c r="W1452" t="n">
        <v>0.64</v>
      </c>
      <c r="X1452" t="n">
        <v>0.05</v>
      </c>
      <c r="Y1452" t="n">
        <v>1</v>
      </c>
      <c r="Z1452" t="n">
        <v>10</v>
      </c>
    </row>
    <row r="1453">
      <c r="A1453" t="n">
        <v>111</v>
      </c>
      <c r="B1453" t="n">
        <v>145</v>
      </c>
      <c r="C1453" t="inlineStr">
        <is>
          <t xml:space="preserve">CONCLUIDO	</t>
        </is>
      </c>
      <c r="D1453" t="n">
        <v>12.1179</v>
      </c>
      <c r="E1453" t="n">
        <v>8.25</v>
      </c>
      <c r="F1453" t="n">
        <v>5.09</v>
      </c>
      <c r="G1453" t="n">
        <v>76.31</v>
      </c>
      <c r="H1453" t="n">
        <v>1.48</v>
      </c>
      <c r="I1453" t="n">
        <v>4</v>
      </c>
      <c r="J1453" t="n">
        <v>346.96</v>
      </c>
      <c r="K1453" t="n">
        <v>61.2</v>
      </c>
      <c r="L1453" t="n">
        <v>28.75</v>
      </c>
      <c r="M1453" t="n">
        <v>2</v>
      </c>
      <c r="N1453" t="n">
        <v>112.01</v>
      </c>
      <c r="O1453" t="n">
        <v>43026.23</v>
      </c>
      <c r="P1453" t="n">
        <v>81.23</v>
      </c>
      <c r="Q1453" t="n">
        <v>202.81</v>
      </c>
      <c r="R1453" t="n">
        <v>19.15</v>
      </c>
      <c r="S1453" t="n">
        <v>13.89</v>
      </c>
      <c r="T1453" t="n">
        <v>955.29</v>
      </c>
      <c r="U1453" t="n">
        <v>0.73</v>
      </c>
      <c r="V1453" t="n">
        <v>0.76</v>
      </c>
      <c r="W1453" t="n">
        <v>0.64</v>
      </c>
      <c r="X1453" t="n">
        <v>0.05</v>
      </c>
      <c r="Y1453" t="n">
        <v>1</v>
      </c>
      <c r="Z1453" t="n">
        <v>10</v>
      </c>
    </row>
    <row r="1454">
      <c r="A1454" t="n">
        <v>112</v>
      </c>
      <c r="B1454" t="n">
        <v>145</v>
      </c>
      <c r="C1454" t="inlineStr">
        <is>
          <t xml:space="preserve">CONCLUIDO	</t>
        </is>
      </c>
      <c r="D1454" t="n">
        <v>12.2299</v>
      </c>
      <c r="E1454" t="n">
        <v>8.18</v>
      </c>
      <c r="F1454" t="n">
        <v>5.07</v>
      </c>
      <c r="G1454" t="n">
        <v>101.32</v>
      </c>
      <c r="H1454" t="n">
        <v>1.49</v>
      </c>
      <c r="I1454" t="n">
        <v>3</v>
      </c>
      <c r="J1454" t="n">
        <v>347.59</v>
      </c>
      <c r="K1454" t="n">
        <v>61.2</v>
      </c>
      <c r="L1454" t="n">
        <v>29</v>
      </c>
      <c r="M1454" t="n">
        <v>1</v>
      </c>
      <c r="N1454" t="n">
        <v>112.39</v>
      </c>
      <c r="O1454" t="n">
        <v>43103.63</v>
      </c>
      <c r="P1454" t="n">
        <v>80.68000000000001</v>
      </c>
      <c r="Q1454" t="n">
        <v>202.81</v>
      </c>
      <c r="R1454" t="n">
        <v>18.48</v>
      </c>
      <c r="S1454" t="n">
        <v>13.89</v>
      </c>
      <c r="T1454" t="n">
        <v>623.6799999999999</v>
      </c>
      <c r="U1454" t="n">
        <v>0.75</v>
      </c>
      <c r="V1454" t="n">
        <v>0.76</v>
      </c>
      <c r="W1454" t="n">
        <v>0.64</v>
      </c>
      <c r="X1454" t="n">
        <v>0.03</v>
      </c>
      <c r="Y1454" t="n">
        <v>1</v>
      </c>
      <c r="Z1454" t="n">
        <v>10</v>
      </c>
    </row>
    <row r="1455">
      <c r="A1455" t="n">
        <v>113</v>
      </c>
      <c r="B1455" t="n">
        <v>145</v>
      </c>
      <c r="C1455" t="inlineStr">
        <is>
          <t xml:space="preserve">CONCLUIDO	</t>
        </is>
      </c>
      <c r="D1455" t="n">
        <v>12.2233</v>
      </c>
      <c r="E1455" t="n">
        <v>8.18</v>
      </c>
      <c r="F1455" t="n">
        <v>5.07</v>
      </c>
      <c r="G1455" t="n">
        <v>101.41</v>
      </c>
      <c r="H1455" t="n">
        <v>1.5</v>
      </c>
      <c r="I1455" t="n">
        <v>3</v>
      </c>
      <c r="J1455" t="n">
        <v>348.22</v>
      </c>
      <c r="K1455" t="n">
        <v>61.2</v>
      </c>
      <c r="L1455" t="n">
        <v>29.25</v>
      </c>
      <c r="M1455" t="n">
        <v>1</v>
      </c>
      <c r="N1455" t="n">
        <v>112.77</v>
      </c>
      <c r="O1455" t="n">
        <v>43181.22</v>
      </c>
      <c r="P1455" t="n">
        <v>80.90000000000001</v>
      </c>
      <c r="Q1455" t="n">
        <v>202.81</v>
      </c>
      <c r="R1455" t="n">
        <v>18.63</v>
      </c>
      <c r="S1455" t="n">
        <v>13.89</v>
      </c>
      <c r="T1455" t="n">
        <v>697.52</v>
      </c>
      <c r="U1455" t="n">
        <v>0.75</v>
      </c>
      <c r="V1455" t="n">
        <v>0.76</v>
      </c>
      <c r="W1455" t="n">
        <v>0.64</v>
      </c>
      <c r="X1455" t="n">
        <v>0.03</v>
      </c>
      <c r="Y1455" t="n">
        <v>1</v>
      </c>
      <c r="Z1455" t="n">
        <v>10</v>
      </c>
    </row>
    <row r="1456">
      <c r="A1456" t="n">
        <v>114</v>
      </c>
      <c r="B1456" t="n">
        <v>145</v>
      </c>
      <c r="C1456" t="inlineStr">
        <is>
          <t xml:space="preserve">CONCLUIDO	</t>
        </is>
      </c>
      <c r="D1456" t="n">
        <v>12.2233</v>
      </c>
      <c r="E1456" t="n">
        <v>8.18</v>
      </c>
      <c r="F1456" t="n">
        <v>5.07</v>
      </c>
      <c r="G1456" t="n">
        <v>101.41</v>
      </c>
      <c r="H1456" t="n">
        <v>1.51</v>
      </c>
      <c r="I1456" t="n">
        <v>3</v>
      </c>
      <c r="J1456" t="n">
        <v>348.85</v>
      </c>
      <c r="K1456" t="n">
        <v>61.2</v>
      </c>
      <c r="L1456" t="n">
        <v>29.5</v>
      </c>
      <c r="M1456" t="n">
        <v>1</v>
      </c>
      <c r="N1456" t="n">
        <v>113.15</v>
      </c>
      <c r="O1456" t="n">
        <v>43259.02</v>
      </c>
      <c r="P1456" t="n">
        <v>81</v>
      </c>
      <c r="Q1456" t="n">
        <v>202.81</v>
      </c>
      <c r="R1456" t="n">
        <v>18.64</v>
      </c>
      <c r="S1456" t="n">
        <v>13.89</v>
      </c>
      <c r="T1456" t="n">
        <v>705.36</v>
      </c>
      <c r="U1456" t="n">
        <v>0.75</v>
      </c>
      <c r="V1456" t="n">
        <v>0.76</v>
      </c>
      <c r="W1456" t="n">
        <v>0.64</v>
      </c>
      <c r="X1456" t="n">
        <v>0.03</v>
      </c>
      <c r="Y1456" t="n">
        <v>1</v>
      </c>
      <c r="Z1456" t="n">
        <v>10</v>
      </c>
    </row>
    <row r="1457">
      <c r="A1457" t="n">
        <v>115</v>
      </c>
      <c r="B1457" t="n">
        <v>145</v>
      </c>
      <c r="C1457" t="inlineStr">
        <is>
          <t xml:space="preserve">CONCLUIDO	</t>
        </is>
      </c>
      <c r="D1457" t="n">
        <v>12.2237</v>
      </c>
      <c r="E1457" t="n">
        <v>8.18</v>
      </c>
      <c r="F1457" t="n">
        <v>5.07</v>
      </c>
      <c r="G1457" t="n">
        <v>101.4</v>
      </c>
      <c r="H1457" t="n">
        <v>1.52</v>
      </c>
      <c r="I1457" t="n">
        <v>3</v>
      </c>
      <c r="J1457" t="n">
        <v>349.48</v>
      </c>
      <c r="K1457" t="n">
        <v>61.2</v>
      </c>
      <c r="L1457" t="n">
        <v>29.75</v>
      </c>
      <c r="M1457" t="n">
        <v>1</v>
      </c>
      <c r="N1457" t="n">
        <v>113.53</v>
      </c>
      <c r="O1457" t="n">
        <v>43337.02</v>
      </c>
      <c r="P1457" t="n">
        <v>81.15000000000001</v>
      </c>
      <c r="Q1457" t="n">
        <v>202.81</v>
      </c>
      <c r="R1457" t="n">
        <v>18.62</v>
      </c>
      <c r="S1457" t="n">
        <v>13.89</v>
      </c>
      <c r="T1457" t="n">
        <v>696.24</v>
      </c>
      <c r="U1457" t="n">
        <v>0.75</v>
      </c>
      <c r="V1457" t="n">
        <v>0.76</v>
      </c>
      <c r="W1457" t="n">
        <v>0.64</v>
      </c>
      <c r="X1457" t="n">
        <v>0.03</v>
      </c>
      <c r="Y1457" t="n">
        <v>1</v>
      </c>
      <c r="Z1457" t="n">
        <v>10</v>
      </c>
    </row>
    <row r="1458">
      <c r="A1458" t="n">
        <v>116</v>
      </c>
      <c r="B1458" t="n">
        <v>145</v>
      </c>
      <c r="C1458" t="inlineStr">
        <is>
          <t xml:space="preserve">CONCLUIDO	</t>
        </is>
      </c>
      <c r="D1458" t="n">
        <v>12.2245</v>
      </c>
      <c r="E1458" t="n">
        <v>8.18</v>
      </c>
      <c r="F1458" t="n">
        <v>5.07</v>
      </c>
      <c r="G1458" t="n">
        <v>101.39</v>
      </c>
      <c r="H1458" t="n">
        <v>1.53</v>
      </c>
      <c r="I1458" t="n">
        <v>3</v>
      </c>
      <c r="J1458" t="n">
        <v>350.12</v>
      </c>
      <c r="K1458" t="n">
        <v>61.2</v>
      </c>
      <c r="L1458" t="n">
        <v>30</v>
      </c>
      <c r="M1458" t="n">
        <v>1</v>
      </c>
      <c r="N1458" t="n">
        <v>113.92</v>
      </c>
      <c r="O1458" t="n">
        <v>43415.22</v>
      </c>
      <c r="P1458" t="n">
        <v>81.27</v>
      </c>
      <c r="Q1458" t="n">
        <v>202.81</v>
      </c>
      <c r="R1458" t="n">
        <v>18.54</v>
      </c>
      <c r="S1458" t="n">
        <v>13.89</v>
      </c>
      <c r="T1458" t="n">
        <v>657.26</v>
      </c>
      <c r="U1458" t="n">
        <v>0.75</v>
      </c>
      <c r="V1458" t="n">
        <v>0.76</v>
      </c>
      <c r="W1458" t="n">
        <v>0.64</v>
      </c>
      <c r="X1458" t="n">
        <v>0.03</v>
      </c>
      <c r="Y1458" t="n">
        <v>1</v>
      </c>
      <c r="Z1458" t="n">
        <v>10</v>
      </c>
    </row>
    <row r="1459">
      <c r="A1459" t="n">
        <v>117</v>
      </c>
      <c r="B1459" t="n">
        <v>145</v>
      </c>
      <c r="C1459" t="inlineStr">
        <is>
          <t xml:space="preserve">CONCLUIDO	</t>
        </is>
      </c>
      <c r="D1459" t="n">
        <v>12.227</v>
      </c>
      <c r="E1459" t="n">
        <v>8.18</v>
      </c>
      <c r="F1459" t="n">
        <v>5.07</v>
      </c>
      <c r="G1459" t="n">
        <v>101.36</v>
      </c>
      <c r="H1459" t="n">
        <v>1.54</v>
      </c>
      <c r="I1459" t="n">
        <v>3</v>
      </c>
      <c r="J1459" t="n">
        <v>350.75</v>
      </c>
      <c r="K1459" t="n">
        <v>61.2</v>
      </c>
      <c r="L1459" t="n">
        <v>30.25</v>
      </c>
      <c r="M1459" t="n">
        <v>1</v>
      </c>
      <c r="N1459" t="n">
        <v>114.3</v>
      </c>
      <c r="O1459" t="n">
        <v>43493.63</v>
      </c>
      <c r="P1459" t="n">
        <v>81.3</v>
      </c>
      <c r="Q1459" t="n">
        <v>202.81</v>
      </c>
      <c r="R1459" t="n">
        <v>18.51</v>
      </c>
      <c r="S1459" t="n">
        <v>13.89</v>
      </c>
      <c r="T1459" t="n">
        <v>638.33</v>
      </c>
      <c r="U1459" t="n">
        <v>0.75</v>
      </c>
      <c r="V1459" t="n">
        <v>0.76</v>
      </c>
      <c r="W1459" t="n">
        <v>0.64</v>
      </c>
      <c r="X1459" t="n">
        <v>0.03</v>
      </c>
      <c r="Y1459" t="n">
        <v>1</v>
      </c>
      <c r="Z1459" t="n">
        <v>10</v>
      </c>
    </row>
    <row r="1460">
      <c r="A1460" t="n">
        <v>118</v>
      </c>
      <c r="B1460" t="n">
        <v>145</v>
      </c>
      <c r="C1460" t="inlineStr">
        <is>
          <t xml:space="preserve">CONCLUIDO	</t>
        </is>
      </c>
      <c r="D1460" t="n">
        <v>12.2291</v>
      </c>
      <c r="E1460" t="n">
        <v>8.18</v>
      </c>
      <c r="F1460" t="n">
        <v>5.07</v>
      </c>
      <c r="G1460" t="n">
        <v>101.33</v>
      </c>
      <c r="H1460" t="n">
        <v>1.55</v>
      </c>
      <c r="I1460" t="n">
        <v>3</v>
      </c>
      <c r="J1460" t="n">
        <v>351.39</v>
      </c>
      <c r="K1460" t="n">
        <v>61.2</v>
      </c>
      <c r="L1460" t="n">
        <v>30.5</v>
      </c>
      <c r="M1460" t="n">
        <v>1</v>
      </c>
      <c r="N1460" t="n">
        <v>114.69</v>
      </c>
      <c r="O1460" t="n">
        <v>43572.25</v>
      </c>
      <c r="P1460" t="n">
        <v>81.37</v>
      </c>
      <c r="Q1460" t="n">
        <v>202.81</v>
      </c>
      <c r="R1460" t="n">
        <v>18.46</v>
      </c>
      <c r="S1460" t="n">
        <v>13.89</v>
      </c>
      <c r="T1460" t="n">
        <v>617.2</v>
      </c>
      <c r="U1460" t="n">
        <v>0.75</v>
      </c>
      <c r="V1460" t="n">
        <v>0.76</v>
      </c>
      <c r="W1460" t="n">
        <v>0.64</v>
      </c>
      <c r="X1460" t="n">
        <v>0.03</v>
      </c>
      <c r="Y1460" t="n">
        <v>1</v>
      </c>
      <c r="Z1460" t="n">
        <v>10</v>
      </c>
    </row>
    <row r="1461">
      <c r="A1461" t="n">
        <v>119</v>
      </c>
      <c r="B1461" t="n">
        <v>145</v>
      </c>
      <c r="C1461" t="inlineStr">
        <is>
          <t xml:space="preserve">CONCLUIDO	</t>
        </is>
      </c>
      <c r="D1461" t="n">
        <v>12.227</v>
      </c>
      <c r="E1461" t="n">
        <v>8.18</v>
      </c>
      <c r="F1461" t="n">
        <v>5.07</v>
      </c>
      <c r="G1461" t="n">
        <v>101.36</v>
      </c>
      <c r="H1461" t="n">
        <v>1.56</v>
      </c>
      <c r="I1461" t="n">
        <v>3</v>
      </c>
      <c r="J1461" t="n">
        <v>352.03</v>
      </c>
      <c r="K1461" t="n">
        <v>61.2</v>
      </c>
      <c r="L1461" t="n">
        <v>30.75</v>
      </c>
      <c r="M1461" t="n">
        <v>1</v>
      </c>
      <c r="N1461" t="n">
        <v>115.08</v>
      </c>
      <c r="O1461" t="n">
        <v>43651.07</v>
      </c>
      <c r="P1461" t="n">
        <v>81.5</v>
      </c>
      <c r="Q1461" t="n">
        <v>202.81</v>
      </c>
      <c r="R1461" t="n">
        <v>18.48</v>
      </c>
      <c r="S1461" t="n">
        <v>13.89</v>
      </c>
      <c r="T1461" t="n">
        <v>625.72</v>
      </c>
      <c r="U1461" t="n">
        <v>0.75</v>
      </c>
      <c r="V1461" t="n">
        <v>0.76</v>
      </c>
      <c r="W1461" t="n">
        <v>0.64</v>
      </c>
      <c r="X1461" t="n">
        <v>0.03</v>
      </c>
      <c r="Y1461" t="n">
        <v>1</v>
      </c>
      <c r="Z1461" t="n">
        <v>10</v>
      </c>
    </row>
    <row r="1462">
      <c r="A1462" t="n">
        <v>120</v>
      </c>
      <c r="B1462" t="n">
        <v>145</v>
      </c>
      <c r="C1462" t="inlineStr">
        <is>
          <t xml:space="preserve">CONCLUIDO	</t>
        </is>
      </c>
      <c r="D1462" t="n">
        <v>12.2266</v>
      </c>
      <c r="E1462" t="n">
        <v>8.18</v>
      </c>
      <c r="F1462" t="n">
        <v>5.07</v>
      </c>
      <c r="G1462" t="n">
        <v>101.36</v>
      </c>
      <c r="H1462" t="n">
        <v>1.57</v>
      </c>
      <c r="I1462" t="n">
        <v>3</v>
      </c>
      <c r="J1462" t="n">
        <v>352.67</v>
      </c>
      <c r="K1462" t="n">
        <v>61.2</v>
      </c>
      <c r="L1462" t="n">
        <v>31</v>
      </c>
      <c r="M1462" t="n">
        <v>1</v>
      </c>
      <c r="N1462" t="n">
        <v>115.47</v>
      </c>
      <c r="O1462" t="n">
        <v>43730.1</v>
      </c>
      <c r="P1462" t="n">
        <v>81.59</v>
      </c>
      <c r="Q1462" t="n">
        <v>202.81</v>
      </c>
      <c r="R1462" t="n">
        <v>18.55</v>
      </c>
      <c r="S1462" t="n">
        <v>13.89</v>
      </c>
      <c r="T1462" t="n">
        <v>660.79</v>
      </c>
      <c r="U1462" t="n">
        <v>0.75</v>
      </c>
      <c r="V1462" t="n">
        <v>0.76</v>
      </c>
      <c r="W1462" t="n">
        <v>0.64</v>
      </c>
      <c r="X1462" t="n">
        <v>0.03</v>
      </c>
      <c r="Y1462" t="n">
        <v>1</v>
      </c>
      <c r="Z1462" t="n">
        <v>10</v>
      </c>
    </row>
    <row r="1463">
      <c r="A1463" t="n">
        <v>121</v>
      </c>
      <c r="B1463" t="n">
        <v>145</v>
      </c>
      <c r="C1463" t="inlineStr">
        <is>
          <t xml:space="preserve">CONCLUIDO	</t>
        </is>
      </c>
      <c r="D1463" t="n">
        <v>12.2283</v>
      </c>
      <c r="E1463" t="n">
        <v>8.18</v>
      </c>
      <c r="F1463" t="n">
        <v>5.07</v>
      </c>
      <c r="G1463" t="n">
        <v>101.34</v>
      </c>
      <c r="H1463" t="n">
        <v>1.58</v>
      </c>
      <c r="I1463" t="n">
        <v>3</v>
      </c>
      <c r="J1463" t="n">
        <v>353.31</v>
      </c>
      <c r="K1463" t="n">
        <v>61.2</v>
      </c>
      <c r="L1463" t="n">
        <v>31.25</v>
      </c>
      <c r="M1463" t="n">
        <v>1</v>
      </c>
      <c r="N1463" t="n">
        <v>115.86</v>
      </c>
      <c r="O1463" t="n">
        <v>43809.48</v>
      </c>
      <c r="P1463" t="n">
        <v>81.62</v>
      </c>
      <c r="Q1463" t="n">
        <v>202.81</v>
      </c>
      <c r="R1463" t="n">
        <v>18.5</v>
      </c>
      <c r="S1463" t="n">
        <v>13.89</v>
      </c>
      <c r="T1463" t="n">
        <v>636.54</v>
      </c>
      <c r="U1463" t="n">
        <v>0.75</v>
      </c>
      <c r="V1463" t="n">
        <v>0.76</v>
      </c>
      <c r="W1463" t="n">
        <v>0.64</v>
      </c>
      <c r="X1463" t="n">
        <v>0.03</v>
      </c>
      <c r="Y1463" t="n">
        <v>1</v>
      </c>
      <c r="Z1463" t="n">
        <v>10</v>
      </c>
    </row>
    <row r="1464">
      <c r="A1464" t="n">
        <v>122</v>
      </c>
      <c r="B1464" t="n">
        <v>145</v>
      </c>
      <c r="C1464" t="inlineStr">
        <is>
          <t xml:space="preserve">CONCLUIDO	</t>
        </is>
      </c>
      <c r="D1464" t="n">
        <v>12.2262</v>
      </c>
      <c r="E1464" t="n">
        <v>8.18</v>
      </c>
      <c r="F1464" t="n">
        <v>5.07</v>
      </c>
      <c r="G1464" t="n">
        <v>101.37</v>
      </c>
      <c r="H1464" t="n">
        <v>1.59</v>
      </c>
      <c r="I1464" t="n">
        <v>3</v>
      </c>
      <c r="J1464" t="n">
        <v>353.96</v>
      </c>
      <c r="K1464" t="n">
        <v>61.2</v>
      </c>
      <c r="L1464" t="n">
        <v>31.5</v>
      </c>
      <c r="M1464" t="n">
        <v>1</v>
      </c>
      <c r="N1464" t="n">
        <v>116.26</v>
      </c>
      <c r="O1464" t="n">
        <v>43888.94</v>
      </c>
      <c r="P1464" t="n">
        <v>81.97</v>
      </c>
      <c r="Q1464" t="n">
        <v>202.81</v>
      </c>
      <c r="R1464" t="n">
        <v>18.56</v>
      </c>
      <c r="S1464" t="n">
        <v>13.89</v>
      </c>
      <c r="T1464" t="n">
        <v>665.8200000000001</v>
      </c>
      <c r="U1464" t="n">
        <v>0.75</v>
      </c>
      <c r="V1464" t="n">
        <v>0.76</v>
      </c>
      <c r="W1464" t="n">
        <v>0.64</v>
      </c>
      <c r="X1464" t="n">
        <v>0.03</v>
      </c>
      <c r="Y1464" t="n">
        <v>1</v>
      </c>
      <c r="Z1464" t="n">
        <v>10</v>
      </c>
    </row>
    <row r="1465">
      <c r="A1465" t="n">
        <v>123</v>
      </c>
      <c r="B1465" t="n">
        <v>145</v>
      </c>
      <c r="C1465" t="inlineStr">
        <is>
          <t xml:space="preserve">CONCLUIDO	</t>
        </is>
      </c>
      <c r="D1465" t="n">
        <v>12.2249</v>
      </c>
      <c r="E1465" t="n">
        <v>8.18</v>
      </c>
      <c r="F1465" t="n">
        <v>5.07</v>
      </c>
      <c r="G1465" t="n">
        <v>101.38</v>
      </c>
      <c r="H1465" t="n">
        <v>1.6</v>
      </c>
      <c r="I1465" t="n">
        <v>3</v>
      </c>
      <c r="J1465" t="n">
        <v>354.6</v>
      </c>
      <c r="K1465" t="n">
        <v>61.2</v>
      </c>
      <c r="L1465" t="n">
        <v>31.75</v>
      </c>
      <c r="M1465" t="n">
        <v>1</v>
      </c>
      <c r="N1465" t="n">
        <v>116.65</v>
      </c>
      <c r="O1465" t="n">
        <v>43968.62</v>
      </c>
      <c r="P1465" t="n">
        <v>82.15000000000001</v>
      </c>
      <c r="Q1465" t="n">
        <v>202.81</v>
      </c>
      <c r="R1465" t="n">
        <v>18.58</v>
      </c>
      <c r="S1465" t="n">
        <v>13.89</v>
      </c>
      <c r="T1465" t="n">
        <v>673.3099999999999</v>
      </c>
      <c r="U1465" t="n">
        <v>0.75</v>
      </c>
      <c r="V1465" t="n">
        <v>0.76</v>
      </c>
      <c r="W1465" t="n">
        <v>0.64</v>
      </c>
      <c r="X1465" t="n">
        <v>0.03</v>
      </c>
      <c r="Y1465" t="n">
        <v>1</v>
      </c>
      <c r="Z1465" t="n">
        <v>10</v>
      </c>
    </row>
    <row r="1466">
      <c r="A1466" t="n">
        <v>124</v>
      </c>
      <c r="B1466" t="n">
        <v>145</v>
      </c>
      <c r="C1466" t="inlineStr">
        <is>
          <t xml:space="preserve">CONCLUIDO	</t>
        </is>
      </c>
      <c r="D1466" t="n">
        <v>12.2216</v>
      </c>
      <c r="E1466" t="n">
        <v>8.18</v>
      </c>
      <c r="F1466" t="n">
        <v>5.07</v>
      </c>
      <c r="G1466" t="n">
        <v>101.43</v>
      </c>
      <c r="H1466" t="n">
        <v>1.61</v>
      </c>
      <c r="I1466" t="n">
        <v>3</v>
      </c>
      <c r="J1466" t="n">
        <v>355.25</v>
      </c>
      <c r="K1466" t="n">
        <v>61.2</v>
      </c>
      <c r="L1466" t="n">
        <v>32</v>
      </c>
      <c r="M1466" t="n">
        <v>1</v>
      </c>
      <c r="N1466" t="n">
        <v>117.05</v>
      </c>
      <c r="O1466" t="n">
        <v>44048.52</v>
      </c>
      <c r="P1466" t="n">
        <v>82.26000000000001</v>
      </c>
      <c r="Q1466" t="n">
        <v>202.81</v>
      </c>
      <c r="R1466" t="n">
        <v>18.64</v>
      </c>
      <c r="S1466" t="n">
        <v>13.89</v>
      </c>
      <c r="T1466" t="n">
        <v>703.04</v>
      </c>
      <c r="U1466" t="n">
        <v>0.75</v>
      </c>
      <c r="V1466" t="n">
        <v>0.76</v>
      </c>
      <c r="W1466" t="n">
        <v>0.64</v>
      </c>
      <c r="X1466" t="n">
        <v>0.03</v>
      </c>
      <c r="Y1466" t="n">
        <v>1</v>
      </c>
      <c r="Z1466" t="n">
        <v>10</v>
      </c>
    </row>
    <row r="1467">
      <c r="A1467" t="n">
        <v>125</v>
      </c>
      <c r="B1467" t="n">
        <v>145</v>
      </c>
      <c r="C1467" t="inlineStr">
        <is>
          <t xml:space="preserve">CONCLUIDO	</t>
        </is>
      </c>
      <c r="D1467" t="n">
        <v>12.2204</v>
      </c>
      <c r="E1467" t="n">
        <v>8.18</v>
      </c>
      <c r="F1467" t="n">
        <v>5.07</v>
      </c>
      <c r="G1467" t="n">
        <v>101.44</v>
      </c>
      <c r="H1467" t="n">
        <v>1.62</v>
      </c>
      <c r="I1467" t="n">
        <v>3</v>
      </c>
      <c r="J1467" t="n">
        <v>355.9</v>
      </c>
      <c r="K1467" t="n">
        <v>61.2</v>
      </c>
      <c r="L1467" t="n">
        <v>32.25</v>
      </c>
      <c r="M1467" t="n">
        <v>1</v>
      </c>
      <c r="N1467" t="n">
        <v>117.45</v>
      </c>
      <c r="O1467" t="n">
        <v>44128.64</v>
      </c>
      <c r="P1467" t="n">
        <v>82.27</v>
      </c>
      <c r="Q1467" t="n">
        <v>202.81</v>
      </c>
      <c r="R1467" t="n">
        <v>18.62</v>
      </c>
      <c r="S1467" t="n">
        <v>13.89</v>
      </c>
      <c r="T1467" t="n">
        <v>695.75</v>
      </c>
      <c r="U1467" t="n">
        <v>0.75</v>
      </c>
      <c r="V1467" t="n">
        <v>0.76</v>
      </c>
      <c r="W1467" t="n">
        <v>0.64</v>
      </c>
      <c r="X1467" t="n">
        <v>0.03</v>
      </c>
      <c r="Y1467" t="n">
        <v>1</v>
      </c>
      <c r="Z1467" t="n">
        <v>10</v>
      </c>
    </row>
    <row r="1468">
      <c r="A1468" t="n">
        <v>126</v>
      </c>
      <c r="B1468" t="n">
        <v>145</v>
      </c>
      <c r="C1468" t="inlineStr">
        <is>
          <t xml:space="preserve">CONCLUIDO	</t>
        </is>
      </c>
      <c r="D1468" t="n">
        <v>12.2266</v>
      </c>
      <c r="E1468" t="n">
        <v>8.18</v>
      </c>
      <c r="F1468" t="n">
        <v>5.07</v>
      </c>
      <c r="G1468" t="n">
        <v>101.36</v>
      </c>
      <c r="H1468" t="n">
        <v>1.63</v>
      </c>
      <c r="I1468" t="n">
        <v>3</v>
      </c>
      <c r="J1468" t="n">
        <v>356.55</v>
      </c>
      <c r="K1468" t="n">
        <v>61.2</v>
      </c>
      <c r="L1468" t="n">
        <v>32.5</v>
      </c>
      <c r="M1468" t="n">
        <v>1</v>
      </c>
      <c r="N1468" t="n">
        <v>117.85</v>
      </c>
      <c r="O1468" t="n">
        <v>44208.97</v>
      </c>
      <c r="P1468" t="n">
        <v>82.14</v>
      </c>
      <c r="Q1468" t="n">
        <v>202.81</v>
      </c>
      <c r="R1468" t="n">
        <v>18.53</v>
      </c>
      <c r="S1468" t="n">
        <v>13.89</v>
      </c>
      <c r="T1468" t="n">
        <v>649.27</v>
      </c>
      <c r="U1468" t="n">
        <v>0.75</v>
      </c>
      <c r="V1468" t="n">
        <v>0.76</v>
      </c>
      <c r="W1468" t="n">
        <v>0.64</v>
      </c>
      <c r="X1468" t="n">
        <v>0.03</v>
      </c>
      <c r="Y1468" t="n">
        <v>1</v>
      </c>
      <c r="Z1468" t="n">
        <v>10</v>
      </c>
    </row>
    <row r="1469">
      <c r="A1469" t="n">
        <v>127</v>
      </c>
      <c r="B1469" t="n">
        <v>145</v>
      </c>
      <c r="C1469" t="inlineStr">
        <is>
          <t xml:space="preserve">CONCLUIDO	</t>
        </is>
      </c>
      <c r="D1469" t="n">
        <v>12.2266</v>
      </c>
      <c r="E1469" t="n">
        <v>8.18</v>
      </c>
      <c r="F1469" t="n">
        <v>5.07</v>
      </c>
      <c r="G1469" t="n">
        <v>101.36</v>
      </c>
      <c r="H1469" t="n">
        <v>1.63</v>
      </c>
      <c r="I1469" t="n">
        <v>3</v>
      </c>
      <c r="J1469" t="n">
        <v>357.2</v>
      </c>
      <c r="K1469" t="n">
        <v>61.2</v>
      </c>
      <c r="L1469" t="n">
        <v>32.75</v>
      </c>
      <c r="M1469" t="n">
        <v>1</v>
      </c>
      <c r="N1469" t="n">
        <v>118.26</v>
      </c>
      <c r="O1469" t="n">
        <v>44289.53</v>
      </c>
      <c r="P1469" t="n">
        <v>82.31999999999999</v>
      </c>
      <c r="Q1469" t="n">
        <v>202.81</v>
      </c>
      <c r="R1469" t="n">
        <v>18.57</v>
      </c>
      <c r="S1469" t="n">
        <v>13.89</v>
      </c>
      <c r="T1469" t="n">
        <v>669.4299999999999</v>
      </c>
      <c r="U1469" t="n">
        <v>0.75</v>
      </c>
      <c r="V1469" t="n">
        <v>0.76</v>
      </c>
      <c r="W1469" t="n">
        <v>0.64</v>
      </c>
      <c r="X1469" t="n">
        <v>0.03</v>
      </c>
      <c r="Y1469" t="n">
        <v>1</v>
      </c>
      <c r="Z1469" t="n">
        <v>10</v>
      </c>
    </row>
    <row r="1470">
      <c r="A1470" t="n">
        <v>128</v>
      </c>
      <c r="B1470" t="n">
        <v>145</v>
      </c>
      <c r="C1470" t="inlineStr">
        <is>
          <t xml:space="preserve">CONCLUIDO	</t>
        </is>
      </c>
      <c r="D1470" t="n">
        <v>12.2233</v>
      </c>
      <c r="E1470" t="n">
        <v>8.18</v>
      </c>
      <c r="F1470" t="n">
        <v>5.07</v>
      </c>
      <c r="G1470" t="n">
        <v>101.41</v>
      </c>
      <c r="H1470" t="n">
        <v>1.64</v>
      </c>
      <c r="I1470" t="n">
        <v>3</v>
      </c>
      <c r="J1470" t="n">
        <v>357.86</v>
      </c>
      <c r="K1470" t="n">
        <v>61.2</v>
      </c>
      <c r="L1470" t="n">
        <v>33</v>
      </c>
      <c r="M1470" t="n">
        <v>1</v>
      </c>
      <c r="N1470" t="n">
        <v>118.66</v>
      </c>
      <c r="O1470" t="n">
        <v>44370.32</v>
      </c>
      <c r="P1470" t="n">
        <v>82.45</v>
      </c>
      <c r="Q1470" t="n">
        <v>202.81</v>
      </c>
      <c r="R1470" t="n">
        <v>18.65</v>
      </c>
      <c r="S1470" t="n">
        <v>13.89</v>
      </c>
      <c r="T1470" t="n">
        <v>708.41</v>
      </c>
      <c r="U1470" t="n">
        <v>0.74</v>
      </c>
      <c r="V1470" t="n">
        <v>0.76</v>
      </c>
      <c r="W1470" t="n">
        <v>0.64</v>
      </c>
      <c r="X1470" t="n">
        <v>0.03</v>
      </c>
      <c r="Y1470" t="n">
        <v>1</v>
      </c>
      <c r="Z1470" t="n">
        <v>10</v>
      </c>
    </row>
    <row r="1471">
      <c r="A1471" t="n">
        <v>129</v>
      </c>
      <c r="B1471" t="n">
        <v>145</v>
      </c>
      <c r="C1471" t="inlineStr">
        <is>
          <t xml:space="preserve">CONCLUIDO	</t>
        </is>
      </c>
      <c r="D1471" t="n">
        <v>12.2191</v>
      </c>
      <c r="E1471" t="n">
        <v>8.18</v>
      </c>
      <c r="F1471" t="n">
        <v>5.07</v>
      </c>
      <c r="G1471" t="n">
        <v>101.46</v>
      </c>
      <c r="H1471" t="n">
        <v>1.65</v>
      </c>
      <c r="I1471" t="n">
        <v>3</v>
      </c>
      <c r="J1471" t="n">
        <v>358.52</v>
      </c>
      <c r="K1471" t="n">
        <v>61.2</v>
      </c>
      <c r="L1471" t="n">
        <v>33.25</v>
      </c>
      <c r="M1471" t="n">
        <v>1</v>
      </c>
      <c r="N1471" t="n">
        <v>119.07</v>
      </c>
      <c r="O1471" t="n">
        <v>44451.33</v>
      </c>
      <c r="P1471" t="n">
        <v>82.5</v>
      </c>
      <c r="Q1471" t="n">
        <v>202.81</v>
      </c>
      <c r="R1471" t="n">
        <v>18.7</v>
      </c>
      <c r="S1471" t="n">
        <v>13.89</v>
      </c>
      <c r="T1471" t="n">
        <v>732.66</v>
      </c>
      <c r="U1471" t="n">
        <v>0.74</v>
      </c>
      <c r="V1471" t="n">
        <v>0.76</v>
      </c>
      <c r="W1471" t="n">
        <v>0.64</v>
      </c>
      <c r="X1471" t="n">
        <v>0.04</v>
      </c>
      <c r="Y1471" t="n">
        <v>1</v>
      </c>
      <c r="Z1471" t="n">
        <v>10</v>
      </c>
    </row>
    <row r="1472">
      <c r="A1472" t="n">
        <v>130</v>
      </c>
      <c r="B1472" t="n">
        <v>145</v>
      </c>
      <c r="C1472" t="inlineStr">
        <is>
          <t xml:space="preserve">CONCLUIDO	</t>
        </is>
      </c>
      <c r="D1472" t="n">
        <v>12.2162</v>
      </c>
      <c r="E1472" t="n">
        <v>8.19</v>
      </c>
      <c r="F1472" t="n">
        <v>5.08</v>
      </c>
      <c r="G1472" t="n">
        <v>101.5</v>
      </c>
      <c r="H1472" t="n">
        <v>1.66</v>
      </c>
      <c r="I1472" t="n">
        <v>3</v>
      </c>
      <c r="J1472" t="n">
        <v>359.17</v>
      </c>
      <c r="K1472" t="n">
        <v>61.2</v>
      </c>
      <c r="L1472" t="n">
        <v>33.5</v>
      </c>
      <c r="M1472" t="n">
        <v>1</v>
      </c>
      <c r="N1472" t="n">
        <v>119.48</v>
      </c>
      <c r="O1472" t="n">
        <v>44532.57</v>
      </c>
      <c r="P1472" t="n">
        <v>82.59999999999999</v>
      </c>
      <c r="Q1472" t="n">
        <v>202.81</v>
      </c>
      <c r="R1472" t="n">
        <v>18.73</v>
      </c>
      <c r="S1472" t="n">
        <v>13.89</v>
      </c>
      <c r="T1472" t="n">
        <v>747.39</v>
      </c>
      <c r="U1472" t="n">
        <v>0.74</v>
      </c>
      <c r="V1472" t="n">
        <v>0.76</v>
      </c>
      <c r="W1472" t="n">
        <v>0.64</v>
      </c>
      <c r="X1472" t="n">
        <v>0.04</v>
      </c>
      <c r="Y1472" t="n">
        <v>1</v>
      </c>
      <c r="Z1472" t="n">
        <v>10</v>
      </c>
    </row>
    <row r="1473">
      <c r="A1473" t="n">
        <v>131</v>
      </c>
      <c r="B1473" t="n">
        <v>145</v>
      </c>
      <c r="C1473" t="inlineStr">
        <is>
          <t xml:space="preserve">CONCLUIDO	</t>
        </is>
      </c>
      <c r="D1473" t="n">
        <v>12.222</v>
      </c>
      <c r="E1473" t="n">
        <v>8.18</v>
      </c>
      <c r="F1473" t="n">
        <v>5.07</v>
      </c>
      <c r="G1473" t="n">
        <v>101.42</v>
      </c>
      <c r="H1473" t="n">
        <v>1.67</v>
      </c>
      <c r="I1473" t="n">
        <v>3</v>
      </c>
      <c r="J1473" t="n">
        <v>359.84</v>
      </c>
      <c r="K1473" t="n">
        <v>61.2</v>
      </c>
      <c r="L1473" t="n">
        <v>33.75</v>
      </c>
      <c r="M1473" t="n">
        <v>1</v>
      </c>
      <c r="N1473" t="n">
        <v>119.89</v>
      </c>
      <c r="O1473" t="n">
        <v>44614.04</v>
      </c>
      <c r="P1473" t="n">
        <v>82.61</v>
      </c>
      <c r="Q1473" t="n">
        <v>202.81</v>
      </c>
      <c r="R1473" t="n">
        <v>18.63</v>
      </c>
      <c r="S1473" t="n">
        <v>13.89</v>
      </c>
      <c r="T1473" t="n">
        <v>700.46</v>
      </c>
      <c r="U1473" t="n">
        <v>0.75</v>
      </c>
      <c r="V1473" t="n">
        <v>0.76</v>
      </c>
      <c r="W1473" t="n">
        <v>0.64</v>
      </c>
      <c r="X1473" t="n">
        <v>0.03</v>
      </c>
      <c r="Y1473" t="n">
        <v>1</v>
      </c>
      <c r="Z1473" t="n">
        <v>10</v>
      </c>
    </row>
    <row r="1474">
      <c r="A1474" t="n">
        <v>132</v>
      </c>
      <c r="B1474" t="n">
        <v>145</v>
      </c>
      <c r="C1474" t="inlineStr">
        <is>
          <t xml:space="preserve">CONCLUIDO	</t>
        </is>
      </c>
      <c r="D1474" t="n">
        <v>12.222</v>
      </c>
      <c r="E1474" t="n">
        <v>8.18</v>
      </c>
      <c r="F1474" t="n">
        <v>5.07</v>
      </c>
      <c r="G1474" t="n">
        <v>101.42</v>
      </c>
      <c r="H1474" t="n">
        <v>1.68</v>
      </c>
      <c r="I1474" t="n">
        <v>3</v>
      </c>
      <c r="J1474" t="n">
        <v>360.5</v>
      </c>
      <c r="K1474" t="n">
        <v>61.2</v>
      </c>
      <c r="L1474" t="n">
        <v>34</v>
      </c>
      <c r="M1474" t="n">
        <v>1</v>
      </c>
      <c r="N1474" t="n">
        <v>120.3</v>
      </c>
      <c r="O1474" t="n">
        <v>44695.75</v>
      </c>
      <c r="P1474" t="n">
        <v>82.73</v>
      </c>
      <c r="Q1474" t="n">
        <v>202.81</v>
      </c>
      <c r="R1474" t="n">
        <v>18.61</v>
      </c>
      <c r="S1474" t="n">
        <v>13.89</v>
      </c>
      <c r="T1474" t="n">
        <v>687.48</v>
      </c>
      <c r="U1474" t="n">
        <v>0.75</v>
      </c>
      <c r="V1474" t="n">
        <v>0.76</v>
      </c>
      <c r="W1474" t="n">
        <v>0.64</v>
      </c>
      <c r="X1474" t="n">
        <v>0.03</v>
      </c>
      <c r="Y1474" t="n">
        <v>1</v>
      </c>
      <c r="Z1474" t="n">
        <v>10</v>
      </c>
    </row>
    <row r="1475">
      <c r="A1475" t="n">
        <v>133</v>
      </c>
      <c r="B1475" t="n">
        <v>145</v>
      </c>
      <c r="C1475" t="inlineStr">
        <is>
          <t xml:space="preserve">CONCLUIDO	</t>
        </is>
      </c>
      <c r="D1475" t="n">
        <v>12.222</v>
      </c>
      <c r="E1475" t="n">
        <v>8.18</v>
      </c>
      <c r="F1475" t="n">
        <v>5.07</v>
      </c>
      <c r="G1475" t="n">
        <v>101.42</v>
      </c>
      <c r="H1475" t="n">
        <v>1.69</v>
      </c>
      <c r="I1475" t="n">
        <v>3</v>
      </c>
      <c r="J1475" t="n">
        <v>361.16</v>
      </c>
      <c r="K1475" t="n">
        <v>61.2</v>
      </c>
      <c r="L1475" t="n">
        <v>34.25</v>
      </c>
      <c r="M1475" t="n">
        <v>1</v>
      </c>
      <c r="N1475" t="n">
        <v>120.71</v>
      </c>
      <c r="O1475" t="n">
        <v>44777.68</v>
      </c>
      <c r="P1475" t="n">
        <v>82.77</v>
      </c>
      <c r="Q1475" t="n">
        <v>202.81</v>
      </c>
      <c r="R1475" t="n">
        <v>18.63</v>
      </c>
      <c r="S1475" t="n">
        <v>13.89</v>
      </c>
      <c r="T1475" t="n">
        <v>700.62</v>
      </c>
      <c r="U1475" t="n">
        <v>0.75</v>
      </c>
      <c r="V1475" t="n">
        <v>0.76</v>
      </c>
      <c r="W1475" t="n">
        <v>0.64</v>
      </c>
      <c r="X1475" t="n">
        <v>0.03</v>
      </c>
      <c r="Y1475" t="n">
        <v>1</v>
      </c>
      <c r="Z1475" t="n">
        <v>10</v>
      </c>
    </row>
    <row r="1476">
      <c r="A1476" t="n">
        <v>134</v>
      </c>
      <c r="B1476" t="n">
        <v>145</v>
      </c>
      <c r="C1476" t="inlineStr">
        <is>
          <t xml:space="preserve">CONCLUIDO	</t>
        </is>
      </c>
      <c r="D1476" t="n">
        <v>12.2195</v>
      </c>
      <c r="E1476" t="n">
        <v>8.18</v>
      </c>
      <c r="F1476" t="n">
        <v>5.07</v>
      </c>
      <c r="G1476" t="n">
        <v>101.46</v>
      </c>
      <c r="H1476" t="n">
        <v>1.7</v>
      </c>
      <c r="I1476" t="n">
        <v>3</v>
      </c>
      <c r="J1476" t="n">
        <v>361.83</v>
      </c>
      <c r="K1476" t="n">
        <v>61.2</v>
      </c>
      <c r="L1476" t="n">
        <v>34.5</v>
      </c>
      <c r="M1476" t="n">
        <v>1</v>
      </c>
      <c r="N1476" t="n">
        <v>121.13</v>
      </c>
      <c r="O1476" t="n">
        <v>44859.98</v>
      </c>
      <c r="P1476" t="n">
        <v>82.81999999999999</v>
      </c>
      <c r="Q1476" t="n">
        <v>202.81</v>
      </c>
      <c r="R1476" t="n">
        <v>18.69</v>
      </c>
      <c r="S1476" t="n">
        <v>13.89</v>
      </c>
      <c r="T1476" t="n">
        <v>728.17</v>
      </c>
      <c r="U1476" t="n">
        <v>0.74</v>
      </c>
      <c r="V1476" t="n">
        <v>0.76</v>
      </c>
      <c r="W1476" t="n">
        <v>0.64</v>
      </c>
      <c r="X1476" t="n">
        <v>0.03</v>
      </c>
      <c r="Y1476" t="n">
        <v>1</v>
      </c>
      <c r="Z1476" t="n">
        <v>10</v>
      </c>
    </row>
    <row r="1477">
      <c r="A1477" t="n">
        <v>135</v>
      </c>
      <c r="B1477" t="n">
        <v>145</v>
      </c>
      <c r="C1477" t="inlineStr">
        <is>
          <t xml:space="preserve">CONCLUIDO	</t>
        </is>
      </c>
      <c r="D1477" t="n">
        <v>12.2204</v>
      </c>
      <c r="E1477" t="n">
        <v>8.18</v>
      </c>
      <c r="F1477" t="n">
        <v>5.07</v>
      </c>
      <c r="G1477" t="n">
        <v>101.44</v>
      </c>
      <c r="H1477" t="n">
        <v>1.71</v>
      </c>
      <c r="I1477" t="n">
        <v>3</v>
      </c>
      <c r="J1477" t="n">
        <v>362.5</v>
      </c>
      <c r="K1477" t="n">
        <v>61.2</v>
      </c>
      <c r="L1477" t="n">
        <v>34.75</v>
      </c>
      <c r="M1477" t="n">
        <v>1</v>
      </c>
      <c r="N1477" t="n">
        <v>121.55</v>
      </c>
      <c r="O1477" t="n">
        <v>44942.4</v>
      </c>
      <c r="P1477" t="n">
        <v>82.87</v>
      </c>
      <c r="Q1477" t="n">
        <v>202.81</v>
      </c>
      <c r="R1477" t="n">
        <v>18.68</v>
      </c>
      <c r="S1477" t="n">
        <v>13.89</v>
      </c>
      <c r="T1477" t="n">
        <v>723.3200000000001</v>
      </c>
      <c r="U1477" t="n">
        <v>0.74</v>
      </c>
      <c r="V1477" t="n">
        <v>0.76</v>
      </c>
      <c r="W1477" t="n">
        <v>0.64</v>
      </c>
      <c r="X1477" t="n">
        <v>0.03</v>
      </c>
      <c r="Y1477" t="n">
        <v>1</v>
      </c>
      <c r="Z1477" t="n">
        <v>10</v>
      </c>
    </row>
    <row r="1478">
      <c r="A1478" t="n">
        <v>136</v>
      </c>
      <c r="B1478" t="n">
        <v>145</v>
      </c>
      <c r="C1478" t="inlineStr">
        <is>
          <t xml:space="preserve">CONCLUIDO	</t>
        </is>
      </c>
      <c r="D1478" t="n">
        <v>12.2245</v>
      </c>
      <c r="E1478" t="n">
        <v>8.18</v>
      </c>
      <c r="F1478" t="n">
        <v>5.07</v>
      </c>
      <c r="G1478" t="n">
        <v>101.39</v>
      </c>
      <c r="H1478" t="n">
        <v>1.72</v>
      </c>
      <c r="I1478" t="n">
        <v>3</v>
      </c>
      <c r="J1478" t="n">
        <v>363.17</v>
      </c>
      <c r="K1478" t="n">
        <v>61.2</v>
      </c>
      <c r="L1478" t="n">
        <v>35</v>
      </c>
      <c r="M1478" t="n">
        <v>1</v>
      </c>
      <c r="N1478" t="n">
        <v>121.97</v>
      </c>
      <c r="O1478" t="n">
        <v>45025.06</v>
      </c>
      <c r="P1478" t="n">
        <v>82.86</v>
      </c>
      <c r="Q1478" t="n">
        <v>202.81</v>
      </c>
      <c r="R1478" t="n">
        <v>18.6</v>
      </c>
      <c r="S1478" t="n">
        <v>13.89</v>
      </c>
      <c r="T1478" t="n">
        <v>685.39</v>
      </c>
      <c r="U1478" t="n">
        <v>0.75</v>
      </c>
      <c r="V1478" t="n">
        <v>0.76</v>
      </c>
      <c r="W1478" t="n">
        <v>0.64</v>
      </c>
      <c r="X1478" t="n">
        <v>0.03</v>
      </c>
      <c r="Y1478" t="n">
        <v>1</v>
      </c>
      <c r="Z1478" t="n">
        <v>10</v>
      </c>
    </row>
    <row r="1479">
      <c r="A1479" t="n">
        <v>137</v>
      </c>
      <c r="B1479" t="n">
        <v>145</v>
      </c>
      <c r="C1479" t="inlineStr">
        <is>
          <t xml:space="preserve">CONCLUIDO	</t>
        </is>
      </c>
      <c r="D1479" t="n">
        <v>12.2216</v>
      </c>
      <c r="E1479" t="n">
        <v>8.18</v>
      </c>
      <c r="F1479" t="n">
        <v>5.07</v>
      </c>
      <c r="G1479" t="n">
        <v>101.43</v>
      </c>
      <c r="H1479" t="n">
        <v>1.73</v>
      </c>
      <c r="I1479" t="n">
        <v>3</v>
      </c>
      <c r="J1479" t="n">
        <v>363.84</v>
      </c>
      <c r="K1479" t="n">
        <v>61.2</v>
      </c>
      <c r="L1479" t="n">
        <v>35.25</v>
      </c>
      <c r="M1479" t="n">
        <v>1</v>
      </c>
      <c r="N1479" t="n">
        <v>122.39</v>
      </c>
      <c r="O1479" t="n">
        <v>45107.96</v>
      </c>
      <c r="P1479" t="n">
        <v>82.89</v>
      </c>
      <c r="Q1479" t="n">
        <v>202.81</v>
      </c>
      <c r="R1479" t="n">
        <v>18.64</v>
      </c>
      <c r="S1479" t="n">
        <v>13.89</v>
      </c>
      <c r="T1479" t="n">
        <v>705.6799999999999</v>
      </c>
      <c r="U1479" t="n">
        <v>0.75</v>
      </c>
      <c r="V1479" t="n">
        <v>0.76</v>
      </c>
      <c r="W1479" t="n">
        <v>0.64</v>
      </c>
      <c r="X1479" t="n">
        <v>0.03</v>
      </c>
      <c r="Y1479" t="n">
        <v>1</v>
      </c>
      <c r="Z1479" t="n">
        <v>10</v>
      </c>
    </row>
    <row r="1480">
      <c r="A1480" t="n">
        <v>138</v>
      </c>
      <c r="B1480" t="n">
        <v>145</v>
      </c>
      <c r="C1480" t="inlineStr">
        <is>
          <t xml:space="preserve">CONCLUIDO	</t>
        </is>
      </c>
      <c r="D1480" t="n">
        <v>12.2195</v>
      </c>
      <c r="E1480" t="n">
        <v>8.18</v>
      </c>
      <c r="F1480" t="n">
        <v>5.07</v>
      </c>
      <c r="G1480" t="n">
        <v>101.46</v>
      </c>
      <c r="H1480" t="n">
        <v>1.74</v>
      </c>
      <c r="I1480" t="n">
        <v>3</v>
      </c>
      <c r="J1480" t="n">
        <v>364.51</v>
      </c>
      <c r="K1480" t="n">
        <v>61.2</v>
      </c>
      <c r="L1480" t="n">
        <v>35.5</v>
      </c>
      <c r="M1480" t="n">
        <v>1</v>
      </c>
      <c r="N1480" t="n">
        <v>122.82</v>
      </c>
      <c r="O1480" t="n">
        <v>45191.1</v>
      </c>
      <c r="P1480" t="n">
        <v>82.89</v>
      </c>
      <c r="Q1480" t="n">
        <v>202.81</v>
      </c>
      <c r="R1480" t="n">
        <v>18.68</v>
      </c>
      <c r="S1480" t="n">
        <v>13.89</v>
      </c>
      <c r="T1480" t="n">
        <v>725.28</v>
      </c>
      <c r="U1480" t="n">
        <v>0.74</v>
      </c>
      <c r="V1480" t="n">
        <v>0.76</v>
      </c>
      <c r="W1480" t="n">
        <v>0.64</v>
      </c>
      <c r="X1480" t="n">
        <v>0.03</v>
      </c>
      <c r="Y1480" t="n">
        <v>1</v>
      </c>
      <c r="Z1480" t="n">
        <v>10</v>
      </c>
    </row>
    <row r="1481">
      <c r="A1481" t="n">
        <v>139</v>
      </c>
      <c r="B1481" t="n">
        <v>145</v>
      </c>
      <c r="C1481" t="inlineStr">
        <is>
          <t xml:space="preserve">CONCLUIDO	</t>
        </is>
      </c>
      <c r="D1481" t="n">
        <v>12.2154</v>
      </c>
      <c r="E1481" t="n">
        <v>8.19</v>
      </c>
      <c r="F1481" t="n">
        <v>5.08</v>
      </c>
      <c r="G1481" t="n">
        <v>101.51</v>
      </c>
      <c r="H1481" t="n">
        <v>1.75</v>
      </c>
      <c r="I1481" t="n">
        <v>3</v>
      </c>
      <c r="J1481" t="n">
        <v>365.19</v>
      </c>
      <c r="K1481" t="n">
        <v>61.2</v>
      </c>
      <c r="L1481" t="n">
        <v>35.75</v>
      </c>
      <c r="M1481" t="n">
        <v>1</v>
      </c>
      <c r="N1481" t="n">
        <v>123.24</v>
      </c>
      <c r="O1481" t="n">
        <v>45274.49</v>
      </c>
      <c r="P1481" t="n">
        <v>83.06</v>
      </c>
      <c r="Q1481" t="n">
        <v>202.83</v>
      </c>
      <c r="R1481" t="n">
        <v>18.77</v>
      </c>
      <c r="S1481" t="n">
        <v>13.89</v>
      </c>
      <c r="T1481" t="n">
        <v>771.55</v>
      </c>
      <c r="U1481" t="n">
        <v>0.74</v>
      </c>
      <c r="V1481" t="n">
        <v>0.76</v>
      </c>
      <c r="W1481" t="n">
        <v>0.64</v>
      </c>
      <c r="X1481" t="n">
        <v>0.04</v>
      </c>
      <c r="Y1481" t="n">
        <v>1</v>
      </c>
      <c r="Z1481" t="n">
        <v>10</v>
      </c>
    </row>
    <row r="1482">
      <c r="A1482" t="n">
        <v>140</v>
      </c>
      <c r="B1482" t="n">
        <v>145</v>
      </c>
      <c r="C1482" t="inlineStr">
        <is>
          <t xml:space="preserve">CONCLUIDO	</t>
        </is>
      </c>
      <c r="D1482" t="n">
        <v>12.222</v>
      </c>
      <c r="E1482" t="n">
        <v>8.18</v>
      </c>
      <c r="F1482" t="n">
        <v>5.07</v>
      </c>
      <c r="G1482" t="n">
        <v>101.42</v>
      </c>
      <c r="H1482" t="n">
        <v>1.75</v>
      </c>
      <c r="I1482" t="n">
        <v>3</v>
      </c>
      <c r="J1482" t="n">
        <v>365.87</v>
      </c>
      <c r="K1482" t="n">
        <v>61.2</v>
      </c>
      <c r="L1482" t="n">
        <v>36</v>
      </c>
      <c r="M1482" t="n">
        <v>1</v>
      </c>
      <c r="N1482" t="n">
        <v>123.67</v>
      </c>
      <c r="O1482" t="n">
        <v>45358.13</v>
      </c>
      <c r="P1482" t="n">
        <v>82.95</v>
      </c>
      <c r="Q1482" t="n">
        <v>202.81</v>
      </c>
      <c r="R1482" t="n">
        <v>18.67</v>
      </c>
      <c r="S1482" t="n">
        <v>13.89</v>
      </c>
      <c r="T1482" t="n">
        <v>718.34</v>
      </c>
      <c r="U1482" t="n">
        <v>0.74</v>
      </c>
      <c r="V1482" t="n">
        <v>0.76</v>
      </c>
      <c r="W1482" t="n">
        <v>0.64</v>
      </c>
      <c r="X1482" t="n">
        <v>0.03</v>
      </c>
      <c r="Y1482" t="n">
        <v>1</v>
      </c>
      <c r="Z1482" t="n">
        <v>10</v>
      </c>
    </row>
    <row r="1483">
      <c r="A1483" t="n">
        <v>141</v>
      </c>
      <c r="B1483" t="n">
        <v>145</v>
      </c>
      <c r="C1483" t="inlineStr">
        <is>
          <t xml:space="preserve">CONCLUIDO	</t>
        </is>
      </c>
      <c r="D1483" t="n">
        <v>12.2183</v>
      </c>
      <c r="E1483" t="n">
        <v>8.18</v>
      </c>
      <c r="F1483" t="n">
        <v>5.07</v>
      </c>
      <c r="G1483" t="n">
        <v>101.47</v>
      </c>
      <c r="H1483" t="n">
        <v>1.76</v>
      </c>
      <c r="I1483" t="n">
        <v>3</v>
      </c>
      <c r="J1483" t="n">
        <v>366.55</v>
      </c>
      <c r="K1483" t="n">
        <v>61.2</v>
      </c>
      <c r="L1483" t="n">
        <v>36.25</v>
      </c>
      <c r="M1483" t="n">
        <v>1</v>
      </c>
      <c r="N1483" t="n">
        <v>124.1</v>
      </c>
      <c r="O1483" t="n">
        <v>45442.03</v>
      </c>
      <c r="P1483" t="n">
        <v>83.05</v>
      </c>
      <c r="Q1483" t="n">
        <v>202.81</v>
      </c>
      <c r="R1483" t="n">
        <v>18.73</v>
      </c>
      <c r="S1483" t="n">
        <v>13.89</v>
      </c>
      <c r="T1483" t="n">
        <v>751.61</v>
      </c>
      <c r="U1483" t="n">
        <v>0.74</v>
      </c>
      <c r="V1483" t="n">
        <v>0.76</v>
      </c>
      <c r="W1483" t="n">
        <v>0.64</v>
      </c>
      <c r="X1483" t="n">
        <v>0.04</v>
      </c>
      <c r="Y1483" t="n">
        <v>1</v>
      </c>
      <c r="Z1483" t="n">
        <v>10</v>
      </c>
    </row>
    <row r="1484">
      <c r="A1484" t="n">
        <v>142</v>
      </c>
      <c r="B1484" t="n">
        <v>145</v>
      </c>
      <c r="C1484" t="inlineStr">
        <is>
          <t xml:space="preserve">CONCLUIDO	</t>
        </is>
      </c>
      <c r="D1484" t="n">
        <v>12.2171</v>
      </c>
      <c r="E1484" t="n">
        <v>8.19</v>
      </c>
      <c r="F1484" t="n">
        <v>5.07</v>
      </c>
      <c r="G1484" t="n">
        <v>101.49</v>
      </c>
      <c r="H1484" t="n">
        <v>1.77</v>
      </c>
      <c r="I1484" t="n">
        <v>3</v>
      </c>
      <c r="J1484" t="n">
        <v>367.23</v>
      </c>
      <c r="K1484" t="n">
        <v>61.2</v>
      </c>
      <c r="L1484" t="n">
        <v>36.5</v>
      </c>
      <c r="M1484" t="n">
        <v>1</v>
      </c>
      <c r="N1484" t="n">
        <v>124.53</v>
      </c>
      <c r="O1484" t="n">
        <v>45526.17</v>
      </c>
      <c r="P1484" t="n">
        <v>83.13</v>
      </c>
      <c r="Q1484" t="n">
        <v>202.81</v>
      </c>
      <c r="R1484" t="n">
        <v>18.79</v>
      </c>
      <c r="S1484" t="n">
        <v>13.89</v>
      </c>
      <c r="T1484" t="n">
        <v>782.27</v>
      </c>
      <c r="U1484" t="n">
        <v>0.74</v>
      </c>
      <c r="V1484" t="n">
        <v>0.76</v>
      </c>
      <c r="W1484" t="n">
        <v>0.64</v>
      </c>
      <c r="X1484" t="n">
        <v>0.04</v>
      </c>
      <c r="Y1484" t="n">
        <v>1</v>
      </c>
      <c r="Z1484" t="n">
        <v>10</v>
      </c>
    </row>
    <row r="1485">
      <c r="A1485" t="n">
        <v>143</v>
      </c>
      <c r="B1485" t="n">
        <v>145</v>
      </c>
      <c r="C1485" t="inlineStr">
        <is>
          <t xml:space="preserve">CONCLUIDO	</t>
        </is>
      </c>
      <c r="D1485" t="n">
        <v>12.2146</v>
      </c>
      <c r="E1485" t="n">
        <v>8.19</v>
      </c>
      <c r="F1485" t="n">
        <v>5.08</v>
      </c>
      <c r="G1485" t="n">
        <v>101.52</v>
      </c>
      <c r="H1485" t="n">
        <v>1.78</v>
      </c>
      <c r="I1485" t="n">
        <v>3</v>
      </c>
      <c r="J1485" t="n">
        <v>367.92</v>
      </c>
      <c r="K1485" t="n">
        <v>61.2</v>
      </c>
      <c r="L1485" t="n">
        <v>36.75</v>
      </c>
      <c r="M1485" t="n">
        <v>1</v>
      </c>
      <c r="N1485" t="n">
        <v>124.97</v>
      </c>
      <c r="O1485" t="n">
        <v>45610.57</v>
      </c>
      <c r="P1485" t="n">
        <v>83.23</v>
      </c>
      <c r="Q1485" t="n">
        <v>202.82</v>
      </c>
      <c r="R1485" t="n">
        <v>18.81</v>
      </c>
      <c r="S1485" t="n">
        <v>13.89</v>
      </c>
      <c r="T1485" t="n">
        <v>791.49</v>
      </c>
      <c r="U1485" t="n">
        <v>0.74</v>
      </c>
      <c r="V1485" t="n">
        <v>0.76</v>
      </c>
      <c r="W1485" t="n">
        <v>0.64</v>
      </c>
      <c r="X1485" t="n">
        <v>0.04</v>
      </c>
      <c r="Y1485" t="n">
        <v>1</v>
      </c>
      <c r="Z1485" t="n">
        <v>10</v>
      </c>
    </row>
    <row r="1486">
      <c r="A1486" t="n">
        <v>144</v>
      </c>
      <c r="B1486" t="n">
        <v>145</v>
      </c>
      <c r="C1486" t="inlineStr">
        <is>
          <t xml:space="preserve">CONCLUIDO	</t>
        </is>
      </c>
      <c r="D1486" t="n">
        <v>12.2187</v>
      </c>
      <c r="E1486" t="n">
        <v>8.18</v>
      </c>
      <c r="F1486" t="n">
        <v>5.07</v>
      </c>
      <c r="G1486" t="n">
        <v>101.47</v>
      </c>
      <c r="H1486" t="n">
        <v>1.79</v>
      </c>
      <c r="I1486" t="n">
        <v>3</v>
      </c>
      <c r="J1486" t="n">
        <v>368.6</v>
      </c>
      <c r="K1486" t="n">
        <v>61.2</v>
      </c>
      <c r="L1486" t="n">
        <v>37</v>
      </c>
      <c r="M1486" t="n">
        <v>1</v>
      </c>
      <c r="N1486" t="n">
        <v>125.4</v>
      </c>
      <c r="O1486" t="n">
        <v>45695.24</v>
      </c>
      <c r="P1486" t="n">
        <v>83.27</v>
      </c>
      <c r="Q1486" t="n">
        <v>202.81</v>
      </c>
      <c r="R1486" t="n">
        <v>18.76</v>
      </c>
      <c r="S1486" t="n">
        <v>13.89</v>
      </c>
      <c r="T1486" t="n">
        <v>766.84</v>
      </c>
      <c r="U1486" t="n">
        <v>0.74</v>
      </c>
      <c r="V1486" t="n">
        <v>0.76</v>
      </c>
      <c r="W1486" t="n">
        <v>0.64</v>
      </c>
      <c r="X1486" t="n">
        <v>0.04</v>
      </c>
      <c r="Y1486" t="n">
        <v>1</v>
      </c>
      <c r="Z1486" t="n">
        <v>10</v>
      </c>
    </row>
    <row r="1487">
      <c r="A1487" t="n">
        <v>145</v>
      </c>
      <c r="B1487" t="n">
        <v>145</v>
      </c>
      <c r="C1487" t="inlineStr">
        <is>
          <t xml:space="preserve">CONCLUIDO	</t>
        </is>
      </c>
      <c r="D1487" t="n">
        <v>12.2191</v>
      </c>
      <c r="E1487" t="n">
        <v>8.18</v>
      </c>
      <c r="F1487" t="n">
        <v>5.07</v>
      </c>
      <c r="G1487" t="n">
        <v>101.46</v>
      </c>
      <c r="H1487" t="n">
        <v>1.8</v>
      </c>
      <c r="I1487" t="n">
        <v>3</v>
      </c>
      <c r="J1487" t="n">
        <v>369.29</v>
      </c>
      <c r="K1487" t="n">
        <v>61.2</v>
      </c>
      <c r="L1487" t="n">
        <v>37.25</v>
      </c>
      <c r="M1487" t="n">
        <v>1</v>
      </c>
      <c r="N1487" t="n">
        <v>125.84</v>
      </c>
      <c r="O1487" t="n">
        <v>45780.16</v>
      </c>
      <c r="P1487" t="n">
        <v>83.23</v>
      </c>
      <c r="Q1487" t="n">
        <v>202.81</v>
      </c>
      <c r="R1487" t="n">
        <v>18.72</v>
      </c>
      <c r="S1487" t="n">
        <v>13.89</v>
      </c>
      <c r="T1487" t="n">
        <v>745.66</v>
      </c>
      <c r="U1487" t="n">
        <v>0.74</v>
      </c>
      <c r="V1487" t="n">
        <v>0.76</v>
      </c>
      <c r="W1487" t="n">
        <v>0.64</v>
      </c>
      <c r="X1487" t="n">
        <v>0.04</v>
      </c>
      <c r="Y1487" t="n">
        <v>1</v>
      </c>
      <c r="Z1487" t="n">
        <v>10</v>
      </c>
    </row>
    <row r="1488">
      <c r="A1488" t="n">
        <v>146</v>
      </c>
      <c r="B1488" t="n">
        <v>145</v>
      </c>
      <c r="C1488" t="inlineStr">
        <is>
          <t xml:space="preserve">CONCLUIDO	</t>
        </is>
      </c>
      <c r="D1488" t="n">
        <v>12.2146</v>
      </c>
      <c r="E1488" t="n">
        <v>8.19</v>
      </c>
      <c r="F1488" t="n">
        <v>5.08</v>
      </c>
      <c r="G1488" t="n">
        <v>101.52</v>
      </c>
      <c r="H1488" t="n">
        <v>1.81</v>
      </c>
      <c r="I1488" t="n">
        <v>3</v>
      </c>
      <c r="J1488" t="n">
        <v>369.98</v>
      </c>
      <c r="K1488" t="n">
        <v>61.2</v>
      </c>
      <c r="L1488" t="n">
        <v>37.5</v>
      </c>
      <c r="M1488" t="n">
        <v>1</v>
      </c>
      <c r="N1488" t="n">
        <v>126.28</v>
      </c>
      <c r="O1488" t="n">
        <v>45865.47</v>
      </c>
      <c r="P1488" t="n">
        <v>83.31</v>
      </c>
      <c r="Q1488" t="n">
        <v>202.81</v>
      </c>
      <c r="R1488" t="n">
        <v>18.79</v>
      </c>
      <c r="S1488" t="n">
        <v>13.89</v>
      </c>
      <c r="T1488" t="n">
        <v>778.09</v>
      </c>
      <c r="U1488" t="n">
        <v>0.74</v>
      </c>
      <c r="V1488" t="n">
        <v>0.76</v>
      </c>
      <c r="W1488" t="n">
        <v>0.64</v>
      </c>
      <c r="X1488" t="n">
        <v>0.04</v>
      </c>
      <c r="Y1488" t="n">
        <v>1</v>
      </c>
      <c r="Z1488" t="n">
        <v>10</v>
      </c>
    </row>
    <row r="1489">
      <c r="A1489" t="n">
        <v>147</v>
      </c>
      <c r="B1489" t="n">
        <v>145</v>
      </c>
      <c r="C1489" t="inlineStr">
        <is>
          <t xml:space="preserve">CONCLUIDO	</t>
        </is>
      </c>
      <c r="D1489" t="n">
        <v>12.2142</v>
      </c>
      <c r="E1489" t="n">
        <v>8.19</v>
      </c>
      <c r="F1489" t="n">
        <v>5.08</v>
      </c>
      <c r="G1489" t="n">
        <v>101.53</v>
      </c>
      <c r="H1489" t="n">
        <v>1.82</v>
      </c>
      <c r="I1489" t="n">
        <v>3</v>
      </c>
      <c r="J1489" t="n">
        <v>370.67</v>
      </c>
      <c r="K1489" t="n">
        <v>61.2</v>
      </c>
      <c r="L1489" t="n">
        <v>37.75</v>
      </c>
      <c r="M1489" t="n">
        <v>1</v>
      </c>
      <c r="N1489" t="n">
        <v>126.73</v>
      </c>
      <c r="O1489" t="n">
        <v>45950.92</v>
      </c>
      <c r="P1489" t="n">
        <v>83.31</v>
      </c>
      <c r="Q1489" t="n">
        <v>202.81</v>
      </c>
      <c r="R1489" t="n">
        <v>18.82</v>
      </c>
      <c r="S1489" t="n">
        <v>13.89</v>
      </c>
      <c r="T1489" t="n">
        <v>793.1</v>
      </c>
      <c r="U1489" t="n">
        <v>0.74</v>
      </c>
      <c r="V1489" t="n">
        <v>0.76</v>
      </c>
      <c r="W1489" t="n">
        <v>0.64</v>
      </c>
      <c r="X1489" t="n">
        <v>0.04</v>
      </c>
      <c r="Y1489" t="n">
        <v>1</v>
      </c>
      <c r="Z1489" t="n">
        <v>10</v>
      </c>
    </row>
    <row r="1490">
      <c r="A1490" t="n">
        <v>148</v>
      </c>
      <c r="B1490" t="n">
        <v>145</v>
      </c>
      <c r="C1490" t="inlineStr">
        <is>
          <t xml:space="preserve">CONCLUIDO	</t>
        </is>
      </c>
      <c r="D1490" t="n">
        <v>12.2104</v>
      </c>
      <c r="E1490" t="n">
        <v>8.19</v>
      </c>
      <c r="F1490" t="n">
        <v>5.08</v>
      </c>
      <c r="G1490" t="n">
        <v>101.58</v>
      </c>
      <c r="H1490" t="n">
        <v>1.82</v>
      </c>
      <c r="I1490" t="n">
        <v>3</v>
      </c>
      <c r="J1490" t="n">
        <v>371.37</v>
      </c>
      <c r="K1490" t="n">
        <v>61.2</v>
      </c>
      <c r="L1490" t="n">
        <v>38</v>
      </c>
      <c r="M1490" t="n">
        <v>1</v>
      </c>
      <c r="N1490" t="n">
        <v>127.17</v>
      </c>
      <c r="O1490" t="n">
        <v>46036.65</v>
      </c>
      <c r="P1490" t="n">
        <v>83.31999999999999</v>
      </c>
      <c r="Q1490" t="n">
        <v>202.81</v>
      </c>
      <c r="R1490" t="n">
        <v>18.85</v>
      </c>
      <c r="S1490" t="n">
        <v>13.89</v>
      </c>
      <c r="T1490" t="n">
        <v>812.28</v>
      </c>
      <c r="U1490" t="n">
        <v>0.74</v>
      </c>
      <c r="V1490" t="n">
        <v>0.76</v>
      </c>
      <c r="W1490" t="n">
        <v>0.64</v>
      </c>
      <c r="X1490" t="n">
        <v>0.04</v>
      </c>
      <c r="Y1490" t="n">
        <v>1</v>
      </c>
      <c r="Z1490" t="n">
        <v>10</v>
      </c>
    </row>
    <row r="1491">
      <c r="A1491" t="n">
        <v>149</v>
      </c>
      <c r="B1491" t="n">
        <v>145</v>
      </c>
      <c r="C1491" t="inlineStr">
        <is>
          <t xml:space="preserve">CONCLUIDO	</t>
        </is>
      </c>
      <c r="D1491" t="n">
        <v>12.2133</v>
      </c>
      <c r="E1491" t="n">
        <v>8.19</v>
      </c>
      <c r="F1491" t="n">
        <v>5.08</v>
      </c>
      <c r="G1491" t="n">
        <v>101.54</v>
      </c>
      <c r="H1491" t="n">
        <v>1.83</v>
      </c>
      <c r="I1491" t="n">
        <v>3</v>
      </c>
      <c r="J1491" t="n">
        <v>372.07</v>
      </c>
      <c r="K1491" t="n">
        <v>61.2</v>
      </c>
      <c r="L1491" t="n">
        <v>38.25</v>
      </c>
      <c r="M1491" t="n">
        <v>1</v>
      </c>
      <c r="N1491" t="n">
        <v>127.62</v>
      </c>
      <c r="O1491" t="n">
        <v>46122.64</v>
      </c>
      <c r="P1491" t="n">
        <v>83.25</v>
      </c>
      <c r="Q1491" t="n">
        <v>202.81</v>
      </c>
      <c r="R1491" t="n">
        <v>18.83</v>
      </c>
      <c r="S1491" t="n">
        <v>13.89</v>
      </c>
      <c r="T1491" t="n">
        <v>801.54</v>
      </c>
      <c r="U1491" t="n">
        <v>0.74</v>
      </c>
      <c r="V1491" t="n">
        <v>0.76</v>
      </c>
      <c r="W1491" t="n">
        <v>0.64</v>
      </c>
      <c r="X1491" t="n">
        <v>0.04</v>
      </c>
      <c r="Y1491" t="n">
        <v>1</v>
      </c>
      <c r="Z1491" t="n">
        <v>10</v>
      </c>
    </row>
    <row r="1492">
      <c r="A1492" t="n">
        <v>150</v>
      </c>
      <c r="B1492" t="n">
        <v>145</v>
      </c>
      <c r="C1492" t="inlineStr">
        <is>
          <t xml:space="preserve">CONCLUIDO	</t>
        </is>
      </c>
      <c r="D1492" t="n">
        <v>12.2108</v>
      </c>
      <c r="E1492" t="n">
        <v>8.19</v>
      </c>
      <c r="F1492" t="n">
        <v>5.08</v>
      </c>
      <c r="G1492" t="n">
        <v>101.57</v>
      </c>
      <c r="H1492" t="n">
        <v>1.84</v>
      </c>
      <c r="I1492" t="n">
        <v>3</v>
      </c>
      <c r="J1492" t="n">
        <v>372.77</v>
      </c>
      <c r="K1492" t="n">
        <v>61.2</v>
      </c>
      <c r="L1492" t="n">
        <v>38.5</v>
      </c>
      <c r="M1492" t="n">
        <v>1</v>
      </c>
      <c r="N1492" t="n">
        <v>128.07</v>
      </c>
      <c r="O1492" t="n">
        <v>46208.91</v>
      </c>
      <c r="P1492" t="n">
        <v>83.28</v>
      </c>
      <c r="Q1492" t="n">
        <v>202.81</v>
      </c>
      <c r="R1492" t="n">
        <v>18.86</v>
      </c>
      <c r="S1492" t="n">
        <v>13.89</v>
      </c>
      <c r="T1492" t="n">
        <v>814.14</v>
      </c>
      <c r="U1492" t="n">
        <v>0.74</v>
      </c>
      <c r="V1492" t="n">
        <v>0.76</v>
      </c>
      <c r="W1492" t="n">
        <v>0.64</v>
      </c>
      <c r="X1492" t="n">
        <v>0.04</v>
      </c>
      <c r="Y1492" t="n">
        <v>1</v>
      </c>
      <c r="Z1492" t="n">
        <v>10</v>
      </c>
    </row>
    <row r="1493">
      <c r="A1493" t="n">
        <v>151</v>
      </c>
      <c r="B1493" t="n">
        <v>145</v>
      </c>
      <c r="C1493" t="inlineStr">
        <is>
          <t xml:space="preserve">CONCLUIDO	</t>
        </is>
      </c>
      <c r="D1493" t="n">
        <v>12.2113</v>
      </c>
      <c r="E1493" t="n">
        <v>8.19</v>
      </c>
      <c r="F1493" t="n">
        <v>5.08</v>
      </c>
      <c r="G1493" t="n">
        <v>101.57</v>
      </c>
      <c r="H1493" t="n">
        <v>1.85</v>
      </c>
      <c r="I1493" t="n">
        <v>3</v>
      </c>
      <c r="J1493" t="n">
        <v>373.47</v>
      </c>
      <c r="K1493" t="n">
        <v>61.2</v>
      </c>
      <c r="L1493" t="n">
        <v>38.75</v>
      </c>
      <c r="M1493" t="n">
        <v>0</v>
      </c>
      <c r="N1493" t="n">
        <v>128.52</v>
      </c>
      <c r="O1493" t="n">
        <v>46295.45</v>
      </c>
      <c r="P1493" t="n">
        <v>83.31999999999999</v>
      </c>
      <c r="Q1493" t="n">
        <v>202.81</v>
      </c>
      <c r="R1493" t="n">
        <v>18.84</v>
      </c>
      <c r="S1493" t="n">
        <v>13.89</v>
      </c>
      <c r="T1493" t="n">
        <v>803.55</v>
      </c>
      <c r="U1493" t="n">
        <v>0.74</v>
      </c>
      <c r="V1493" t="n">
        <v>0.76</v>
      </c>
      <c r="W1493" t="n">
        <v>0.64</v>
      </c>
      <c r="X1493" t="n">
        <v>0.04</v>
      </c>
      <c r="Y1493" t="n">
        <v>1</v>
      </c>
      <c r="Z1493" t="n">
        <v>10</v>
      </c>
    </row>
    <row r="1494">
      <c r="A1494" t="n">
        <v>0</v>
      </c>
      <c r="B1494" t="n">
        <v>65</v>
      </c>
      <c r="C1494" t="inlineStr">
        <is>
          <t xml:space="preserve">CONCLUIDO	</t>
        </is>
      </c>
      <c r="D1494" t="n">
        <v>10.5479</v>
      </c>
      <c r="E1494" t="n">
        <v>9.48</v>
      </c>
      <c r="F1494" t="n">
        <v>5.99</v>
      </c>
      <c r="G1494" t="n">
        <v>7.49</v>
      </c>
      <c r="H1494" t="n">
        <v>0.13</v>
      </c>
      <c r="I1494" t="n">
        <v>48</v>
      </c>
      <c r="J1494" t="n">
        <v>133.21</v>
      </c>
      <c r="K1494" t="n">
        <v>46.47</v>
      </c>
      <c r="L1494" t="n">
        <v>1</v>
      </c>
      <c r="M1494" t="n">
        <v>46</v>
      </c>
      <c r="N1494" t="n">
        <v>20.75</v>
      </c>
      <c r="O1494" t="n">
        <v>16663.42</v>
      </c>
      <c r="P1494" t="n">
        <v>64.8</v>
      </c>
      <c r="Q1494" t="n">
        <v>202.9</v>
      </c>
      <c r="R1494" t="n">
        <v>47.31</v>
      </c>
      <c r="S1494" t="n">
        <v>13.89</v>
      </c>
      <c r="T1494" t="n">
        <v>14816.55</v>
      </c>
      <c r="U1494" t="n">
        <v>0.29</v>
      </c>
      <c r="V1494" t="n">
        <v>0.65</v>
      </c>
      <c r="W1494" t="n">
        <v>0.71</v>
      </c>
      <c r="X1494" t="n">
        <v>0.95</v>
      </c>
      <c r="Y1494" t="n">
        <v>1</v>
      </c>
      <c r="Z1494" t="n">
        <v>10</v>
      </c>
    </row>
    <row r="1495">
      <c r="A1495" t="n">
        <v>1</v>
      </c>
      <c r="B1495" t="n">
        <v>65</v>
      </c>
      <c r="C1495" t="inlineStr">
        <is>
          <t xml:space="preserve">CONCLUIDO	</t>
        </is>
      </c>
      <c r="D1495" t="n">
        <v>11.1673</v>
      </c>
      <c r="E1495" t="n">
        <v>8.949999999999999</v>
      </c>
      <c r="F1495" t="n">
        <v>5.77</v>
      </c>
      <c r="G1495" t="n">
        <v>9.35</v>
      </c>
      <c r="H1495" t="n">
        <v>0.17</v>
      </c>
      <c r="I1495" t="n">
        <v>37</v>
      </c>
      <c r="J1495" t="n">
        <v>133.55</v>
      </c>
      <c r="K1495" t="n">
        <v>46.47</v>
      </c>
      <c r="L1495" t="n">
        <v>1.25</v>
      </c>
      <c r="M1495" t="n">
        <v>35</v>
      </c>
      <c r="N1495" t="n">
        <v>20.83</v>
      </c>
      <c r="O1495" t="n">
        <v>16704.7</v>
      </c>
      <c r="P1495" t="n">
        <v>62.13</v>
      </c>
      <c r="Q1495" t="n">
        <v>202.84</v>
      </c>
      <c r="R1495" t="n">
        <v>39.95</v>
      </c>
      <c r="S1495" t="n">
        <v>13.89</v>
      </c>
      <c r="T1495" t="n">
        <v>11188.04</v>
      </c>
      <c r="U1495" t="n">
        <v>0.35</v>
      </c>
      <c r="V1495" t="n">
        <v>0.67</v>
      </c>
      <c r="W1495" t="n">
        <v>0.71</v>
      </c>
      <c r="X1495" t="n">
        <v>0.73</v>
      </c>
      <c r="Y1495" t="n">
        <v>1</v>
      </c>
      <c r="Z1495" t="n">
        <v>10</v>
      </c>
    </row>
    <row r="1496">
      <c r="A1496" t="n">
        <v>2</v>
      </c>
      <c r="B1496" t="n">
        <v>65</v>
      </c>
      <c r="C1496" t="inlineStr">
        <is>
          <t xml:space="preserve">CONCLUIDO	</t>
        </is>
      </c>
      <c r="D1496" t="n">
        <v>11.6043</v>
      </c>
      <c r="E1496" t="n">
        <v>8.619999999999999</v>
      </c>
      <c r="F1496" t="n">
        <v>5.62</v>
      </c>
      <c r="G1496" t="n">
        <v>11.24</v>
      </c>
      <c r="H1496" t="n">
        <v>0.2</v>
      </c>
      <c r="I1496" t="n">
        <v>30</v>
      </c>
      <c r="J1496" t="n">
        <v>133.88</v>
      </c>
      <c r="K1496" t="n">
        <v>46.47</v>
      </c>
      <c r="L1496" t="n">
        <v>1.5</v>
      </c>
      <c r="M1496" t="n">
        <v>28</v>
      </c>
      <c r="N1496" t="n">
        <v>20.91</v>
      </c>
      <c r="O1496" t="n">
        <v>16746.01</v>
      </c>
      <c r="P1496" t="n">
        <v>60.21</v>
      </c>
      <c r="Q1496" t="n">
        <v>202.93</v>
      </c>
      <c r="R1496" t="n">
        <v>35.44</v>
      </c>
      <c r="S1496" t="n">
        <v>13.89</v>
      </c>
      <c r="T1496" t="n">
        <v>8970.190000000001</v>
      </c>
      <c r="U1496" t="n">
        <v>0.39</v>
      </c>
      <c r="V1496" t="n">
        <v>0.6899999999999999</v>
      </c>
      <c r="W1496" t="n">
        <v>0.6899999999999999</v>
      </c>
      <c r="X1496" t="n">
        <v>0.58</v>
      </c>
      <c r="Y1496" t="n">
        <v>1</v>
      </c>
      <c r="Z1496" t="n">
        <v>10</v>
      </c>
    </row>
    <row r="1497">
      <c r="A1497" t="n">
        <v>3</v>
      </c>
      <c r="B1497" t="n">
        <v>65</v>
      </c>
      <c r="C1497" t="inlineStr">
        <is>
          <t xml:space="preserve">CONCLUIDO	</t>
        </is>
      </c>
      <c r="D1497" t="n">
        <v>11.8437</v>
      </c>
      <c r="E1497" t="n">
        <v>8.44</v>
      </c>
      <c r="F1497" t="n">
        <v>5.56</v>
      </c>
      <c r="G1497" t="n">
        <v>12.82</v>
      </c>
      <c r="H1497" t="n">
        <v>0.23</v>
      </c>
      <c r="I1497" t="n">
        <v>26</v>
      </c>
      <c r="J1497" t="n">
        <v>134.22</v>
      </c>
      <c r="K1497" t="n">
        <v>46.47</v>
      </c>
      <c r="L1497" t="n">
        <v>1.75</v>
      </c>
      <c r="M1497" t="n">
        <v>24</v>
      </c>
      <c r="N1497" t="n">
        <v>21</v>
      </c>
      <c r="O1497" t="n">
        <v>16787.35</v>
      </c>
      <c r="P1497" t="n">
        <v>59.22</v>
      </c>
      <c r="Q1497" t="n">
        <v>202.94</v>
      </c>
      <c r="R1497" t="n">
        <v>33.83</v>
      </c>
      <c r="S1497" t="n">
        <v>13.89</v>
      </c>
      <c r="T1497" t="n">
        <v>8185.66</v>
      </c>
      <c r="U1497" t="n">
        <v>0.41</v>
      </c>
      <c r="V1497" t="n">
        <v>0.7</v>
      </c>
      <c r="W1497" t="n">
        <v>0.68</v>
      </c>
      <c r="X1497" t="n">
        <v>0.52</v>
      </c>
      <c r="Y1497" t="n">
        <v>1</v>
      </c>
      <c r="Z1497" t="n">
        <v>10</v>
      </c>
    </row>
    <row r="1498">
      <c r="A1498" t="n">
        <v>4</v>
      </c>
      <c r="B1498" t="n">
        <v>65</v>
      </c>
      <c r="C1498" t="inlineStr">
        <is>
          <t xml:space="preserve">CONCLUIDO	</t>
        </is>
      </c>
      <c r="D1498" t="n">
        <v>12.1388</v>
      </c>
      <c r="E1498" t="n">
        <v>8.24</v>
      </c>
      <c r="F1498" t="n">
        <v>5.46</v>
      </c>
      <c r="G1498" t="n">
        <v>14.89</v>
      </c>
      <c r="H1498" t="n">
        <v>0.26</v>
      </c>
      <c r="I1498" t="n">
        <v>22</v>
      </c>
      <c r="J1498" t="n">
        <v>134.55</v>
      </c>
      <c r="K1498" t="n">
        <v>46.47</v>
      </c>
      <c r="L1498" t="n">
        <v>2</v>
      </c>
      <c r="M1498" t="n">
        <v>20</v>
      </c>
      <c r="N1498" t="n">
        <v>21.09</v>
      </c>
      <c r="O1498" t="n">
        <v>16828.84</v>
      </c>
      <c r="P1498" t="n">
        <v>57.9</v>
      </c>
      <c r="Q1498" t="n">
        <v>202.83</v>
      </c>
      <c r="R1498" t="n">
        <v>30.84</v>
      </c>
      <c r="S1498" t="n">
        <v>13.89</v>
      </c>
      <c r="T1498" t="n">
        <v>6709.38</v>
      </c>
      <c r="U1498" t="n">
        <v>0.45</v>
      </c>
      <c r="V1498" t="n">
        <v>0.71</v>
      </c>
      <c r="W1498" t="n">
        <v>0.67</v>
      </c>
      <c r="X1498" t="n">
        <v>0.42</v>
      </c>
      <c r="Y1498" t="n">
        <v>1</v>
      </c>
      <c r="Z1498" t="n">
        <v>10</v>
      </c>
    </row>
    <row r="1499">
      <c r="A1499" t="n">
        <v>5</v>
      </c>
      <c r="B1499" t="n">
        <v>65</v>
      </c>
      <c r="C1499" t="inlineStr">
        <is>
          <t xml:space="preserve">CONCLUIDO	</t>
        </is>
      </c>
      <c r="D1499" t="n">
        <v>12.2808</v>
      </c>
      <c r="E1499" t="n">
        <v>8.140000000000001</v>
      </c>
      <c r="F1499" t="n">
        <v>5.42</v>
      </c>
      <c r="G1499" t="n">
        <v>16.25</v>
      </c>
      <c r="H1499" t="n">
        <v>0.29</v>
      </c>
      <c r="I1499" t="n">
        <v>20</v>
      </c>
      <c r="J1499" t="n">
        <v>134.89</v>
      </c>
      <c r="K1499" t="n">
        <v>46.47</v>
      </c>
      <c r="L1499" t="n">
        <v>2.25</v>
      </c>
      <c r="M1499" t="n">
        <v>18</v>
      </c>
      <c r="N1499" t="n">
        <v>21.17</v>
      </c>
      <c r="O1499" t="n">
        <v>16870.25</v>
      </c>
      <c r="P1499" t="n">
        <v>57.24</v>
      </c>
      <c r="Q1499" t="n">
        <v>202.84</v>
      </c>
      <c r="R1499" t="n">
        <v>29.35</v>
      </c>
      <c r="S1499" t="n">
        <v>13.89</v>
      </c>
      <c r="T1499" t="n">
        <v>5972.96</v>
      </c>
      <c r="U1499" t="n">
        <v>0.47</v>
      </c>
      <c r="V1499" t="n">
        <v>0.71</v>
      </c>
      <c r="W1499" t="n">
        <v>0.67</v>
      </c>
      <c r="X1499" t="n">
        <v>0.38</v>
      </c>
      <c r="Y1499" t="n">
        <v>1</v>
      </c>
      <c r="Z1499" t="n">
        <v>10</v>
      </c>
    </row>
    <row r="1500">
      <c r="A1500" t="n">
        <v>6</v>
      </c>
      <c r="B1500" t="n">
        <v>65</v>
      </c>
      <c r="C1500" t="inlineStr">
        <is>
          <t xml:space="preserve">CONCLUIDO	</t>
        </is>
      </c>
      <c r="D1500" t="n">
        <v>12.4254</v>
      </c>
      <c r="E1500" t="n">
        <v>8.050000000000001</v>
      </c>
      <c r="F1500" t="n">
        <v>5.38</v>
      </c>
      <c r="G1500" t="n">
        <v>17.93</v>
      </c>
      <c r="H1500" t="n">
        <v>0.33</v>
      </c>
      <c r="I1500" t="n">
        <v>18</v>
      </c>
      <c r="J1500" t="n">
        <v>135.22</v>
      </c>
      <c r="K1500" t="n">
        <v>46.47</v>
      </c>
      <c r="L1500" t="n">
        <v>2.5</v>
      </c>
      <c r="M1500" t="n">
        <v>16</v>
      </c>
      <c r="N1500" t="n">
        <v>21.26</v>
      </c>
      <c r="O1500" t="n">
        <v>16911.68</v>
      </c>
      <c r="P1500" t="n">
        <v>56.38</v>
      </c>
      <c r="Q1500" t="n">
        <v>202.81</v>
      </c>
      <c r="R1500" t="n">
        <v>28.21</v>
      </c>
      <c r="S1500" t="n">
        <v>13.89</v>
      </c>
      <c r="T1500" t="n">
        <v>5413.28</v>
      </c>
      <c r="U1500" t="n">
        <v>0.49</v>
      </c>
      <c r="V1500" t="n">
        <v>0.72</v>
      </c>
      <c r="W1500" t="n">
        <v>0.67</v>
      </c>
      <c r="X1500" t="n">
        <v>0.34</v>
      </c>
      <c r="Y1500" t="n">
        <v>1</v>
      </c>
      <c r="Z1500" t="n">
        <v>10</v>
      </c>
    </row>
    <row r="1501">
      <c r="A1501" t="n">
        <v>7</v>
      </c>
      <c r="B1501" t="n">
        <v>65</v>
      </c>
      <c r="C1501" t="inlineStr">
        <is>
          <t xml:space="preserve">CONCLUIDO	</t>
        </is>
      </c>
      <c r="D1501" t="n">
        <v>12.5716</v>
      </c>
      <c r="E1501" t="n">
        <v>7.95</v>
      </c>
      <c r="F1501" t="n">
        <v>5.34</v>
      </c>
      <c r="G1501" t="n">
        <v>20.02</v>
      </c>
      <c r="H1501" t="n">
        <v>0.36</v>
      </c>
      <c r="I1501" t="n">
        <v>16</v>
      </c>
      <c r="J1501" t="n">
        <v>135.56</v>
      </c>
      <c r="K1501" t="n">
        <v>46.47</v>
      </c>
      <c r="L1501" t="n">
        <v>2.75</v>
      </c>
      <c r="M1501" t="n">
        <v>14</v>
      </c>
      <c r="N1501" t="n">
        <v>21.34</v>
      </c>
      <c r="O1501" t="n">
        <v>16953.14</v>
      </c>
      <c r="P1501" t="n">
        <v>55.74</v>
      </c>
      <c r="Q1501" t="n">
        <v>202.85</v>
      </c>
      <c r="R1501" t="n">
        <v>27.11</v>
      </c>
      <c r="S1501" t="n">
        <v>13.89</v>
      </c>
      <c r="T1501" t="n">
        <v>4874.27</v>
      </c>
      <c r="U1501" t="n">
        <v>0.51</v>
      </c>
      <c r="V1501" t="n">
        <v>0.72</v>
      </c>
      <c r="W1501" t="n">
        <v>0.66</v>
      </c>
      <c r="X1501" t="n">
        <v>0.3</v>
      </c>
      <c r="Y1501" t="n">
        <v>1</v>
      </c>
      <c r="Z1501" t="n">
        <v>10</v>
      </c>
    </row>
    <row r="1502">
      <c r="A1502" t="n">
        <v>8</v>
      </c>
      <c r="B1502" t="n">
        <v>65</v>
      </c>
      <c r="C1502" t="inlineStr">
        <is>
          <t xml:space="preserve">CONCLUIDO	</t>
        </is>
      </c>
      <c r="D1502" t="n">
        <v>12.6436</v>
      </c>
      <c r="E1502" t="n">
        <v>7.91</v>
      </c>
      <c r="F1502" t="n">
        <v>5.32</v>
      </c>
      <c r="G1502" t="n">
        <v>21.28</v>
      </c>
      <c r="H1502" t="n">
        <v>0.39</v>
      </c>
      <c r="I1502" t="n">
        <v>15</v>
      </c>
      <c r="J1502" t="n">
        <v>135.9</v>
      </c>
      <c r="K1502" t="n">
        <v>46.47</v>
      </c>
      <c r="L1502" t="n">
        <v>3</v>
      </c>
      <c r="M1502" t="n">
        <v>13</v>
      </c>
      <c r="N1502" t="n">
        <v>21.43</v>
      </c>
      <c r="O1502" t="n">
        <v>16994.64</v>
      </c>
      <c r="P1502" t="n">
        <v>55.28</v>
      </c>
      <c r="Q1502" t="n">
        <v>202.86</v>
      </c>
      <c r="R1502" t="n">
        <v>26.46</v>
      </c>
      <c r="S1502" t="n">
        <v>13.89</v>
      </c>
      <c r="T1502" t="n">
        <v>4555.85</v>
      </c>
      <c r="U1502" t="n">
        <v>0.52</v>
      </c>
      <c r="V1502" t="n">
        <v>0.73</v>
      </c>
      <c r="W1502" t="n">
        <v>0.66</v>
      </c>
      <c r="X1502" t="n">
        <v>0.28</v>
      </c>
      <c r="Y1502" t="n">
        <v>1</v>
      </c>
      <c r="Z1502" t="n">
        <v>10</v>
      </c>
    </row>
    <row r="1503">
      <c r="A1503" t="n">
        <v>9</v>
      </c>
      <c r="B1503" t="n">
        <v>65</v>
      </c>
      <c r="C1503" t="inlineStr">
        <is>
          <t xml:space="preserve">CONCLUIDO	</t>
        </is>
      </c>
      <c r="D1503" t="n">
        <v>12.7069</v>
      </c>
      <c r="E1503" t="n">
        <v>7.87</v>
      </c>
      <c r="F1503" t="n">
        <v>5.31</v>
      </c>
      <c r="G1503" t="n">
        <v>22.75</v>
      </c>
      <c r="H1503" t="n">
        <v>0.42</v>
      </c>
      <c r="I1503" t="n">
        <v>14</v>
      </c>
      <c r="J1503" t="n">
        <v>136.23</v>
      </c>
      <c r="K1503" t="n">
        <v>46.47</v>
      </c>
      <c r="L1503" t="n">
        <v>3.25</v>
      </c>
      <c r="M1503" t="n">
        <v>12</v>
      </c>
      <c r="N1503" t="n">
        <v>21.52</v>
      </c>
      <c r="O1503" t="n">
        <v>17036.16</v>
      </c>
      <c r="P1503" t="n">
        <v>54.98</v>
      </c>
      <c r="Q1503" t="n">
        <v>202.81</v>
      </c>
      <c r="R1503" t="n">
        <v>26.11</v>
      </c>
      <c r="S1503" t="n">
        <v>13.89</v>
      </c>
      <c r="T1503" t="n">
        <v>4386.05</v>
      </c>
      <c r="U1503" t="n">
        <v>0.53</v>
      </c>
      <c r="V1503" t="n">
        <v>0.73</v>
      </c>
      <c r="W1503" t="n">
        <v>0.66</v>
      </c>
      <c r="X1503" t="n">
        <v>0.27</v>
      </c>
      <c r="Y1503" t="n">
        <v>1</v>
      </c>
      <c r="Z1503" t="n">
        <v>10</v>
      </c>
    </row>
    <row r="1504">
      <c r="A1504" t="n">
        <v>10</v>
      </c>
      <c r="B1504" t="n">
        <v>65</v>
      </c>
      <c r="C1504" t="inlineStr">
        <is>
          <t xml:space="preserve">CONCLUIDO	</t>
        </is>
      </c>
      <c r="D1504" t="n">
        <v>12.8027</v>
      </c>
      <c r="E1504" t="n">
        <v>7.81</v>
      </c>
      <c r="F1504" t="n">
        <v>5.28</v>
      </c>
      <c r="G1504" t="n">
        <v>24.35</v>
      </c>
      <c r="H1504" t="n">
        <v>0.45</v>
      </c>
      <c r="I1504" t="n">
        <v>13</v>
      </c>
      <c r="J1504" t="n">
        <v>136.57</v>
      </c>
      <c r="K1504" t="n">
        <v>46.47</v>
      </c>
      <c r="L1504" t="n">
        <v>3.5</v>
      </c>
      <c r="M1504" t="n">
        <v>11</v>
      </c>
      <c r="N1504" t="n">
        <v>21.6</v>
      </c>
      <c r="O1504" t="n">
        <v>17077.72</v>
      </c>
      <c r="P1504" t="n">
        <v>54.22</v>
      </c>
      <c r="Q1504" t="n">
        <v>202.82</v>
      </c>
      <c r="R1504" t="n">
        <v>25.01</v>
      </c>
      <c r="S1504" t="n">
        <v>13.89</v>
      </c>
      <c r="T1504" t="n">
        <v>3840.49</v>
      </c>
      <c r="U1504" t="n">
        <v>0.5600000000000001</v>
      </c>
      <c r="V1504" t="n">
        <v>0.73</v>
      </c>
      <c r="W1504" t="n">
        <v>0.66</v>
      </c>
      <c r="X1504" t="n">
        <v>0.24</v>
      </c>
      <c r="Y1504" t="n">
        <v>1</v>
      </c>
      <c r="Z1504" t="n">
        <v>10</v>
      </c>
    </row>
    <row r="1505">
      <c r="A1505" t="n">
        <v>11</v>
      </c>
      <c r="B1505" t="n">
        <v>65</v>
      </c>
      <c r="C1505" t="inlineStr">
        <is>
          <t xml:space="preserve">CONCLUIDO	</t>
        </is>
      </c>
      <c r="D1505" t="n">
        <v>12.8608</v>
      </c>
      <c r="E1505" t="n">
        <v>7.78</v>
      </c>
      <c r="F1505" t="n">
        <v>5.27</v>
      </c>
      <c r="G1505" t="n">
        <v>26.34</v>
      </c>
      <c r="H1505" t="n">
        <v>0.48</v>
      </c>
      <c r="I1505" t="n">
        <v>12</v>
      </c>
      <c r="J1505" t="n">
        <v>136.91</v>
      </c>
      <c r="K1505" t="n">
        <v>46.47</v>
      </c>
      <c r="L1505" t="n">
        <v>3.75</v>
      </c>
      <c r="M1505" t="n">
        <v>10</v>
      </c>
      <c r="N1505" t="n">
        <v>21.69</v>
      </c>
      <c r="O1505" t="n">
        <v>17119.3</v>
      </c>
      <c r="P1505" t="n">
        <v>54</v>
      </c>
      <c r="Q1505" t="n">
        <v>202.85</v>
      </c>
      <c r="R1505" t="n">
        <v>24.75</v>
      </c>
      <c r="S1505" t="n">
        <v>13.89</v>
      </c>
      <c r="T1505" t="n">
        <v>3716.18</v>
      </c>
      <c r="U1505" t="n">
        <v>0.5600000000000001</v>
      </c>
      <c r="V1505" t="n">
        <v>0.73</v>
      </c>
      <c r="W1505" t="n">
        <v>0.66</v>
      </c>
      <c r="X1505" t="n">
        <v>0.23</v>
      </c>
      <c r="Y1505" t="n">
        <v>1</v>
      </c>
      <c r="Z1505" t="n">
        <v>10</v>
      </c>
    </row>
    <row r="1506">
      <c r="A1506" t="n">
        <v>12</v>
      </c>
      <c r="B1506" t="n">
        <v>65</v>
      </c>
      <c r="C1506" t="inlineStr">
        <is>
          <t xml:space="preserve">CONCLUIDO	</t>
        </is>
      </c>
      <c r="D1506" t="n">
        <v>12.959</v>
      </c>
      <c r="E1506" t="n">
        <v>7.72</v>
      </c>
      <c r="F1506" t="n">
        <v>5.24</v>
      </c>
      <c r="G1506" t="n">
        <v>28.57</v>
      </c>
      <c r="H1506" t="n">
        <v>0.52</v>
      </c>
      <c r="I1506" t="n">
        <v>11</v>
      </c>
      <c r="J1506" t="n">
        <v>137.25</v>
      </c>
      <c r="K1506" t="n">
        <v>46.47</v>
      </c>
      <c r="L1506" t="n">
        <v>4</v>
      </c>
      <c r="M1506" t="n">
        <v>9</v>
      </c>
      <c r="N1506" t="n">
        <v>21.78</v>
      </c>
      <c r="O1506" t="n">
        <v>17160.92</v>
      </c>
      <c r="P1506" t="n">
        <v>53.21</v>
      </c>
      <c r="Q1506" t="n">
        <v>202.83</v>
      </c>
      <c r="R1506" t="n">
        <v>23.69</v>
      </c>
      <c r="S1506" t="n">
        <v>13.89</v>
      </c>
      <c r="T1506" t="n">
        <v>3189.16</v>
      </c>
      <c r="U1506" t="n">
        <v>0.59</v>
      </c>
      <c r="V1506" t="n">
        <v>0.74</v>
      </c>
      <c r="W1506" t="n">
        <v>0.66</v>
      </c>
      <c r="X1506" t="n">
        <v>0.2</v>
      </c>
      <c r="Y1506" t="n">
        <v>1</v>
      </c>
      <c r="Z1506" t="n">
        <v>10</v>
      </c>
    </row>
    <row r="1507">
      <c r="A1507" t="n">
        <v>13</v>
      </c>
      <c r="B1507" t="n">
        <v>65</v>
      </c>
      <c r="C1507" t="inlineStr">
        <is>
          <t xml:space="preserve">CONCLUIDO	</t>
        </is>
      </c>
      <c r="D1507" t="n">
        <v>13.0406</v>
      </c>
      <c r="E1507" t="n">
        <v>7.67</v>
      </c>
      <c r="F1507" t="n">
        <v>5.22</v>
      </c>
      <c r="G1507" t="n">
        <v>31.3</v>
      </c>
      <c r="H1507" t="n">
        <v>0.55</v>
      </c>
      <c r="I1507" t="n">
        <v>10</v>
      </c>
      <c r="J1507" t="n">
        <v>137.58</v>
      </c>
      <c r="K1507" t="n">
        <v>46.47</v>
      </c>
      <c r="L1507" t="n">
        <v>4.25</v>
      </c>
      <c r="M1507" t="n">
        <v>8</v>
      </c>
      <c r="N1507" t="n">
        <v>21.87</v>
      </c>
      <c r="O1507" t="n">
        <v>17202.57</v>
      </c>
      <c r="P1507" t="n">
        <v>52.57</v>
      </c>
      <c r="Q1507" t="n">
        <v>202.81</v>
      </c>
      <c r="R1507" t="n">
        <v>23.18</v>
      </c>
      <c r="S1507" t="n">
        <v>13.89</v>
      </c>
      <c r="T1507" t="n">
        <v>2939.32</v>
      </c>
      <c r="U1507" t="n">
        <v>0.6</v>
      </c>
      <c r="V1507" t="n">
        <v>0.74</v>
      </c>
      <c r="W1507" t="n">
        <v>0.65</v>
      </c>
      <c r="X1507" t="n">
        <v>0.18</v>
      </c>
      <c r="Y1507" t="n">
        <v>1</v>
      </c>
      <c r="Z1507" t="n">
        <v>10</v>
      </c>
    </row>
    <row r="1508">
      <c r="A1508" t="n">
        <v>14</v>
      </c>
      <c r="B1508" t="n">
        <v>65</v>
      </c>
      <c r="C1508" t="inlineStr">
        <is>
          <t xml:space="preserve">CONCLUIDO	</t>
        </is>
      </c>
      <c r="D1508" t="n">
        <v>13.0501</v>
      </c>
      <c r="E1508" t="n">
        <v>7.66</v>
      </c>
      <c r="F1508" t="n">
        <v>5.21</v>
      </c>
      <c r="G1508" t="n">
        <v>31.26</v>
      </c>
      <c r="H1508" t="n">
        <v>0.58</v>
      </c>
      <c r="I1508" t="n">
        <v>10</v>
      </c>
      <c r="J1508" t="n">
        <v>137.92</v>
      </c>
      <c r="K1508" t="n">
        <v>46.47</v>
      </c>
      <c r="L1508" t="n">
        <v>4.5</v>
      </c>
      <c r="M1508" t="n">
        <v>8</v>
      </c>
      <c r="N1508" t="n">
        <v>21.95</v>
      </c>
      <c r="O1508" t="n">
        <v>17244.24</v>
      </c>
      <c r="P1508" t="n">
        <v>52.62</v>
      </c>
      <c r="Q1508" t="n">
        <v>202.81</v>
      </c>
      <c r="R1508" t="n">
        <v>22.99</v>
      </c>
      <c r="S1508" t="n">
        <v>13.89</v>
      </c>
      <c r="T1508" t="n">
        <v>2844.15</v>
      </c>
      <c r="U1508" t="n">
        <v>0.6</v>
      </c>
      <c r="V1508" t="n">
        <v>0.74</v>
      </c>
      <c r="W1508" t="n">
        <v>0.65</v>
      </c>
      <c r="X1508" t="n">
        <v>0.17</v>
      </c>
      <c r="Y1508" t="n">
        <v>1</v>
      </c>
      <c r="Z1508" t="n">
        <v>10</v>
      </c>
    </row>
    <row r="1509">
      <c r="A1509" t="n">
        <v>15</v>
      </c>
      <c r="B1509" t="n">
        <v>65</v>
      </c>
      <c r="C1509" t="inlineStr">
        <is>
          <t xml:space="preserve">CONCLUIDO	</t>
        </is>
      </c>
      <c r="D1509" t="n">
        <v>13.1138</v>
      </c>
      <c r="E1509" t="n">
        <v>7.63</v>
      </c>
      <c r="F1509" t="n">
        <v>5.2</v>
      </c>
      <c r="G1509" t="n">
        <v>34.67</v>
      </c>
      <c r="H1509" t="n">
        <v>0.61</v>
      </c>
      <c r="I1509" t="n">
        <v>9</v>
      </c>
      <c r="J1509" t="n">
        <v>138.26</v>
      </c>
      <c r="K1509" t="n">
        <v>46.47</v>
      </c>
      <c r="L1509" t="n">
        <v>4.75</v>
      </c>
      <c r="M1509" t="n">
        <v>7</v>
      </c>
      <c r="N1509" t="n">
        <v>22.04</v>
      </c>
      <c r="O1509" t="n">
        <v>17285.95</v>
      </c>
      <c r="P1509" t="n">
        <v>51.99</v>
      </c>
      <c r="Q1509" t="n">
        <v>202.81</v>
      </c>
      <c r="R1509" t="n">
        <v>22.7</v>
      </c>
      <c r="S1509" t="n">
        <v>13.89</v>
      </c>
      <c r="T1509" t="n">
        <v>2702.85</v>
      </c>
      <c r="U1509" t="n">
        <v>0.61</v>
      </c>
      <c r="V1509" t="n">
        <v>0.74</v>
      </c>
      <c r="W1509" t="n">
        <v>0.65</v>
      </c>
      <c r="X1509" t="n">
        <v>0.16</v>
      </c>
      <c r="Y1509" t="n">
        <v>1</v>
      </c>
      <c r="Z1509" t="n">
        <v>10</v>
      </c>
    </row>
    <row r="1510">
      <c r="A1510" t="n">
        <v>16</v>
      </c>
      <c r="B1510" t="n">
        <v>65</v>
      </c>
      <c r="C1510" t="inlineStr">
        <is>
          <t xml:space="preserve">CONCLUIDO	</t>
        </is>
      </c>
      <c r="D1510" t="n">
        <v>13.1148</v>
      </c>
      <c r="E1510" t="n">
        <v>7.62</v>
      </c>
      <c r="F1510" t="n">
        <v>5.2</v>
      </c>
      <c r="G1510" t="n">
        <v>34.66</v>
      </c>
      <c r="H1510" t="n">
        <v>0.64</v>
      </c>
      <c r="I1510" t="n">
        <v>9</v>
      </c>
      <c r="J1510" t="n">
        <v>138.6</v>
      </c>
      <c r="K1510" t="n">
        <v>46.47</v>
      </c>
      <c r="L1510" t="n">
        <v>5</v>
      </c>
      <c r="M1510" t="n">
        <v>7</v>
      </c>
      <c r="N1510" t="n">
        <v>22.13</v>
      </c>
      <c r="O1510" t="n">
        <v>17327.69</v>
      </c>
      <c r="P1510" t="n">
        <v>51.57</v>
      </c>
      <c r="Q1510" t="n">
        <v>202.87</v>
      </c>
      <c r="R1510" t="n">
        <v>22.57</v>
      </c>
      <c r="S1510" t="n">
        <v>13.89</v>
      </c>
      <c r="T1510" t="n">
        <v>2639.81</v>
      </c>
      <c r="U1510" t="n">
        <v>0.62</v>
      </c>
      <c r="V1510" t="n">
        <v>0.74</v>
      </c>
      <c r="W1510" t="n">
        <v>0.65</v>
      </c>
      <c r="X1510" t="n">
        <v>0.16</v>
      </c>
      <c r="Y1510" t="n">
        <v>1</v>
      </c>
      <c r="Z1510" t="n">
        <v>10</v>
      </c>
    </row>
    <row r="1511">
      <c r="A1511" t="n">
        <v>17</v>
      </c>
      <c r="B1511" t="n">
        <v>65</v>
      </c>
      <c r="C1511" t="inlineStr">
        <is>
          <t xml:space="preserve">CONCLUIDO	</t>
        </is>
      </c>
      <c r="D1511" t="n">
        <v>13.1916</v>
      </c>
      <c r="E1511" t="n">
        <v>7.58</v>
      </c>
      <c r="F1511" t="n">
        <v>5.18</v>
      </c>
      <c r="G1511" t="n">
        <v>38.87</v>
      </c>
      <c r="H1511" t="n">
        <v>0.67</v>
      </c>
      <c r="I1511" t="n">
        <v>8</v>
      </c>
      <c r="J1511" t="n">
        <v>138.94</v>
      </c>
      <c r="K1511" t="n">
        <v>46.47</v>
      </c>
      <c r="L1511" t="n">
        <v>5.25</v>
      </c>
      <c r="M1511" t="n">
        <v>6</v>
      </c>
      <c r="N1511" t="n">
        <v>22.22</v>
      </c>
      <c r="O1511" t="n">
        <v>17369.47</v>
      </c>
      <c r="P1511" t="n">
        <v>51.12</v>
      </c>
      <c r="Q1511" t="n">
        <v>202.81</v>
      </c>
      <c r="R1511" t="n">
        <v>22.26</v>
      </c>
      <c r="S1511" t="n">
        <v>13.89</v>
      </c>
      <c r="T1511" t="n">
        <v>2489.4</v>
      </c>
      <c r="U1511" t="n">
        <v>0.62</v>
      </c>
      <c r="V1511" t="n">
        <v>0.75</v>
      </c>
      <c r="W1511" t="n">
        <v>0.65</v>
      </c>
      <c r="X1511" t="n">
        <v>0.14</v>
      </c>
      <c r="Y1511" t="n">
        <v>1</v>
      </c>
      <c r="Z1511" t="n">
        <v>10</v>
      </c>
    </row>
    <row r="1512">
      <c r="A1512" t="n">
        <v>18</v>
      </c>
      <c r="B1512" t="n">
        <v>65</v>
      </c>
      <c r="C1512" t="inlineStr">
        <is>
          <t xml:space="preserve">CONCLUIDO	</t>
        </is>
      </c>
      <c r="D1512" t="n">
        <v>13.1936</v>
      </c>
      <c r="E1512" t="n">
        <v>7.58</v>
      </c>
      <c r="F1512" t="n">
        <v>5.18</v>
      </c>
      <c r="G1512" t="n">
        <v>38.86</v>
      </c>
      <c r="H1512" t="n">
        <v>0.7</v>
      </c>
      <c r="I1512" t="n">
        <v>8</v>
      </c>
      <c r="J1512" t="n">
        <v>139.28</v>
      </c>
      <c r="K1512" t="n">
        <v>46.47</v>
      </c>
      <c r="L1512" t="n">
        <v>5.5</v>
      </c>
      <c r="M1512" t="n">
        <v>6</v>
      </c>
      <c r="N1512" t="n">
        <v>22.31</v>
      </c>
      <c r="O1512" t="n">
        <v>17411.27</v>
      </c>
      <c r="P1512" t="n">
        <v>50.99</v>
      </c>
      <c r="Q1512" t="n">
        <v>202.81</v>
      </c>
      <c r="R1512" t="n">
        <v>22.05</v>
      </c>
      <c r="S1512" t="n">
        <v>13.89</v>
      </c>
      <c r="T1512" t="n">
        <v>2384.53</v>
      </c>
      <c r="U1512" t="n">
        <v>0.63</v>
      </c>
      <c r="V1512" t="n">
        <v>0.75</v>
      </c>
      <c r="W1512" t="n">
        <v>0.65</v>
      </c>
      <c r="X1512" t="n">
        <v>0.14</v>
      </c>
      <c r="Y1512" t="n">
        <v>1</v>
      </c>
      <c r="Z1512" t="n">
        <v>10</v>
      </c>
    </row>
    <row r="1513">
      <c r="A1513" t="n">
        <v>19</v>
      </c>
      <c r="B1513" t="n">
        <v>65</v>
      </c>
      <c r="C1513" t="inlineStr">
        <is>
          <t xml:space="preserve">CONCLUIDO	</t>
        </is>
      </c>
      <c r="D1513" t="n">
        <v>13.2004</v>
      </c>
      <c r="E1513" t="n">
        <v>7.58</v>
      </c>
      <c r="F1513" t="n">
        <v>5.18</v>
      </c>
      <c r="G1513" t="n">
        <v>38.83</v>
      </c>
      <c r="H1513" t="n">
        <v>0.73</v>
      </c>
      <c r="I1513" t="n">
        <v>8</v>
      </c>
      <c r="J1513" t="n">
        <v>139.61</v>
      </c>
      <c r="K1513" t="n">
        <v>46.47</v>
      </c>
      <c r="L1513" t="n">
        <v>5.75</v>
      </c>
      <c r="M1513" t="n">
        <v>6</v>
      </c>
      <c r="N1513" t="n">
        <v>22.4</v>
      </c>
      <c r="O1513" t="n">
        <v>17453.1</v>
      </c>
      <c r="P1513" t="n">
        <v>50.41</v>
      </c>
      <c r="Q1513" t="n">
        <v>202.81</v>
      </c>
      <c r="R1513" t="n">
        <v>21.96</v>
      </c>
      <c r="S1513" t="n">
        <v>13.89</v>
      </c>
      <c r="T1513" t="n">
        <v>2337.97</v>
      </c>
      <c r="U1513" t="n">
        <v>0.63</v>
      </c>
      <c r="V1513" t="n">
        <v>0.75</v>
      </c>
      <c r="W1513" t="n">
        <v>0.65</v>
      </c>
      <c r="X1513" t="n">
        <v>0.14</v>
      </c>
      <c r="Y1513" t="n">
        <v>1</v>
      </c>
      <c r="Z1513" t="n">
        <v>10</v>
      </c>
    </row>
    <row r="1514">
      <c r="A1514" t="n">
        <v>20</v>
      </c>
      <c r="B1514" t="n">
        <v>65</v>
      </c>
      <c r="C1514" t="inlineStr">
        <is>
          <t xml:space="preserve">CONCLUIDO	</t>
        </is>
      </c>
      <c r="D1514" t="n">
        <v>13.2748</v>
      </c>
      <c r="E1514" t="n">
        <v>7.53</v>
      </c>
      <c r="F1514" t="n">
        <v>5.16</v>
      </c>
      <c r="G1514" t="n">
        <v>44.25</v>
      </c>
      <c r="H1514" t="n">
        <v>0.76</v>
      </c>
      <c r="I1514" t="n">
        <v>7</v>
      </c>
      <c r="J1514" t="n">
        <v>139.95</v>
      </c>
      <c r="K1514" t="n">
        <v>46.47</v>
      </c>
      <c r="L1514" t="n">
        <v>6</v>
      </c>
      <c r="M1514" t="n">
        <v>5</v>
      </c>
      <c r="N1514" t="n">
        <v>22.49</v>
      </c>
      <c r="O1514" t="n">
        <v>17494.97</v>
      </c>
      <c r="P1514" t="n">
        <v>49.82</v>
      </c>
      <c r="Q1514" t="n">
        <v>202.81</v>
      </c>
      <c r="R1514" t="n">
        <v>21.37</v>
      </c>
      <c r="S1514" t="n">
        <v>13.89</v>
      </c>
      <c r="T1514" t="n">
        <v>2048.14</v>
      </c>
      <c r="U1514" t="n">
        <v>0.65</v>
      </c>
      <c r="V1514" t="n">
        <v>0.75</v>
      </c>
      <c r="W1514" t="n">
        <v>0.65</v>
      </c>
      <c r="X1514" t="n">
        <v>0.12</v>
      </c>
      <c r="Y1514" t="n">
        <v>1</v>
      </c>
      <c r="Z1514" t="n">
        <v>10</v>
      </c>
    </row>
    <row r="1515">
      <c r="A1515" t="n">
        <v>21</v>
      </c>
      <c r="B1515" t="n">
        <v>65</v>
      </c>
      <c r="C1515" t="inlineStr">
        <is>
          <t xml:space="preserve">CONCLUIDO	</t>
        </is>
      </c>
      <c r="D1515" t="n">
        <v>13.2984</v>
      </c>
      <c r="E1515" t="n">
        <v>7.52</v>
      </c>
      <c r="F1515" t="n">
        <v>5.15</v>
      </c>
      <c r="G1515" t="n">
        <v>44.13</v>
      </c>
      <c r="H1515" t="n">
        <v>0.79</v>
      </c>
      <c r="I1515" t="n">
        <v>7</v>
      </c>
      <c r="J1515" t="n">
        <v>140.29</v>
      </c>
      <c r="K1515" t="n">
        <v>46.47</v>
      </c>
      <c r="L1515" t="n">
        <v>6.25</v>
      </c>
      <c r="M1515" t="n">
        <v>5</v>
      </c>
      <c r="N1515" t="n">
        <v>22.58</v>
      </c>
      <c r="O1515" t="n">
        <v>17536.87</v>
      </c>
      <c r="P1515" t="n">
        <v>49.77</v>
      </c>
      <c r="Q1515" t="n">
        <v>202.86</v>
      </c>
      <c r="R1515" t="n">
        <v>21.07</v>
      </c>
      <c r="S1515" t="n">
        <v>13.89</v>
      </c>
      <c r="T1515" t="n">
        <v>1898.15</v>
      </c>
      <c r="U1515" t="n">
        <v>0.66</v>
      </c>
      <c r="V1515" t="n">
        <v>0.75</v>
      </c>
      <c r="W1515" t="n">
        <v>0.65</v>
      </c>
      <c r="X1515" t="n">
        <v>0.11</v>
      </c>
      <c r="Y1515" t="n">
        <v>1</v>
      </c>
      <c r="Z1515" t="n">
        <v>10</v>
      </c>
    </row>
    <row r="1516">
      <c r="A1516" t="n">
        <v>22</v>
      </c>
      <c r="B1516" t="n">
        <v>65</v>
      </c>
      <c r="C1516" t="inlineStr">
        <is>
          <t xml:space="preserve">CONCLUIDO	</t>
        </is>
      </c>
      <c r="D1516" t="n">
        <v>13.2714</v>
      </c>
      <c r="E1516" t="n">
        <v>7.54</v>
      </c>
      <c r="F1516" t="n">
        <v>5.16</v>
      </c>
      <c r="G1516" t="n">
        <v>44.26</v>
      </c>
      <c r="H1516" t="n">
        <v>0.82</v>
      </c>
      <c r="I1516" t="n">
        <v>7</v>
      </c>
      <c r="J1516" t="n">
        <v>140.63</v>
      </c>
      <c r="K1516" t="n">
        <v>46.47</v>
      </c>
      <c r="L1516" t="n">
        <v>6.5</v>
      </c>
      <c r="M1516" t="n">
        <v>5</v>
      </c>
      <c r="N1516" t="n">
        <v>22.67</v>
      </c>
      <c r="O1516" t="n">
        <v>17578.8</v>
      </c>
      <c r="P1516" t="n">
        <v>49.89</v>
      </c>
      <c r="Q1516" t="n">
        <v>202.81</v>
      </c>
      <c r="R1516" t="n">
        <v>21.49</v>
      </c>
      <c r="S1516" t="n">
        <v>13.89</v>
      </c>
      <c r="T1516" t="n">
        <v>2107.67</v>
      </c>
      <c r="U1516" t="n">
        <v>0.65</v>
      </c>
      <c r="V1516" t="n">
        <v>0.75</v>
      </c>
      <c r="W1516" t="n">
        <v>0.65</v>
      </c>
      <c r="X1516" t="n">
        <v>0.13</v>
      </c>
      <c r="Y1516" t="n">
        <v>1</v>
      </c>
      <c r="Z1516" t="n">
        <v>10</v>
      </c>
    </row>
    <row r="1517">
      <c r="A1517" t="n">
        <v>23</v>
      </c>
      <c r="B1517" t="n">
        <v>65</v>
      </c>
      <c r="C1517" t="inlineStr">
        <is>
          <t xml:space="preserve">CONCLUIDO	</t>
        </is>
      </c>
      <c r="D1517" t="n">
        <v>13.2724</v>
      </c>
      <c r="E1517" t="n">
        <v>7.53</v>
      </c>
      <c r="F1517" t="n">
        <v>5.16</v>
      </c>
      <c r="G1517" t="n">
        <v>44.26</v>
      </c>
      <c r="H1517" t="n">
        <v>0.85</v>
      </c>
      <c r="I1517" t="n">
        <v>7</v>
      </c>
      <c r="J1517" t="n">
        <v>140.97</v>
      </c>
      <c r="K1517" t="n">
        <v>46.47</v>
      </c>
      <c r="L1517" t="n">
        <v>6.75</v>
      </c>
      <c r="M1517" t="n">
        <v>5</v>
      </c>
      <c r="N1517" t="n">
        <v>22.76</v>
      </c>
      <c r="O1517" t="n">
        <v>17620.76</v>
      </c>
      <c r="P1517" t="n">
        <v>49.21</v>
      </c>
      <c r="Q1517" t="n">
        <v>202.81</v>
      </c>
      <c r="R1517" t="n">
        <v>21.57</v>
      </c>
      <c r="S1517" t="n">
        <v>13.89</v>
      </c>
      <c r="T1517" t="n">
        <v>2150.65</v>
      </c>
      <c r="U1517" t="n">
        <v>0.64</v>
      </c>
      <c r="V1517" t="n">
        <v>0.75</v>
      </c>
      <c r="W1517" t="n">
        <v>0.65</v>
      </c>
      <c r="X1517" t="n">
        <v>0.13</v>
      </c>
      <c r="Y1517" t="n">
        <v>1</v>
      </c>
      <c r="Z1517" t="n">
        <v>10</v>
      </c>
    </row>
    <row r="1518">
      <c r="A1518" t="n">
        <v>24</v>
      </c>
      <c r="B1518" t="n">
        <v>65</v>
      </c>
      <c r="C1518" t="inlineStr">
        <is>
          <t xml:space="preserve">CONCLUIDO	</t>
        </is>
      </c>
      <c r="D1518" t="n">
        <v>13.3715</v>
      </c>
      <c r="E1518" t="n">
        <v>7.48</v>
      </c>
      <c r="F1518" t="n">
        <v>5.13</v>
      </c>
      <c r="G1518" t="n">
        <v>51.35</v>
      </c>
      <c r="H1518" t="n">
        <v>0.88</v>
      </c>
      <c r="I1518" t="n">
        <v>6</v>
      </c>
      <c r="J1518" t="n">
        <v>141.31</v>
      </c>
      <c r="K1518" t="n">
        <v>46.47</v>
      </c>
      <c r="L1518" t="n">
        <v>7</v>
      </c>
      <c r="M1518" t="n">
        <v>4</v>
      </c>
      <c r="N1518" t="n">
        <v>22.85</v>
      </c>
      <c r="O1518" t="n">
        <v>17662.75</v>
      </c>
      <c r="P1518" t="n">
        <v>48.42</v>
      </c>
      <c r="Q1518" t="n">
        <v>202.83</v>
      </c>
      <c r="R1518" t="n">
        <v>20.62</v>
      </c>
      <c r="S1518" t="n">
        <v>13.89</v>
      </c>
      <c r="T1518" t="n">
        <v>1679.7</v>
      </c>
      <c r="U1518" t="n">
        <v>0.67</v>
      </c>
      <c r="V1518" t="n">
        <v>0.75</v>
      </c>
      <c r="W1518" t="n">
        <v>0.65</v>
      </c>
      <c r="X1518" t="n">
        <v>0.1</v>
      </c>
      <c r="Y1518" t="n">
        <v>1</v>
      </c>
      <c r="Z1518" t="n">
        <v>10</v>
      </c>
    </row>
    <row r="1519">
      <c r="A1519" t="n">
        <v>25</v>
      </c>
      <c r="B1519" t="n">
        <v>65</v>
      </c>
      <c r="C1519" t="inlineStr">
        <is>
          <t xml:space="preserve">CONCLUIDO	</t>
        </is>
      </c>
      <c r="D1519" t="n">
        <v>13.361</v>
      </c>
      <c r="E1519" t="n">
        <v>7.48</v>
      </c>
      <c r="F1519" t="n">
        <v>5.14</v>
      </c>
      <c r="G1519" t="n">
        <v>51.41</v>
      </c>
      <c r="H1519" t="n">
        <v>0.91</v>
      </c>
      <c r="I1519" t="n">
        <v>6</v>
      </c>
      <c r="J1519" t="n">
        <v>141.66</v>
      </c>
      <c r="K1519" t="n">
        <v>46.47</v>
      </c>
      <c r="L1519" t="n">
        <v>7.25</v>
      </c>
      <c r="M1519" t="n">
        <v>4</v>
      </c>
      <c r="N1519" t="n">
        <v>22.94</v>
      </c>
      <c r="O1519" t="n">
        <v>17704.77</v>
      </c>
      <c r="P1519" t="n">
        <v>48.24</v>
      </c>
      <c r="Q1519" t="n">
        <v>202.82</v>
      </c>
      <c r="R1519" t="n">
        <v>20.74</v>
      </c>
      <c r="S1519" t="n">
        <v>13.89</v>
      </c>
      <c r="T1519" t="n">
        <v>1741.06</v>
      </c>
      <c r="U1519" t="n">
        <v>0.67</v>
      </c>
      <c r="V1519" t="n">
        <v>0.75</v>
      </c>
      <c r="W1519" t="n">
        <v>0.65</v>
      </c>
      <c r="X1519" t="n">
        <v>0.1</v>
      </c>
      <c r="Y1519" t="n">
        <v>1</v>
      </c>
      <c r="Z1519" t="n">
        <v>10</v>
      </c>
    </row>
    <row r="1520">
      <c r="A1520" t="n">
        <v>26</v>
      </c>
      <c r="B1520" t="n">
        <v>65</v>
      </c>
      <c r="C1520" t="inlineStr">
        <is>
          <t xml:space="preserve">CONCLUIDO	</t>
        </is>
      </c>
      <c r="D1520" t="n">
        <v>13.3784</v>
      </c>
      <c r="E1520" t="n">
        <v>7.47</v>
      </c>
      <c r="F1520" t="n">
        <v>5.13</v>
      </c>
      <c r="G1520" t="n">
        <v>51.31</v>
      </c>
      <c r="H1520" t="n">
        <v>0.93</v>
      </c>
      <c r="I1520" t="n">
        <v>6</v>
      </c>
      <c r="J1520" t="n">
        <v>142</v>
      </c>
      <c r="K1520" t="n">
        <v>46.47</v>
      </c>
      <c r="L1520" t="n">
        <v>7.5</v>
      </c>
      <c r="M1520" t="n">
        <v>4</v>
      </c>
      <c r="N1520" t="n">
        <v>23.03</v>
      </c>
      <c r="O1520" t="n">
        <v>17746.83</v>
      </c>
      <c r="P1520" t="n">
        <v>47.92</v>
      </c>
      <c r="Q1520" t="n">
        <v>202.81</v>
      </c>
      <c r="R1520" t="n">
        <v>20.51</v>
      </c>
      <c r="S1520" t="n">
        <v>13.89</v>
      </c>
      <c r="T1520" t="n">
        <v>1627.13</v>
      </c>
      <c r="U1520" t="n">
        <v>0.68</v>
      </c>
      <c r="V1520" t="n">
        <v>0.75</v>
      </c>
      <c r="W1520" t="n">
        <v>0.65</v>
      </c>
      <c r="X1520" t="n">
        <v>0.09</v>
      </c>
      <c r="Y1520" t="n">
        <v>1</v>
      </c>
      <c r="Z1520" t="n">
        <v>10</v>
      </c>
    </row>
    <row r="1521">
      <c r="A1521" t="n">
        <v>27</v>
      </c>
      <c r="B1521" t="n">
        <v>65</v>
      </c>
      <c r="C1521" t="inlineStr">
        <is>
          <t xml:space="preserve">CONCLUIDO	</t>
        </is>
      </c>
      <c r="D1521" t="n">
        <v>13.363</v>
      </c>
      <c r="E1521" t="n">
        <v>7.48</v>
      </c>
      <c r="F1521" t="n">
        <v>5.14</v>
      </c>
      <c r="G1521" t="n">
        <v>51.4</v>
      </c>
      <c r="H1521" t="n">
        <v>0.96</v>
      </c>
      <c r="I1521" t="n">
        <v>6</v>
      </c>
      <c r="J1521" t="n">
        <v>142.34</v>
      </c>
      <c r="K1521" t="n">
        <v>46.47</v>
      </c>
      <c r="L1521" t="n">
        <v>7.75</v>
      </c>
      <c r="M1521" t="n">
        <v>4</v>
      </c>
      <c r="N1521" t="n">
        <v>23.12</v>
      </c>
      <c r="O1521" t="n">
        <v>17788.92</v>
      </c>
      <c r="P1521" t="n">
        <v>47.83</v>
      </c>
      <c r="Q1521" t="n">
        <v>202.81</v>
      </c>
      <c r="R1521" t="n">
        <v>20.76</v>
      </c>
      <c r="S1521" t="n">
        <v>13.89</v>
      </c>
      <c r="T1521" t="n">
        <v>1750.32</v>
      </c>
      <c r="U1521" t="n">
        <v>0.67</v>
      </c>
      <c r="V1521" t="n">
        <v>0.75</v>
      </c>
      <c r="W1521" t="n">
        <v>0.65</v>
      </c>
      <c r="X1521" t="n">
        <v>0.1</v>
      </c>
      <c r="Y1521" t="n">
        <v>1</v>
      </c>
      <c r="Z1521" t="n">
        <v>10</v>
      </c>
    </row>
    <row r="1522">
      <c r="A1522" t="n">
        <v>28</v>
      </c>
      <c r="B1522" t="n">
        <v>65</v>
      </c>
      <c r="C1522" t="inlineStr">
        <is>
          <t xml:space="preserve">CONCLUIDO	</t>
        </is>
      </c>
      <c r="D1522" t="n">
        <v>13.3665</v>
      </c>
      <c r="E1522" t="n">
        <v>7.48</v>
      </c>
      <c r="F1522" t="n">
        <v>5.14</v>
      </c>
      <c r="G1522" t="n">
        <v>51.38</v>
      </c>
      <c r="H1522" t="n">
        <v>0.99</v>
      </c>
      <c r="I1522" t="n">
        <v>6</v>
      </c>
      <c r="J1522" t="n">
        <v>142.68</v>
      </c>
      <c r="K1522" t="n">
        <v>46.47</v>
      </c>
      <c r="L1522" t="n">
        <v>8</v>
      </c>
      <c r="M1522" t="n">
        <v>4</v>
      </c>
      <c r="N1522" t="n">
        <v>23.21</v>
      </c>
      <c r="O1522" t="n">
        <v>17831.04</v>
      </c>
      <c r="P1522" t="n">
        <v>47.51</v>
      </c>
      <c r="Q1522" t="n">
        <v>202.81</v>
      </c>
      <c r="R1522" t="n">
        <v>20.67</v>
      </c>
      <c r="S1522" t="n">
        <v>13.89</v>
      </c>
      <c r="T1522" t="n">
        <v>1703.85</v>
      </c>
      <c r="U1522" t="n">
        <v>0.67</v>
      </c>
      <c r="V1522" t="n">
        <v>0.75</v>
      </c>
      <c r="W1522" t="n">
        <v>0.65</v>
      </c>
      <c r="X1522" t="n">
        <v>0.1</v>
      </c>
      <c r="Y1522" t="n">
        <v>1</v>
      </c>
      <c r="Z1522" t="n">
        <v>10</v>
      </c>
    </row>
    <row r="1523">
      <c r="A1523" t="n">
        <v>29</v>
      </c>
      <c r="B1523" t="n">
        <v>65</v>
      </c>
      <c r="C1523" t="inlineStr">
        <is>
          <t xml:space="preserve">CONCLUIDO	</t>
        </is>
      </c>
      <c r="D1523" t="n">
        <v>13.3615</v>
      </c>
      <c r="E1523" t="n">
        <v>7.48</v>
      </c>
      <c r="F1523" t="n">
        <v>5.14</v>
      </c>
      <c r="G1523" t="n">
        <v>51.41</v>
      </c>
      <c r="H1523" t="n">
        <v>1.02</v>
      </c>
      <c r="I1523" t="n">
        <v>6</v>
      </c>
      <c r="J1523" t="n">
        <v>143.02</v>
      </c>
      <c r="K1523" t="n">
        <v>46.47</v>
      </c>
      <c r="L1523" t="n">
        <v>8.25</v>
      </c>
      <c r="M1523" t="n">
        <v>4</v>
      </c>
      <c r="N1523" t="n">
        <v>23.3</v>
      </c>
      <c r="O1523" t="n">
        <v>17873.19</v>
      </c>
      <c r="P1523" t="n">
        <v>47.01</v>
      </c>
      <c r="Q1523" t="n">
        <v>202.81</v>
      </c>
      <c r="R1523" t="n">
        <v>20.81</v>
      </c>
      <c r="S1523" t="n">
        <v>13.89</v>
      </c>
      <c r="T1523" t="n">
        <v>1776.1</v>
      </c>
      <c r="U1523" t="n">
        <v>0.67</v>
      </c>
      <c r="V1523" t="n">
        <v>0.75</v>
      </c>
      <c r="W1523" t="n">
        <v>0.65</v>
      </c>
      <c r="X1523" t="n">
        <v>0.1</v>
      </c>
      <c r="Y1523" t="n">
        <v>1</v>
      </c>
      <c r="Z1523" t="n">
        <v>10</v>
      </c>
    </row>
    <row r="1524">
      <c r="A1524" t="n">
        <v>30</v>
      </c>
      <c r="B1524" t="n">
        <v>65</v>
      </c>
      <c r="C1524" t="inlineStr">
        <is>
          <t xml:space="preserve">CONCLUIDO	</t>
        </is>
      </c>
      <c r="D1524" t="n">
        <v>13.4429</v>
      </c>
      <c r="E1524" t="n">
        <v>7.44</v>
      </c>
      <c r="F1524" t="n">
        <v>5.12</v>
      </c>
      <c r="G1524" t="n">
        <v>61.47</v>
      </c>
      <c r="H1524" t="n">
        <v>1.05</v>
      </c>
      <c r="I1524" t="n">
        <v>5</v>
      </c>
      <c r="J1524" t="n">
        <v>143.36</v>
      </c>
      <c r="K1524" t="n">
        <v>46.47</v>
      </c>
      <c r="L1524" t="n">
        <v>8.5</v>
      </c>
      <c r="M1524" t="n">
        <v>3</v>
      </c>
      <c r="N1524" t="n">
        <v>23.4</v>
      </c>
      <c r="O1524" t="n">
        <v>17915.37</v>
      </c>
      <c r="P1524" t="n">
        <v>46.37</v>
      </c>
      <c r="Q1524" t="n">
        <v>202.83</v>
      </c>
      <c r="R1524" t="n">
        <v>20.3</v>
      </c>
      <c r="S1524" t="n">
        <v>13.89</v>
      </c>
      <c r="T1524" t="n">
        <v>1522.99</v>
      </c>
      <c r="U1524" t="n">
        <v>0.68</v>
      </c>
      <c r="V1524" t="n">
        <v>0.76</v>
      </c>
      <c r="W1524" t="n">
        <v>0.65</v>
      </c>
      <c r="X1524" t="n">
        <v>0.08</v>
      </c>
      <c r="Y1524" t="n">
        <v>1</v>
      </c>
      <c r="Z1524" t="n">
        <v>10</v>
      </c>
    </row>
    <row r="1525">
      <c r="A1525" t="n">
        <v>31</v>
      </c>
      <c r="B1525" t="n">
        <v>65</v>
      </c>
      <c r="C1525" t="inlineStr">
        <is>
          <t xml:space="preserve">CONCLUIDO	</t>
        </is>
      </c>
      <c r="D1525" t="n">
        <v>13.4529</v>
      </c>
      <c r="E1525" t="n">
        <v>7.43</v>
      </c>
      <c r="F1525" t="n">
        <v>5.12</v>
      </c>
      <c r="G1525" t="n">
        <v>61.4</v>
      </c>
      <c r="H1525" t="n">
        <v>1.08</v>
      </c>
      <c r="I1525" t="n">
        <v>5</v>
      </c>
      <c r="J1525" t="n">
        <v>143.7</v>
      </c>
      <c r="K1525" t="n">
        <v>46.47</v>
      </c>
      <c r="L1525" t="n">
        <v>8.75</v>
      </c>
      <c r="M1525" t="n">
        <v>3</v>
      </c>
      <c r="N1525" t="n">
        <v>23.49</v>
      </c>
      <c r="O1525" t="n">
        <v>17957.59</v>
      </c>
      <c r="P1525" t="n">
        <v>46.01</v>
      </c>
      <c r="Q1525" t="n">
        <v>202.82</v>
      </c>
      <c r="R1525" t="n">
        <v>20.08</v>
      </c>
      <c r="S1525" t="n">
        <v>13.89</v>
      </c>
      <c r="T1525" t="n">
        <v>1415.24</v>
      </c>
      <c r="U1525" t="n">
        <v>0.6899999999999999</v>
      </c>
      <c r="V1525" t="n">
        <v>0.76</v>
      </c>
      <c r="W1525" t="n">
        <v>0.65</v>
      </c>
      <c r="X1525" t="n">
        <v>0.08</v>
      </c>
      <c r="Y1525" t="n">
        <v>1</v>
      </c>
      <c r="Z1525" t="n">
        <v>10</v>
      </c>
    </row>
    <row r="1526">
      <c r="A1526" t="n">
        <v>32</v>
      </c>
      <c r="B1526" t="n">
        <v>65</v>
      </c>
      <c r="C1526" t="inlineStr">
        <is>
          <t xml:space="preserve">CONCLUIDO	</t>
        </is>
      </c>
      <c r="D1526" t="n">
        <v>13.4389</v>
      </c>
      <c r="E1526" t="n">
        <v>7.44</v>
      </c>
      <c r="F1526" t="n">
        <v>5.12</v>
      </c>
      <c r="G1526" t="n">
        <v>61.5</v>
      </c>
      <c r="H1526" t="n">
        <v>1.11</v>
      </c>
      <c r="I1526" t="n">
        <v>5</v>
      </c>
      <c r="J1526" t="n">
        <v>144.05</v>
      </c>
      <c r="K1526" t="n">
        <v>46.47</v>
      </c>
      <c r="L1526" t="n">
        <v>9</v>
      </c>
      <c r="M1526" t="n">
        <v>3</v>
      </c>
      <c r="N1526" t="n">
        <v>23.58</v>
      </c>
      <c r="O1526" t="n">
        <v>17999.83</v>
      </c>
      <c r="P1526" t="n">
        <v>46.37</v>
      </c>
      <c r="Q1526" t="n">
        <v>202.81</v>
      </c>
      <c r="R1526" t="n">
        <v>20.24</v>
      </c>
      <c r="S1526" t="n">
        <v>13.89</v>
      </c>
      <c r="T1526" t="n">
        <v>1497.05</v>
      </c>
      <c r="U1526" t="n">
        <v>0.6899999999999999</v>
      </c>
      <c r="V1526" t="n">
        <v>0.75</v>
      </c>
      <c r="W1526" t="n">
        <v>0.65</v>
      </c>
      <c r="X1526" t="n">
        <v>0.09</v>
      </c>
      <c r="Y1526" t="n">
        <v>1</v>
      </c>
      <c r="Z1526" t="n">
        <v>10</v>
      </c>
    </row>
    <row r="1527">
      <c r="A1527" t="n">
        <v>33</v>
      </c>
      <c r="B1527" t="n">
        <v>65</v>
      </c>
      <c r="C1527" t="inlineStr">
        <is>
          <t xml:space="preserve">CONCLUIDO	</t>
        </is>
      </c>
      <c r="D1527" t="n">
        <v>13.4449</v>
      </c>
      <c r="E1527" t="n">
        <v>7.44</v>
      </c>
      <c r="F1527" t="n">
        <v>5.12</v>
      </c>
      <c r="G1527" t="n">
        <v>61.46</v>
      </c>
      <c r="H1527" t="n">
        <v>1.13</v>
      </c>
      <c r="I1527" t="n">
        <v>5</v>
      </c>
      <c r="J1527" t="n">
        <v>144.39</v>
      </c>
      <c r="K1527" t="n">
        <v>46.47</v>
      </c>
      <c r="L1527" t="n">
        <v>9.25</v>
      </c>
      <c r="M1527" t="n">
        <v>2</v>
      </c>
      <c r="N1527" t="n">
        <v>23.67</v>
      </c>
      <c r="O1527" t="n">
        <v>18042.12</v>
      </c>
      <c r="P1527" t="n">
        <v>45.66</v>
      </c>
      <c r="Q1527" t="n">
        <v>202.81</v>
      </c>
      <c r="R1527" t="n">
        <v>20.25</v>
      </c>
      <c r="S1527" t="n">
        <v>13.89</v>
      </c>
      <c r="T1527" t="n">
        <v>1498.02</v>
      </c>
      <c r="U1527" t="n">
        <v>0.6899999999999999</v>
      </c>
      <c r="V1527" t="n">
        <v>0.76</v>
      </c>
      <c r="W1527" t="n">
        <v>0.65</v>
      </c>
      <c r="X1527" t="n">
        <v>0.08</v>
      </c>
      <c r="Y1527" t="n">
        <v>1</v>
      </c>
      <c r="Z1527" t="n">
        <v>10</v>
      </c>
    </row>
    <row r="1528">
      <c r="A1528" t="n">
        <v>34</v>
      </c>
      <c r="B1528" t="n">
        <v>65</v>
      </c>
      <c r="C1528" t="inlineStr">
        <is>
          <t xml:space="preserve">CONCLUIDO	</t>
        </is>
      </c>
      <c r="D1528" t="n">
        <v>13.4389</v>
      </c>
      <c r="E1528" t="n">
        <v>7.44</v>
      </c>
      <c r="F1528" t="n">
        <v>5.12</v>
      </c>
      <c r="G1528" t="n">
        <v>61.5</v>
      </c>
      <c r="H1528" t="n">
        <v>1.16</v>
      </c>
      <c r="I1528" t="n">
        <v>5</v>
      </c>
      <c r="J1528" t="n">
        <v>144.73</v>
      </c>
      <c r="K1528" t="n">
        <v>46.47</v>
      </c>
      <c r="L1528" t="n">
        <v>9.5</v>
      </c>
      <c r="M1528" t="n">
        <v>2</v>
      </c>
      <c r="N1528" t="n">
        <v>23.77</v>
      </c>
      <c r="O1528" t="n">
        <v>18084.43</v>
      </c>
      <c r="P1528" t="n">
        <v>45.58</v>
      </c>
      <c r="Q1528" t="n">
        <v>202.81</v>
      </c>
      <c r="R1528" t="n">
        <v>20.29</v>
      </c>
      <c r="S1528" t="n">
        <v>13.89</v>
      </c>
      <c r="T1528" t="n">
        <v>1517.92</v>
      </c>
      <c r="U1528" t="n">
        <v>0.68</v>
      </c>
      <c r="V1528" t="n">
        <v>0.75</v>
      </c>
      <c r="W1528" t="n">
        <v>0.65</v>
      </c>
      <c r="X1528" t="n">
        <v>0.09</v>
      </c>
      <c r="Y1528" t="n">
        <v>1</v>
      </c>
      <c r="Z1528" t="n">
        <v>10</v>
      </c>
    </row>
    <row r="1529">
      <c r="A1529" t="n">
        <v>35</v>
      </c>
      <c r="B1529" t="n">
        <v>65</v>
      </c>
      <c r="C1529" t="inlineStr">
        <is>
          <t xml:space="preserve">CONCLUIDO	</t>
        </is>
      </c>
      <c r="D1529" t="n">
        <v>13.4353</v>
      </c>
      <c r="E1529" t="n">
        <v>7.44</v>
      </c>
      <c r="F1529" t="n">
        <v>5.13</v>
      </c>
      <c r="G1529" t="n">
        <v>61.52</v>
      </c>
      <c r="H1529" t="n">
        <v>1.19</v>
      </c>
      <c r="I1529" t="n">
        <v>5</v>
      </c>
      <c r="J1529" t="n">
        <v>145.08</v>
      </c>
      <c r="K1529" t="n">
        <v>46.47</v>
      </c>
      <c r="L1529" t="n">
        <v>9.75</v>
      </c>
      <c r="M1529" t="n">
        <v>2</v>
      </c>
      <c r="N1529" t="n">
        <v>23.86</v>
      </c>
      <c r="O1529" t="n">
        <v>18126.77</v>
      </c>
      <c r="P1529" t="n">
        <v>45.23</v>
      </c>
      <c r="Q1529" t="n">
        <v>202.81</v>
      </c>
      <c r="R1529" t="n">
        <v>20.32</v>
      </c>
      <c r="S1529" t="n">
        <v>13.89</v>
      </c>
      <c r="T1529" t="n">
        <v>1534.01</v>
      </c>
      <c r="U1529" t="n">
        <v>0.68</v>
      </c>
      <c r="V1529" t="n">
        <v>0.75</v>
      </c>
      <c r="W1529" t="n">
        <v>0.65</v>
      </c>
      <c r="X1529" t="n">
        <v>0.09</v>
      </c>
      <c r="Y1529" t="n">
        <v>1</v>
      </c>
      <c r="Z1529" t="n">
        <v>10</v>
      </c>
    </row>
    <row r="1530">
      <c r="A1530" t="n">
        <v>36</v>
      </c>
      <c r="B1530" t="n">
        <v>65</v>
      </c>
      <c r="C1530" t="inlineStr">
        <is>
          <t xml:space="preserve">CONCLUIDO	</t>
        </is>
      </c>
      <c r="D1530" t="n">
        <v>13.4449</v>
      </c>
      <c r="E1530" t="n">
        <v>7.44</v>
      </c>
      <c r="F1530" t="n">
        <v>5.12</v>
      </c>
      <c r="G1530" t="n">
        <v>61.46</v>
      </c>
      <c r="H1530" t="n">
        <v>1.22</v>
      </c>
      <c r="I1530" t="n">
        <v>5</v>
      </c>
      <c r="J1530" t="n">
        <v>145.42</v>
      </c>
      <c r="K1530" t="n">
        <v>46.47</v>
      </c>
      <c r="L1530" t="n">
        <v>10</v>
      </c>
      <c r="M1530" t="n">
        <v>2</v>
      </c>
      <c r="N1530" t="n">
        <v>23.95</v>
      </c>
      <c r="O1530" t="n">
        <v>18169.15</v>
      </c>
      <c r="P1530" t="n">
        <v>44.92</v>
      </c>
      <c r="Q1530" t="n">
        <v>202.81</v>
      </c>
      <c r="R1530" t="n">
        <v>20.17</v>
      </c>
      <c r="S1530" t="n">
        <v>13.89</v>
      </c>
      <c r="T1530" t="n">
        <v>1459.95</v>
      </c>
      <c r="U1530" t="n">
        <v>0.6899999999999999</v>
      </c>
      <c r="V1530" t="n">
        <v>0.76</v>
      </c>
      <c r="W1530" t="n">
        <v>0.65</v>
      </c>
      <c r="X1530" t="n">
        <v>0.08</v>
      </c>
      <c r="Y1530" t="n">
        <v>1</v>
      </c>
      <c r="Z1530" t="n">
        <v>10</v>
      </c>
    </row>
    <row r="1531">
      <c r="A1531" t="n">
        <v>37</v>
      </c>
      <c r="B1531" t="n">
        <v>65</v>
      </c>
      <c r="C1531" t="inlineStr">
        <is>
          <t xml:space="preserve">CONCLUIDO	</t>
        </is>
      </c>
      <c r="D1531" t="n">
        <v>13.4363</v>
      </c>
      <c r="E1531" t="n">
        <v>7.44</v>
      </c>
      <c r="F1531" t="n">
        <v>5.13</v>
      </c>
      <c r="G1531" t="n">
        <v>61.51</v>
      </c>
      <c r="H1531" t="n">
        <v>1.24</v>
      </c>
      <c r="I1531" t="n">
        <v>5</v>
      </c>
      <c r="J1531" t="n">
        <v>145.76</v>
      </c>
      <c r="K1531" t="n">
        <v>46.47</v>
      </c>
      <c r="L1531" t="n">
        <v>10.25</v>
      </c>
      <c r="M1531" t="n">
        <v>1</v>
      </c>
      <c r="N1531" t="n">
        <v>24.05</v>
      </c>
      <c r="O1531" t="n">
        <v>18211.56</v>
      </c>
      <c r="P1531" t="n">
        <v>44.69</v>
      </c>
      <c r="Q1531" t="n">
        <v>202.81</v>
      </c>
      <c r="R1531" t="n">
        <v>20.23</v>
      </c>
      <c r="S1531" t="n">
        <v>13.89</v>
      </c>
      <c r="T1531" t="n">
        <v>1492.31</v>
      </c>
      <c r="U1531" t="n">
        <v>0.6899999999999999</v>
      </c>
      <c r="V1531" t="n">
        <v>0.75</v>
      </c>
      <c r="W1531" t="n">
        <v>0.65</v>
      </c>
      <c r="X1531" t="n">
        <v>0.09</v>
      </c>
      <c r="Y1531" t="n">
        <v>1</v>
      </c>
      <c r="Z1531" t="n">
        <v>10</v>
      </c>
    </row>
    <row r="1532">
      <c r="A1532" t="n">
        <v>38</v>
      </c>
      <c r="B1532" t="n">
        <v>65</v>
      </c>
      <c r="C1532" t="inlineStr">
        <is>
          <t xml:space="preserve">CONCLUIDO	</t>
        </is>
      </c>
      <c r="D1532" t="n">
        <v>13.4434</v>
      </c>
      <c r="E1532" t="n">
        <v>7.44</v>
      </c>
      <c r="F1532" t="n">
        <v>5.12</v>
      </c>
      <c r="G1532" t="n">
        <v>61.47</v>
      </c>
      <c r="H1532" t="n">
        <v>1.27</v>
      </c>
      <c r="I1532" t="n">
        <v>5</v>
      </c>
      <c r="J1532" t="n">
        <v>146.11</v>
      </c>
      <c r="K1532" t="n">
        <v>46.47</v>
      </c>
      <c r="L1532" t="n">
        <v>10.5</v>
      </c>
      <c r="M1532" t="n">
        <v>0</v>
      </c>
      <c r="N1532" t="n">
        <v>24.14</v>
      </c>
      <c r="O1532" t="n">
        <v>18254.01</v>
      </c>
      <c r="P1532" t="n">
        <v>44.48</v>
      </c>
      <c r="Q1532" t="n">
        <v>202.81</v>
      </c>
      <c r="R1532" t="n">
        <v>20.08</v>
      </c>
      <c r="S1532" t="n">
        <v>13.89</v>
      </c>
      <c r="T1532" t="n">
        <v>1416.13</v>
      </c>
      <c r="U1532" t="n">
        <v>0.6899999999999999</v>
      </c>
      <c r="V1532" t="n">
        <v>0.76</v>
      </c>
      <c r="W1532" t="n">
        <v>0.65</v>
      </c>
      <c r="X1532" t="n">
        <v>0.08</v>
      </c>
      <c r="Y1532" t="n">
        <v>1</v>
      </c>
      <c r="Z1532" t="n">
        <v>10</v>
      </c>
    </row>
    <row r="1533">
      <c r="A1533" t="n">
        <v>0</v>
      </c>
      <c r="B1533" t="n">
        <v>130</v>
      </c>
      <c r="C1533" t="inlineStr">
        <is>
          <t xml:space="preserve">CONCLUIDO	</t>
        </is>
      </c>
      <c r="D1533" t="n">
        <v>7.4728</v>
      </c>
      <c r="E1533" t="n">
        <v>13.38</v>
      </c>
      <c r="F1533" t="n">
        <v>6.67</v>
      </c>
      <c r="G1533" t="n">
        <v>5</v>
      </c>
      <c r="H1533" t="n">
        <v>0.07000000000000001</v>
      </c>
      <c r="I1533" t="n">
        <v>80</v>
      </c>
      <c r="J1533" t="n">
        <v>252.85</v>
      </c>
      <c r="K1533" t="n">
        <v>59.19</v>
      </c>
      <c r="L1533" t="n">
        <v>1</v>
      </c>
      <c r="M1533" t="n">
        <v>78</v>
      </c>
      <c r="N1533" t="n">
        <v>62.65</v>
      </c>
      <c r="O1533" t="n">
        <v>31418.63</v>
      </c>
      <c r="P1533" t="n">
        <v>109.63</v>
      </c>
      <c r="Q1533" t="n">
        <v>202.86</v>
      </c>
      <c r="R1533" t="n">
        <v>68.69</v>
      </c>
      <c r="S1533" t="n">
        <v>13.89</v>
      </c>
      <c r="T1533" t="n">
        <v>25345.79</v>
      </c>
      <c r="U1533" t="n">
        <v>0.2</v>
      </c>
      <c r="V1533" t="n">
        <v>0.58</v>
      </c>
      <c r="W1533" t="n">
        <v>0.76</v>
      </c>
      <c r="X1533" t="n">
        <v>1.63</v>
      </c>
      <c r="Y1533" t="n">
        <v>1</v>
      </c>
      <c r="Z1533" t="n">
        <v>10</v>
      </c>
    </row>
    <row r="1534">
      <c r="A1534" t="n">
        <v>1</v>
      </c>
      <c r="B1534" t="n">
        <v>130</v>
      </c>
      <c r="C1534" t="inlineStr">
        <is>
          <t xml:space="preserve">CONCLUIDO	</t>
        </is>
      </c>
      <c r="D1534" t="n">
        <v>8.3498</v>
      </c>
      <c r="E1534" t="n">
        <v>11.98</v>
      </c>
      <c r="F1534" t="n">
        <v>6.24</v>
      </c>
      <c r="G1534" t="n">
        <v>6.24</v>
      </c>
      <c r="H1534" t="n">
        <v>0.09</v>
      </c>
      <c r="I1534" t="n">
        <v>60</v>
      </c>
      <c r="J1534" t="n">
        <v>253.3</v>
      </c>
      <c r="K1534" t="n">
        <v>59.19</v>
      </c>
      <c r="L1534" t="n">
        <v>1.25</v>
      </c>
      <c r="M1534" t="n">
        <v>58</v>
      </c>
      <c r="N1534" t="n">
        <v>62.86</v>
      </c>
      <c r="O1534" t="n">
        <v>31474.5</v>
      </c>
      <c r="P1534" t="n">
        <v>102.46</v>
      </c>
      <c r="Q1534" t="n">
        <v>202.87</v>
      </c>
      <c r="R1534" t="n">
        <v>54.87</v>
      </c>
      <c r="S1534" t="n">
        <v>13.89</v>
      </c>
      <c r="T1534" t="n">
        <v>18536.71</v>
      </c>
      <c r="U1534" t="n">
        <v>0.25</v>
      </c>
      <c r="V1534" t="n">
        <v>0.62</v>
      </c>
      <c r="W1534" t="n">
        <v>0.74</v>
      </c>
      <c r="X1534" t="n">
        <v>1.2</v>
      </c>
      <c r="Y1534" t="n">
        <v>1</v>
      </c>
      <c r="Z1534" t="n">
        <v>10</v>
      </c>
    </row>
    <row r="1535">
      <c r="A1535" t="n">
        <v>2</v>
      </c>
      <c r="B1535" t="n">
        <v>130</v>
      </c>
      <c r="C1535" t="inlineStr">
        <is>
          <t xml:space="preserve">CONCLUIDO	</t>
        </is>
      </c>
      <c r="D1535" t="n">
        <v>8.9688</v>
      </c>
      <c r="E1535" t="n">
        <v>11.15</v>
      </c>
      <c r="F1535" t="n">
        <v>6</v>
      </c>
      <c r="G1535" t="n">
        <v>7.5</v>
      </c>
      <c r="H1535" t="n">
        <v>0.11</v>
      </c>
      <c r="I1535" t="n">
        <v>48</v>
      </c>
      <c r="J1535" t="n">
        <v>253.75</v>
      </c>
      <c r="K1535" t="n">
        <v>59.19</v>
      </c>
      <c r="L1535" t="n">
        <v>1.5</v>
      </c>
      <c r="M1535" t="n">
        <v>46</v>
      </c>
      <c r="N1535" t="n">
        <v>63.06</v>
      </c>
      <c r="O1535" t="n">
        <v>31530.44</v>
      </c>
      <c r="P1535" t="n">
        <v>98.39</v>
      </c>
      <c r="Q1535" t="n">
        <v>202.86</v>
      </c>
      <c r="R1535" t="n">
        <v>47.46</v>
      </c>
      <c r="S1535" t="n">
        <v>13.89</v>
      </c>
      <c r="T1535" t="n">
        <v>14888.69</v>
      </c>
      <c r="U1535" t="n">
        <v>0.29</v>
      </c>
      <c r="V1535" t="n">
        <v>0.65</v>
      </c>
      <c r="W1535" t="n">
        <v>0.72</v>
      </c>
      <c r="X1535" t="n">
        <v>0.96</v>
      </c>
      <c r="Y1535" t="n">
        <v>1</v>
      </c>
      <c r="Z1535" t="n">
        <v>10</v>
      </c>
    </row>
    <row r="1536">
      <c r="A1536" t="n">
        <v>3</v>
      </c>
      <c r="B1536" t="n">
        <v>130</v>
      </c>
      <c r="C1536" t="inlineStr">
        <is>
          <t xml:space="preserve">CONCLUIDO	</t>
        </is>
      </c>
      <c r="D1536" t="n">
        <v>9.383100000000001</v>
      </c>
      <c r="E1536" t="n">
        <v>10.66</v>
      </c>
      <c r="F1536" t="n">
        <v>5.85</v>
      </c>
      <c r="G1536" t="n">
        <v>8.56</v>
      </c>
      <c r="H1536" t="n">
        <v>0.12</v>
      </c>
      <c r="I1536" t="n">
        <v>41</v>
      </c>
      <c r="J1536" t="n">
        <v>254.21</v>
      </c>
      <c r="K1536" t="n">
        <v>59.19</v>
      </c>
      <c r="L1536" t="n">
        <v>1.75</v>
      </c>
      <c r="M1536" t="n">
        <v>39</v>
      </c>
      <c r="N1536" t="n">
        <v>63.26</v>
      </c>
      <c r="O1536" t="n">
        <v>31586.46</v>
      </c>
      <c r="P1536" t="n">
        <v>95.8</v>
      </c>
      <c r="Q1536" t="n">
        <v>202.84</v>
      </c>
      <c r="R1536" t="n">
        <v>43.15</v>
      </c>
      <c r="S1536" t="n">
        <v>13.89</v>
      </c>
      <c r="T1536" t="n">
        <v>12768.9</v>
      </c>
      <c r="U1536" t="n">
        <v>0.32</v>
      </c>
      <c r="V1536" t="n">
        <v>0.66</v>
      </c>
      <c r="W1536" t="n">
        <v>0.6899999999999999</v>
      </c>
      <c r="X1536" t="n">
        <v>0.8100000000000001</v>
      </c>
      <c r="Y1536" t="n">
        <v>1</v>
      </c>
      <c r="Z1536" t="n">
        <v>10</v>
      </c>
    </row>
    <row r="1537">
      <c r="A1537" t="n">
        <v>4</v>
      </c>
      <c r="B1537" t="n">
        <v>130</v>
      </c>
      <c r="C1537" t="inlineStr">
        <is>
          <t xml:space="preserve">CONCLUIDO	</t>
        </is>
      </c>
      <c r="D1537" t="n">
        <v>9.772</v>
      </c>
      <c r="E1537" t="n">
        <v>10.23</v>
      </c>
      <c r="F1537" t="n">
        <v>5.72</v>
      </c>
      <c r="G1537" t="n">
        <v>9.800000000000001</v>
      </c>
      <c r="H1537" t="n">
        <v>0.14</v>
      </c>
      <c r="I1537" t="n">
        <v>35</v>
      </c>
      <c r="J1537" t="n">
        <v>254.66</v>
      </c>
      <c r="K1537" t="n">
        <v>59.19</v>
      </c>
      <c r="L1537" t="n">
        <v>2</v>
      </c>
      <c r="M1537" t="n">
        <v>33</v>
      </c>
      <c r="N1537" t="n">
        <v>63.47</v>
      </c>
      <c r="O1537" t="n">
        <v>31642.55</v>
      </c>
      <c r="P1537" t="n">
        <v>93.54000000000001</v>
      </c>
      <c r="Q1537" t="n">
        <v>202.82</v>
      </c>
      <c r="R1537" t="n">
        <v>38.66</v>
      </c>
      <c r="S1537" t="n">
        <v>13.89</v>
      </c>
      <c r="T1537" t="n">
        <v>10553.44</v>
      </c>
      <c r="U1537" t="n">
        <v>0.36</v>
      </c>
      <c r="V1537" t="n">
        <v>0.68</v>
      </c>
      <c r="W1537" t="n">
        <v>0.7</v>
      </c>
      <c r="X1537" t="n">
        <v>0.68</v>
      </c>
      <c r="Y1537" t="n">
        <v>1</v>
      </c>
      <c r="Z1537" t="n">
        <v>10</v>
      </c>
    </row>
    <row r="1538">
      <c r="A1538" t="n">
        <v>5</v>
      </c>
      <c r="B1538" t="n">
        <v>130</v>
      </c>
      <c r="C1538" t="inlineStr">
        <is>
          <t xml:space="preserve">CONCLUIDO	</t>
        </is>
      </c>
      <c r="D1538" t="n">
        <v>10.0514</v>
      </c>
      <c r="E1538" t="n">
        <v>9.949999999999999</v>
      </c>
      <c r="F1538" t="n">
        <v>5.63</v>
      </c>
      <c r="G1538" t="n">
        <v>10.89</v>
      </c>
      <c r="H1538" t="n">
        <v>0.16</v>
      </c>
      <c r="I1538" t="n">
        <v>31</v>
      </c>
      <c r="J1538" t="n">
        <v>255.12</v>
      </c>
      <c r="K1538" t="n">
        <v>59.19</v>
      </c>
      <c r="L1538" t="n">
        <v>2.25</v>
      </c>
      <c r="M1538" t="n">
        <v>29</v>
      </c>
      <c r="N1538" t="n">
        <v>63.67</v>
      </c>
      <c r="O1538" t="n">
        <v>31698.72</v>
      </c>
      <c r="P1538" t="n">
        <v>91.92</v>
      </c>
      <c r="Q1538" t="n">
        <v>202.87</v>
      </c>
      <c r="R1538" t="n">
        <v>36.19</v>
      </c>
      <c r="S1538" t="n">
        <v>13.89</v>
      </c>
      <c r="T1538" t="n">
        <v>9340.23</v>
      </c>
      <c r="U1538" t="n">
        <v>0.38</v>
      </c>
      <c r="V1538" t="n">
        <v>0.6899999999999999</v>
      </c>
      <c r="W1538" t="n">
        <v>0.68</v>
      </c>
      <c r="X1538" t="n">
        <v>0.59</v>
      </c>
      <c r="Y1538" t="n">
        <v>1</v>
      </c>
      <c r="Z1538" t="n">
        <v>10</v>
      </c>
    </row>
    <row r="1539">
      <c r="A1539" t="n">
        <v>6</v>
      </c>
      <c r="B1539" t="n">
        <v>130</v>
      </c>
      <c r="C1539" t="inlineStr">
        <is>
          <t xml:space="preserve">CONCLUIDO	</t>
        </is>
      </c>
      <c r="D1539" t="n">
        <v>10.3193</v>
      </c>
      <c r="E1539" t="n">
        <v>9.69</v>
      </c>
      <c r="F1539" t="n">
        <v>5.57</v>
      </c>
      <c r="G1539" t="n">
        <v>12.37</v>
      </c>
      <c r="H1539" t="n">
        <v>0.17</v>
      </c>
      <c r="I1539" t="n">
        <v>27</v>
      </c>
      <c r="J1539" t="n">
        <v>255.57</v>
      </c>
      <c r="K1539" t="n">
        <v>59.19</v>
      </c>
      <c r="L1539" t="n">
        <v>2.5</v>
      </c>
      <c r="M1539" t="n">
        <v>25</v>
      </c>
      <c r="N1539" t="n">
        <v>63.88</v>
      </c>
      <c r="O1539" t="n">
        <v>31754.97</v>
      </c>
      <c r="P1539" t="n">
        <v>90.73999999999999</v>
      </c>
      <c r="Q1539" t="n">
        <v>202.82</v>
      </c>
      <c r="R1539" t="n">
        <v>34.06</v>
      </c>
      <c r="S1539" t="n">
        <v>13.89</v>
      </c>
      <c r="T1539" t="n">
        <v>8294.620000000001</v>
      </c>
      <c r="U1539" t="n">
        <v>0.41</v>
      </c>
      <c r="V1539" t="n">
        <v>0.7</v>
      </c>
      <c r="W1539" t="n">
        <v>0.68</v>
      </c>
      <c r="X1539" t="n">
        <v>0.53</v>
      </c>
      <c r="Y1539" t="n">
        <v>1</v>
      </c>
      <c r="Z1539" t="n">
        <v>10</v>
      </c>
    </row>
    <row r="1540">
      <c r="A1540" t="n">
        <v>7</v>
      </c>
      <c r="B1540" t="n">
        <v>130</v>
      </c>
      <c r="C1540" t="inlineStr">
        <is>
          <t xml:space="preserve">CONCLUIDO	</t>
        </is>
      </c>
      <c r="D1540" t="n">
        <v>10.4666</v>
      </c>
      <c r="E1540" t="n">
        <v>9.550000000000001</v>
      </c>
      <c r="F1540" t="n">
        <v>5.53</v>
      </c>
      <c r="G1540" t="n">
        <v>13.26</v>
      </c>
      <c r="H1540" t="n">
        <v>0.19</v>
      </c>
      <c r="I1540" t="n">
        <v>25</v>
      </c>
      <c r="J1540" t="n">
        <v>256.03</v>
      </c>
      <c r="K1540" t="n">
        <v>59.19</v>
      </c>
      <c r="L1540" t="n">
        <v>2.75</v>
      </c>
      <c r="M1540" t="n">
        <v>23</v>
      </c>
      <c r="N1540" t="n">
        <v>64.09</v>
      </c>
      <c r="O1540" t="n">
        <v>31811.29</v>
      </c>
      <c r="P1540" t="n">
        <v>90.11</v>
      </c>
      <c r="Q1540" t="n">
        <v>202.87</v>
      </c>
      <c r="R1540" t="n">
        <v>32.66</v>
      </c>
      <c r="S1540" t="n">
        <v>13.89</v>
      </c>
      <c r="T1540" t="n">
        <v>7606.71</v>
      </c>
      <c r="U1540" t="n">
        <v>0.43</v>
      </c>
      <c r="V1540" t="n">
        <v>0.7</v>
      </c>
      <c r="W1540" t="n">
        <v>0.68</v>
      </c>
      <c r="X1540" t="n">
        <v>0.49</v>
      </c>
      <c r="Y1540" t="n">
        <v>1</v>
      </c>
      <c r="Z1540" t="n">
        <v>10</v>
      </c>
    </row>
    <row r="1541">
      <c r="A1541" t="n">
        <v>8</v>
      </c>
      <c r="B1541" t="n">
        <v>130</v>
      </c>
      <c r="C1541" t="inlineStr">
        <is>
          <t xml:space="preserve">CONCLUIDO	</t>
        </is>
      </c>
      <c r="D1541" t="n">
        <v>10.6107</v>
      </c>
      <c r="E1541" t="n">
        <v>9.42</v>
      </c>
      <c r="F1541" t="n">
        <v>5.5</v>
      </c>
      <c r="G1541" t="n">
        <v>14.33</v>
      </c>
      <c r="H1541" t="n">
        <v>0.21</v>
      </c>
      <c r="I1541" t="n">
        <v>23</v>
      </c>
      <c r="J1541" t="n">
        <v>256.49</v>
      </c>
      <c r="K1541" t="n">
        <v>59.19</v>
      </c>
      <c r="L1541" t="n">
        <v>3</v>
      </c>
      <c r="M1541" t="n">
        <v>21</v>
      </c>
      <c r="N1541" t="n">
        <v>64.29000000000001</v>
      </c>
      <c r="O1541" t="n">
        <v>31867.69</v>
      </c>
      <c r="P1541" t="n">
        <v>89.45</v>
      </c>
      <c r="Q1541" t="n">
        <v>202.89</v>
      </c>
      <c r="R1541" t="n">
        <v>31.89</v>
      </c>
      <c r="S1541" t="n">
        <v>13.89</v>
      </c>
      <c r="T1541" t="n">
        <v>7232.12</v>
      </c>
      <c r="U1541" t="n">
        <v>0.44</v>
      </c>
      <c r="V1541" t="n">
        <v>0.7</v>
      </c>
      <c r="W1541" t="n">
        <v>0.67</v>
      </c>
      <c r="X1541" t="n">
        <v>0.46</v>
      </c>
      <c r="Y1541" t="n">
        <v>1</v>
      </c>
      <c r="Z1541" t="n">
        <v>10</v>
      </c>
    </row>
    <row r="1542">
      <c r="A1542" t="n">
        <v>9</v>
      </c>
      <c r="B1542" t="n">
        <v>130</v>
      </c>
      <c r="C1542" t="inlineStr">
        <is>
          <t xml:space="preserve">CONCLUIDO	</t>
        </is>
      </c>
      <c r="D1542" t="n">
        <v>10.7742</v>
      </c>
      <c r="E1542" t="n">
        <v>9.279999999999999</v>
      </c>
      <c r="F1542" t="n">
        <v>5.45</v>
      </c>
      <c r="G1542" t="n">
        <v>15.57</v>
      </c>
      <c r="H1542" t="n">
        <v>0.23</v>
      </c>
      <c r="I1542" t="n">
        <v>21</v>
      </c>
      <c r="J1542" t="n">
        <v>256.95</v>
      </c>
      <c r="K1542" t="n">
        <v>59.19</v>
      </c>
      <c r="L1542" t="n">
        <v>3.25</v>
      </c>
      <c r="M1542" t="n">
        <v>19</v>
      </c>
      <c r="N1542" t="n">
        <v>64.5</v>
      </c>
      <c r="O1542" t="n">
        <v>31924.29</v>
      </c>
      <c r="P1542" t="n">
        <v>88.62</v>
      </c>
      <c r="Q1542" t="n">
        <v>202.86</v>
      </c>
      <c r="R1542" t="n">
        <v>30.39</v>
      </c>
      <c r="S1542" t="n">
        <v>13.89</v>
      </c>
      <c r="T1542" t="n">
        <v>6490.58</v>
      </c>
      <c r="U1542" t="n">
        <v>0.46</v>
      </c>
      <c r="V1542" t="n">
        <v>0.71</v>
      </c>
      <c r="W1542" t="n">
        <v>0.67</v>
      </c>
      <c r="X1542" t="n">
        <v>0.41</v>
      </c>
      <c r="Y1542" t="n">
        <v>1</v>
      </c>
      <c r="Z1542" t="n">
        <v>10</v>
      </c>
    </row>
    <row r="1543">
      <c r="A1543" t="n">
        <v>10</v>
      </c>
      <c r="B1543" t="n">
        <v>130</v>
      </c>
      <c r="C1543" t="inlineStr">
        <is>
          <t xml:space="preserve">CONCLUIDO	</t>
        </is>
      </c>
      <c r="D1543" t="n">
        <v>10.9492</v>
      </c>
      <c r="E1543" t="n">
        <v>9.130000000000001</v>
      </c>
      <c r="F1543" t="n">
        <v>5.4</v>
      </c>
      <c r="G1543" t="n">
        <v>17.05</v>
      </c>
      <c r="H1543" t="n">
        <v>0.24</v>
      </c>
      <c r="I1543" t="n">
        <v>19</v>
      </c>
      <c r="J1543" t="n">
        <v>257.41</v>
      </c>
      <c r="K1543" t="n">
        <v>59.19</v>
      </c>
      <c r="L1543" t="n">
        <v>3.5</v>
      </c>
      <c r="M1543" t="n">
        <v>17</v>
      </c>
      <c r="N1543" t="n">
        <v>64.70999999999999</v>
      </c>
      <c r="O1543" t="n">
        <v>31980.84</v>
      </c>
      <c r="P1543" t="n">
        <v>87.65000000000001</v>
      </c>
      <c r="Q1543" t="n">
        <v>202.81</v>
      </c>
      <c r="R1543" t="n">
        <v>28.75</v>
      </c>
      <c r="S1543" t="n">
        <v>13.89</v>
      </c>
      <c r="T1543" t="n">
        <v>5679.16</v>
      </c>
      <c r="U1543" t="n">
        <v>0.48</v>
      </c>
      <c r="V1543" t="n">
        <v>0.72</v>
      </c>
      <c r="W1543" t="n">
        <v>0.67</v>
      </c>
      <c r="X1543" t="n">
        <v>0.36</v>
      </c>
      <c r="Y1543" t="n">
        <v>1</v>
      </c>
      <c r="Z1543" t="n">
        <v>10</v>
      </c>
    </row>
    <row r="1544">
      <c r="A1544" t="n">
        <v>11</v>
      </c>
      <c r="B1544" t="n">
        <v>130</v>
      </c>
      <c r="C1544" t="inlineStr">
        <is>
          <t xml:space="preserve">CONCLUIDO	</t>
        </is>
      </c>
      <c r="D1544" t="n">
        <v>11.0352</v>
      </c>
      <c r="E1544" t="n">
        <v>9.06</v>
      </c>
      <c r="F1544" t="n">
        <v>5.38</v>
      </c>
      <c r="G1544" t="n">
        <v>17.92</v>
      </c>
      <c r="H1544" t="n">
        <v>0.26</v>
      </c>
      <c r="I1544" t="n">
        <v>18</v>
      </c>
      <c r="J1544" t="n">
        <v>257.86</v>
      </c>
      <c r="K1544" t="n">
        <v>59.19</v>
      </c>
      <c r="L1544" t="n">
        <v>3.75</v>
      </c>
      <c r="M1544" t="n">
        <v>16</v>
      </c>
      <c r="N1544" t="n">
        <v>64.92</v>
      </c>
      <c r="O1544" t="n">
        <v>32037.48</v>
      </c>
      <c r="P1544" t="n">
        <v>87.26000000000001</v>
      </c>
      <c r="Q1544" t="n">
        <v>202.84</v>
      </c>
      <c r="R1544" t="n">
        <v>27.98</v>
      </c>
      <c r="S1544" t="n">
        <v>13.89</v>
      </c>
      <c r="T1544" t="n">
        <v>5298.95</v>
      </c>
      <c r="U1544" t="n">
        <v>0.5</v>
      </c>
      <c r="V1544" t="n">
        <v>0.72</v>
      </c>
      <c r="W1544" t="n">
        <v>0.67</v>
      </c>
      <c r="X1544" t="n">
        <v>0.34</v>
      </c>
      <c r="Y1544" t="n">
        <v>1</v>
      </c>
      <c r="Z1544" t="n">
        <v>10</v>
      </c>
    </row>
    <row r="1545">
      <c r="A1545" t="n">
        <v>12</v>
      </c>
      <c r="B1545" t="n">
        <v>130</v>
      </c>
      <c r="C1545" t="inlineStr">
        <is>
          <t xml:space="preserve">CONCLUIDO	</t>
        </is>
      </c>
      <c r="D1545" t="n">
        <v>11.1039</v>
      </c>
      <c r="E1545" t="n">
        <v>9.01</v>
      </c>
      <c r="F1545" t="n">
        <v>5.37</v>
      </c>
      <c r="G1545" t="n">
        <v>18.95</v>
      </c>
      <c r="H1545" t="n">
        <v>0.28</v>
      </c>
      <c r="I1545" t="n">
        <v>17</v>
      </c>
      <c r="J1545" t="n">
        <v>258.32</v>
      </c>
      <c r="K1545" t="n">
        <v>59.19</v>
      </c>
      <c r="L1545" t="n">
        <v>4</v>
      </c>
      <c r="M1545" t="n">
        <v>15</v>
      </c>
      <c r="N1545" t="n">
        <v>65.13</v>
      </c>
      <c r="O1545" t="n">
        <v>32094.19</v>
      </c>
      <c r="P1545" t="n">
        <v>86.95</v>
      </c>
      <c r="Q1545" t="n">
        <v>202.81</v>
      </c>
      <c r="R1545" t="n">
        <v>27.81</v>
      </c>
      <c r="S1545" t="n">
        <v>13.89</v>
      </c>
      <c r="T1545" t="n">
        <v>5221.48</v>
      </c>
      <c r="U1545" t="n">
        <v>0.5</v>
      </c>
      <c r="V1545" t="n">
        <v>0.72</v>
      </c>
      <c r="W1545" t="n">
        <v>0.67</v>
      </c>
      <c r="X1545" t="n">
        <v>0.33</v>
      </c>
      <c r="Y1545" t="n">
        <v>1</v>
      </c>
      <c r="Z1545" t="n">
        <v>10</v>
      </c>
    </row>
    <row r="1546">
      <c r="A1546" t="n">
        <v>13</v>
      </c>
      <c r="B1546" t="n">
        <v>130</v>
      </c>
      <c r="C1546" t="inlineStr">
        <is>
          <t xml:space="preserve">CONCLUIDO	</t>
        </is>
      </c>
      <c r="D1546" t="n">
        <v>11.1885</v>
      </c>
      <c r="E1546" t="n">
        <v>8.94</v>
      </c>
      <c r="F1546" t="n">
        <v>5.35</v>
      </c>
      <c r="G1546" t="n">
        <v>20.06</v>
      </c>
      <c r="H1546" t="n">
        <v>0.29</v>
      </c>
      <c r="I1546" t="n">
        <v>16</v>
      </c>
      <c r="J1546" t="n">
        <v>258.78</v>
      </c>
      <c r="K1546" t="n">
        <v>59.19</v>
      </c>
      <c r="L1546" t="n">
        <v>4.25</v>
      </c>
      <c r="M1546" t="n">
        <v>14</v>
      </c>
      <c r="N1546" t="n">
        <v>65.34</v>
      </c>
      <c r="O1546" t="n">
        <v>32150.98</v>
      </c>
      <c r="P1546" t="n">
        <v>86.54000000000001</v>
      </c>
      <c r="Q1546" t="n">
        <v>202.81</v>
      </c>
      <c r="R1546" t="n">
        <v>27.22</v>
      </c>
      <c r="S1546" t="n">
        <v>13.89</v>
      </c>
      <c r="T1546" t="n">
        <v>4931.91</v>
      </c>
      <c r="U1546" t="n">
        <v>0.51</v>
      </c>
      <c r="V1546" t="n">
        <v>0.72</v>
      </c>
      <c r="W1546" t="n">
        <v>0.67</v>
      </c>
      <c r="X1546" t="n">
        <v>0.31</v>
      </c>
      <c r="Y1546" t="n">
        <v>1</v>
      </c>
      <c r="Z1546" t="n">
        <v>10</v>
      </c>
    </row>
    <row r="1547">
      <c r="A1547" t="n">
        <v>14</v>
      </c>
      <c r="B1547" t="n">
        <v>130</v>
      </c>
      <c r="C1547" t="inlineStr">
        <is>
          <t xml:space="preserve">CONCLUIDO	</t>
        </is>
      </c>
      <c r="D1547" t="n">
        <v>11.2761</v>
      </c>
      <c r="E1547" t="n">
        <v>8.869999999999999</v>
      </c>
      <c r="F1547" t="n">
        <v>5.33</v>
      </c>
      <c r="G1547" t="n">
        <v>21.32</v>
      </c>
      <c r="H1547" t="n">
        <v>0.31</v>
      </c>
      <c r="I1547" t="n">
        <v>15</v>
      </c>
      <c r="J1547" t="n">
        <v>259.25</v>
      </c>
      <c r="K1547" t="n">
        <v>59.19</v>
      </c>
      <c r="L1547" t="n">
        <v>4.5</v>
      </c>
      <c r="M1547" t="n">
        <v>13</v>
      </c>
      <c r="N1547" t="n">
        <v>65.55</v>
      </c>
      <c r="O1547" t="n">
        <v>32207.85</v>
      </c>
      <c r="P1547" t="n">
        <v>86.09</v>
      </c>
      <c r="Q1547" t="n">
        <v>202.83</v>
      </c>
      <c r="R1547" t="n">
        <v>26.86</v>
      </c>
      <c r="S1547" t="n">
        <v>13.89</v>
      </c>
      <c r="T1547" t="n">
        <v>4755.97</v>
      </c>
      <c r="U1547" t="n">
        <v>0.52</v>
      </c>
      <c r="V1547" t="n">
        <v>0.73</v>
      </c>
      <c r="W1547" t="n">
        <v>0.66</v>
      </c>
      <c r="X1547" t="n">
        <v>0.29</v>
      </c>
      <c r="Y1547" t="n">
        <v>1</v>
      </c>
      <c r="Z1547" t="n">
        <v>10</v>
      </c>
    </row>
    <row r="1548">
      <c r="A1548" t="n">
        <v>15</v>
      </c>
      <c r="B1548" t="n">
        <v>130</v>
      </c>
      <c r="C1548" t="inlineStr">
        <is>
          <t xml:space="preserve">CONCLUIDO	</t>
        </is>
      </c>
      <c r="D1548" t="n">
        <v>11.3672</v>
      </c>
      <c r="E1548" t="n">
        <v>8.800000000000001</v>
      </c>
      <c r="F1548" t="n">
        <v>5.31</v>
      </c>
      <c r="G1548" t="n">
        <v>22.75</v>
      </c>
      <c r="H1548" t="n">
        <v>0.33</v>
      </c>
      <c r="I1548" t="n">
        <v>14</v>
      </c>
      <c r="J1548" t="n">
        <v>259.71</v>
      </c>
      <c r="K1548" t="n">
        <v>59.19</v>
      </c>
      <c r="L1548" t="n">
        <v>4.75</v>
      </c>
      <c r="M1548" t="n">
        <v>12</v>
      </c>
      <c r="N1548" t="n">
        <v>65.76000000000001</v>
      </c>
      <c r="O1548" t="n">
        <v>32264.79</v>
      </c>
      <c r="P1548" t="n">
        <v>85.62</v>
      </c>
      <c r="Q1548" t="n">
        <v>202.81</v>
      </c>
      <c r="R1548" t="n">
        <v>25.9</v>
      </c>
      <c r="S1548" t="n">
        <v>13.89</v>
      </c>
      <c r="T1548" t="n">
        <v>4278.67</v>
      </c>
      <c r="U1548" t="n">
        <v>0.54</v>
      </c>
      <c r="V1548" t="n">
        <v>0.73</v>
      </c>
      <c r="W1548" t="n">
        <v>0.66</v>
      </c>
      <c r="X1548" t="n">
        <v>0.27</v>
      </c>
      <c r="Y1548" t="n">
        <v>1</v>
      </c>
      <c r="Z1548" t="n">
        <v>10</v>
      </c>
    </row>
    <row r="1549">
      <c r="A1549" t="n">
        <v>16</v>
      </c>
      <c r="B1549" t="n">
        <v>130</v>
      </c>
      <c r="C1549" t="inlineStr">
        <is>
          <t xml:space="preserve">CONCLUIDO	</t>
        </is>
      </c>
      <c r="D1549" t="n">
        <v>11.3723</v>
      </c>
      <c r="E1549" t="n">
        <v>8.789999999999999</v>
      </c>
      <c r="F1549" t="n">
        <v>5.3</v>
      </c>
      <c r="G1549" t="n">
        <v>22.73</v>
      </c>
      <c r="H1549" t="n">
        <v>0.34</v>
      </c>
      <c r="I1549" t="n">
        <v>14</v>
      </c>
      <c r="J1549" t="n">
        <v>260.17</v>
      </c>
      <c r="K1549" t="n">
        <v>59.19</v>
      </c>
      <c r="L1549" t="n">
        <v>5</v>
      </c>
      <c r="M1549" t="n">
        <v>12</v>
      </c>
      <c r="N1549" t="n">
        <v>65.98</v>
      </c>
      <c r="O1549" t="n">
        <v>32321.82</v>
      </c>
      <c r="P1549" t="n">
        <v>85.52</v>
      </c>
      <c r="Q1549" t="n">
        <v>202.82</v>
      </c>
      <c r="R1549" t="n">
        <v>25.81</v>
      </c>
      <c r="S1549" t="n">
        <v>13.89</v>
      </c>
      <c r="T1549" t="n">
        <v>4236.42</v>
      </c>
      <c r="U1549" t="n">
        <v>0.54</v>
      </c>
      <c r="V1549" t="n">
        <v>0.73</v>
      </c>
      <c r="W1549" t="n">
        <v>0.66</v>
      </c>
      <c r="X1549" t="n">
        <v>0.27</v>
      </c>
      <c r="Y1549" t="n">
        <v>1</v>
      </c>
      <c r="Z1549" t="n">
        <v>10</v>
      </c>
    </row>
    <row r="1550">
      <c r="A1550" t="n">
        <v>17</v>
      </c>
      <c r="B1550" t="n">
        <v>130</v>
      </c>
      <c r="C1550" t="inlineStr">
        <is>
          <t xml:space="preserve">CONCLUIDO	</t>
        </is>
      </c>
      <c r="D1550" t="n">
        <v>11.4628</v>
      </c>
      <c r="E1550" t="n">
        <v>8.720000000000001</v>
      </c>
      <c r="F1550" t="n">
        <v>5.28</v>
      </c>
      <c r="G1550" t="n">
        <v>24.38</v>
      </c>
      <c r="H1550" t="n">
        <v>0.36</v>
      </c>
      <c r="I1550" t="n">
        <v>13</v>
      </c>
      <c r="J1550" t="n">
        <v>260.63</v>
      </c>
      <c r="K1550" t="n">
        <v>59.19</v>
      </c>
      <c r="L1550" t="n">
        <v>5.25</v>
      </c>
      <c r="M1550" t="n">
        <v>11</v>
      </c>
      <c r="N1550" t="n">
        <v>66.19</v>
      </c>
      <c r="O1550" t="n">
        <v>32378.93</v>
      </c>
      <c r="P1550" t="n">
        <v>85.06</v>
      </c>
      <c r="Q1550" t="n">
        <v>202.82</v>
      </c>
      <c r="R1550" t="n">
        <v>25.22</v>
      </c>
      <c r="S1550" t="n">
        <v>13.89</v>
      </c>
      <c r="T1550" t="n">
        <v>3947.26</v>
      </c>
      <c r="U1550" t="n">
        <v>0.55</v>
      </c>
      <c r="V1550" t="n">
        <v>0.73</v>
      </c>
      <c r="W1550" t="n">
        <v>0.66</v>
      </c>
      <c r="X1550" t="n">
        <v>0.24</v>
      </c>
      <c r="Y1550" t="n">
        <v>1</v>
      </c>
      <c r="Z1550" t="n">
        <v>10</v>
      </c>
    </row>
    <row r="1551">
      <c r="A1551" t="n">
        <v>18</v>
      </c>
      <c r="B1551" t="n">
        <v>130</v>
      </c>
      <c r="C1551" t="inlineStr">
        <is>
          <t xml:space="preserve">CONCLUIDO	</t>
        </is>
      </c>
      <c r="D1551" t="n">
        <v>11.5655</v>
      </c>
      <c r="E1551" t="n">
        <v>8.65</v>
      </c>
      <c r="F1551" t="n">
        <v>5.25</v>
      </c>
      <c r="G1551" t="n">
        <v>26.27</v>
      </c>
      <c r="H1551" t="n">
        <v>0.37</v>
      </c>
      <c r="I1551" t="n">
        <v>12</v>
      </c>
      <c r="J1551" t="n">
        <v>261.1</v>
      </c>
      <c r="K1551" t="n">
        <v>59.19</v>
      </c>
      <c r="L1551" t="n">
        <v>5.5</v>
      </c>
      <c r="M1551" t="n">
        <v>10</v>
      </c>
      <c r="N1551" t="n">
        <v>66.40000000000001</v>
      </c>
      <c r="O1551" t="n">
        <v>32436.11</v>
      </c>
      <c r="P1551" t="n">
        <v>84.45999999999999</v>
      </c>
      <c r="Q1551" t="n">
        <v>202.81</v>
      </c>
      <c r="R1551" t="n">
        <v>24.35</v>
      </c>
      <c r="S1551" t="n">
        <v>13.89</v>
      </c>
      <c r="T1551" t="n">
        <v>3515.13</v>
      </c>
      <c r="U1551" t="n">
        <v>0.57</v>
      </c>
      <c r="V1551" t="n">
        <v>0.74</v>
      </c>
      <c r="W1551" t="n">
        <v>0.66</v>
      </c>
      <c r="X1551" t="n">
        <v>0.22</v>
      </c>
      <c r="Y1551" t="n">
        <v>1</v>
      </c>
      <c r="Z1551" t="n">
        <v>10</v>
      </c>
    </row>
    <row r="1552">
      <c r="A1552" t="n">
        <v>19</v>
      </c>
      <c r="B1552" t="n">
        <v>130</v>
      </c>
      <c r="C1552" t="inlineStr">
        <is>
          <t xml:space="preserve">CONCLUIDO	</t>
        </is>
      </c>
      <c r="D1552" t="n">
        <v>11.5603</v>
      </c>
      <c r="E1552" t="n">
        <v>8.65</v>
      </c>
      <c r="F1552" t="n">
        <v>5.26</v>
      </c>
      <c r="G1552" t="n">
        <v>26.29</v>
      </c>
      <c r="H1552" t="n">
        <v>0.39</v>
      </c>
      <c r="I1552" t="n">
        <v>12</v>
      </c>
      <c r="J1552" t="n">
        <v>261.56</v>
      </c>
      <c r="K1552" t="n">
        <v>59.19</v>
      </c>
      <c r="L1552" t="n">
        <v>5.75</v>
      </c>
      <c r="M1552" t="n">
        <v>10</v>
      </c>
      <c r="N1552" t="n">
        <v>66.62</v>
      </c>
      <c r="O1552" t="n">
        <v>32493.38</v>
      </c>
      <c r="P1552" t="n">
        <v>84.56</v>
      </c>
      <c r="Q1552" t="n">
        <v>202.82</v>
      </c>
      <c r="R1552" t="n">
        <v>24.45</v>
      </c>
      <c r="S1552" t="n">
        <v>13.89</v>
      </c>
      <c r="T1552" t="n">
        <v>3563.59</v>
      </c>
      <c r="U1552" t="n">
        <v>0.57</v>
      </c>
      <c r="V1552" t="n">
        <v>0.74</v>
      </c>
      <c r="W1552" t="n">
        <v>0.66</v>
      </c>
      <c r="X1552" t="n">
        <v>0.22</v>
      </c>
      <c r="Y1552" t="n">
        <v>1</v>
      </c>
      <c r="Z1552" t="n">
        <v>10</v>
      </c>
    </row>
    <row r="1553">
      <c r="A1553" t="n">
        <v>20</v>
      </c>
      <c r="B1553" t="n">
        <v>130</v>
      </c>
      <c r="C1553" t="inlineStr">
        <is>
          <t xml:space="preserve">CONCLUIDO	</t>
        </is>
      </c>
      <c r="D1553" t="n">
        <v>11.5414</v>
      </c>
      <c r="E1553" t="n">
        <v>8.66</v>
      </c>
      <c r="F1553" t="n">
        <v>5.27</v>
      </c>
      <c r="G1553" t="n">
        <v>26.36</v>
      </c>
      <c r="H1553" t="n">
        <v>0.41</v>
      </c>
      <c r="I1553" t="n">
        <v>12</v>
      </c>
      <c r="J1553" t="n">
        <v>262.03</v>
      </c>
      <c r="K1553" t="n">
        <v>59.19</v>
      </c>
      <c r="L1553" t="n">
        <v>6</v>
      </c>
      <c r="M1553" t="n">
        <v>10</v>
      </c>
      <c r="N1553" t="n">
        <v>66.83</v>
      </c>
      <c r="O1553" t="n">
        <v>32550.72</v>
      </c>
      <c r="P1553" t="n">
        <v>84.58</v>
      </c>
      <c r="Q1553" t="n">
        <v>202.81</v>
      </c>
      <c r="R1553" t="n">
        <v>24.93</v>
      </c>
      <c r="S1553" t="n">
        <v>13.89</v>
      </c>
      <c r="T1553" t="n">
        <v>3805.48</v>
      </c>
      <c r="U1553" t="n">
        <v>0.5600000000000001</v>
      </c>
      <c r="V1553" t="n">
        <v>0.73</v>
      </c>
      <c r="W1553" t="n">
        <v>0.66</v>
      </c>
      <c r="X1553" t="n">
        <v>0.23</v>
      </c>
      <c r="Y1553" t="n">
        <v>1</v>
      </c>
      <c r="Z1553" t="n">
        <v>10</v>
      </c>
    </row>
    <row r="1554">
      <c r="A1554" t="n">
        <v>21</v>
      </c>
      <c r="B1554" t="n">
        <v>130</v>
      </c>
      <c r="C1554" t="inlineStr">
        <is>
          <t xml:space="preserve">CONCLUIDO	</t>
        </is>
      </c>
      <c r="D1554" t="n">
        <v>11.6539</v>
      </c>
      <c r="E1554" t="n">
        <v>8.58</v>
      </c>
      <c r="F1554" t="n">
        <v>5.24</v>
      </c>
      <c r="G1554" t="n">
        <v>28.57</v>
      </c>
      <c r="H1554" t="n">
        <v>0.42</v>
      </c>
      <c r="I1554" t="n">
        <v>11</v>
      </c>
      <c r="J1554" t="n">
        <v>262.49</v>
      </c>
      <c r="K1554" t="n">
        <v>59.19</v>
      </c>
      <c r="L1554" t="n">
        <v>6.25</v>
      </c>
      <c r="M1554" t="n">
        <v>9</v>
      </c>
      <c r="N1554" t="n">
        <v>67.05</v>
      </c>
      <c r="O1554" t="n">
        <v>32608.15</v>
      </c>
      <c r="P1554" t="n">
        <v>83.91</v>
      </c>
      <c r="Q1554" t="n">
        <v>202.83</v>
      </c>
      <c r="R1554" t="n">
        <v>23.82</v>
      </c>
      <c r="S1554" t="n">
        <v>13.89</v>
      </c>
      <c r="T1554" t="n">
        <v>3253.19</v>
      </c>
      <c r="U1554" t="n">
        <v>0.58</v>
      </c>
      <c r="V1554" t="n">
        <v>0.74</v>
      </c>
      <c r="W1554" t="n">
        <v>0.66</v>
      </c>
      <c r="X1554" t="n">
        <v>0.2</v>
      </c>
      <c r="Y1554" t="n">
        <v>1</v>
      </c>
      <c r="Z1554" t="n">
        <v>10</v>
      </c>
    </row>
    <row r="1555">
      <c r="A1555" t="n">
        <v>22</v>
      </c>
      <c r="B1555" t="n">
        <v>130</v>
      </c>
      <c r="C1555" t="inlineStr">
        <is>
          <t xml:space="preserve">CONCLUIDO	</t>
        </is>
      </c>
      <c r="D1555" t="n">
        <v>11.6599</v>
      </c>
      <c r="E1555" t="n">
        <v>8.58</v>
      </c>
      <c r="F1555" t="n">
        <v>5.23</v>
      </c>
      <c r="G1555" t="n">
        <v>28.55</v>
      </c>
      <c r="H1555" t="n">
        <v>0.44</v>
      </c>
      <c r="I1555" t="n">
        <v>11</v>
      </c>
      <c r="J1555" t="n">
        <v>262.96</v>
      </c>
      <c r="K1555" t="n">
        <v>59.19</v>
      </c>
      <c r="L1555" t="n">
        <v>6.5</v>
      </c>
      <c r="M1555" t="n">
        <v>9</v>
      </c>
      <c r="N1555" t="n">
        <v>67.26000000000001</v>
      </c>
      <c r="O1555" t="n">
        <v>32665.66</v>
      </c>
      <c r="P1555" t="n">
        <v>83.77</v>
      </c>
      <c r="Q1555" t="n">
        <v>202.81</v>
      </c>
      <c r="R1555" t="n">
        <v>23.85</v>
      </c>
      <c r="S1555" t="n">
        <v>13.89</v>
      </c>
      <c r="T1555" t="n">
        <v>3267.71</v>
      </c>
      <c r="U1555" t="n">
        <v>0.58</v>
      </c>
      <c r="V1555" t="n">
        <v>0.74</v>
      </c>
      <c r="W1555" t="n">
        <v>0.65</v>
      </c>
      <c r="X1555" t="n">
        <v>0.2</v>
      </c>
      <c r="Y1555" t="n">
        <v>1</v>
      </c>
      <c r="Z1555" t="n">
        <v>10</v>
      </c>
    </row>
    <row r="1556">
      <c r="A1556" t="n">
        <v>23</v>
      </c>
      <c r="B1556" t="n">
        <v>130</v>
      </c>
      <c r="C1556" t="inlineStr">
        <is>
          <t xml:space="preserve">CONCLUIDO	</t>
        </is>
      </c>
      <c r="D1556" t="n">
        <v>11.7509</v>
      </c>
      <c r="E1556" t="n">
        <v>8.51</v>
      </c>
      <c r="F1556" t="n">
        <v>5.22</v>
      </c>
      <c r="G1556" t="n">
        <v>31.3</v>
      </c>
      <c r="H1556" t="n">
        <v>0.46</v>
      </c>
      <c r="I1556" t="n">
        <v>10</v>
      </c>
      <c r="J1556" t="n">
        <v>263.42</v>
      </c>
      <c r="K1556" t="n">
        <v>59.19</v>
      </c>
      <c r="L1556" t="n">
        <v>6.75</v>
      </c>
      <c r="M1556" t="n">
        <v>8</v>
      </c>
      <c r="N1556" t="n">
        <v>67.48</v>
      </c>
      <c r="O1556" t="n">
        <v>32723.25</v>
      </c>
      <c r="P1556" t="n">
        <v>83.18000000000001</v>
      </c>
      <c r="Q1556" t="n">
        <v>202.81</v>
      </c>
      <c r="R1556" t="n">
        <v>23.22</v>
      </c>
      <c r="S1556" t="n">
        <v>13.89</v>
      </c>
      <c r="T1556" t="n">
        <v>2961.1</v>
      </c>
      <c r="U1556" t="n">
        <v>0.6</v>
      </c>
      <c r="V1556" t="n">
        <v>0.74</v>
      </c>
      <c r="W1556" t="n">
        <v>0.65</v>
      </c>
      <c r="X1556" t="n">
        <v>0.18</v>
      </c>
      <c r="Y1556" t="n">
        <v>1</v>
      </c>
      <c r="Z1556" t="n">
        <v>10</v>
      </c>
    </row>
    <row r="1557">
      <c r="A1557" t="n">
        <v>24</v>
      </c>
      <c r="B1557" t="n">
        <v>130</v>
      </c>
      <c r="C1557" t="inlineStr">
        <is>
          <t xml:space="preserve">CONCLUIDO	</t>
        </is>
      </c>
      <c r="D1557" t="n">
        <v>11.7528</v>
      </c>
      <c r="E1557" t="n">
        <v>8.51</v>
      </c>
      <c r="F1557" t="n">
        <v>5.21</v>
      </c>
      <c r="G1557" t="n">
        <v>31.29</v>
      </c>
      <c r="H1557" t="n">
        <v>0.47</v>
      </c>
      <c r="I1557" t="n">
        <v>10</v>
      </c>
      <c r="J1557" t="n">
        <v>263.89</v>
      </c>
      <c r="K1557" t="n">
        <v>59.19</v>
      </c>
      <c r="L1557" t="n">
        <v>7</v>
      </c>
      <c r="M1557" t="n">
        <v>8</v>
      </c>
      <c r="N1557" t="n">
        <v>67.7</v>
      </c>
      <c r="O1557" t="n">
        <v>32780.92</v>
      </c>
      <c r="P1557" t="n">
        <v>83.26000000000001</v>
      </c>
      <c r="Q1557" t="n">
        <v>202.86</v>
      </c>
      <c r="R1557" t="n">
        <v>23.11</v>
      </c>
      <c r="S1557" t="n">
        <v>13.89</v>
      </c>
      <c r="T1557" t="n">
        <v>2902.64</v>
      </c>
      <c r="U1557" t="n">
        <v>0.6</v>
      </c>
      <c r="V1557" t="n">
        <v>0.74</v>
      </c>
      <c r="W1557" t="n">
        <v>0.65</v>
      </c>
      <c r="X1557" t="n">
        <v>0.18</v>
      </c>
      <c r="Y1557" t="n">
        <v>1</v>
      </c>
      <c r="Z1557" t="n">
        <v>10</v>
      </c>
    </row>
    <row r="1558">
      <c r="A1558" t="n">
        <v>25</v>
      </c>
      <c r="B1558" t="n">
        <v>130</v>
      </c>
      <c r="C1558" t="inlineStr">
        <is>
          <t xml:space="preserve">CONCLUIDO	</t>
        </is>
      </c>
      <c r="D1558" t="n">
        <v>11.7536</v>
      </c>
      <c r="E1558" t="n">
        <v>8.51</v>
      </c>
      <c r="F1558" t="n">
        <v>5.21</v>
      </c>
      <c r="G1558" t="n">
        <v>31.29</v>
      </c>
      <c r="H1558" t="n">
        <v>0.49</v>
      </c>
      <c r="I1558" t="n">
        <v>10</v>
      </c>
      <c r="J1558" t="n">
        <v>264.36</v>
      </c>
      <c r="K1558" t="n">
        <v>59.19</v>
      </c>
      <c r="L1558" t="n">
        <v>7.25</v>
      </c>
      <c r="M1558" t="n">
        <v>8</v>
      </c>
      <c r="N1558" t="n">
        <v>67.92</v>
      </c>
      <c r="O1558" t="n">
        <v>32838.68</v>
      </c>
      <c r="P1558" t="n">
        <v>83.18000000000001</v>
      </c>
      <c r="Q1558" t="n">
        <v>202.84</v>
      </c>
      <c r="R1558" t="n">
        <v>22.99</v>
      </c>
      <c r="S1558" t="n">
        <v>13.89</v>
      </c>
      <c r="T1558" t="n">
        <v>2843.22</v>
      </c>
      <c r="U1558" t="n">
        <v>0.6</v>
      </c>
      <c r="V1558" t="n">
        <v>0.74</v>
      </c>
      <c r="W1558" t="n">
        <v>0.66</v>
      </c>
      <c r="X1558" t="n">
        <v>0.18</v>
      </c>
      <c r="Y1558" t="n">
        <v>1</v>
      </c>
      <c r="Z1558" t="n">
        <v>10</v>
      </c>
    </row>
    <row r="1559">
      <c r="A1559" t="n">
        <v>26</v>
      </c>
      <c r="B1559" t="n">
        <v>130</v>
      </c>
      <c r="C1559" t="inlineStr">
        <is>
          <t xml:space="preserve">CONCLUIDO	</t>
        </is>
      </c>
      <c r="D1559" t="n">
        <v>11.846</v>
      </c>
      <c r="E1559" t="n">
        <v>8.44</v>
      </c>
      <c r="F1559" t="n">
        <v>5.2</v>
      </c>
      <c r="G1559" t="n">
        <v>34.64</v>
      </c>
      <c r="H1559" t="n">
        <v>0.5</v>
      </c>
      <c r="I1559" t="n">
        <v>9</v>
      </c>
      <c r="J1559" t="n">
        <v>264.83</v>
      </c>
      <c r="K1559" t="n">
        <v>59.19</v>
      </c>
      <c r="L1559" t="n">
        <v>7.5</v>
      </c>
      <c r="M1559" t="n">
        <v>7</v>
      </c>
      <c r="N1559" t="n">
        <v>68.14</v>
      </c>
      <c r="O1559" t="n">
        <v>32896.51</v>
      </c>
      <c r="P1559" t="n">
        <v>82.56999999999999</v>
      </c>
      <c r="Q1559" t="n">
        <v>202.81</v>
      </c>
      <c r="R1559" t="n">
        <v>22.55</v>
      </c>
      <c r="S1559" t="n">
        <v>13.89</v>
      </c>
      <c r="T1559" t="n">
        <v>2632.23</v>
      </c>
      <c r="U1559" t="n">
        <v>0.62</v>
      </c>
      <c r="V1559" t="n">
        <v>0.74</v>
      </c>
      <c r="W1559" t="n">
        <v>0.65</v>
      </c>
      <c r="X1559" t="n">
        <v>0.16</v>
      </c>
      <c r="Y1559" t="n">
        <v>1</v>
      </c>
      <c r="Z1559" t="n">
        <v>10</v>
      </c>
    </row>
    <row r="1560">
      <c r="A1560" t="n">
        <v>27</v>
      </c>
      <c r="B1560" t="n">
        <v>130</v>
      </c>
      <c r="C1560" t="inlineStr">
        <is>
          <t xml:space="preserve">CONCLUIDO	</t>
        </is>
      </c>
      <c r="D1560" t="n">
        <v>11.8554</v>
      </c>
      <c r="E1560" t="n">
        <v>8.44</v>
      </c>
      <c r="F1560" t="n">
        <v>5.19</v>
      </c>
      <c r="G1560" t="n">
        <v>34.6</v>
      </c>
      <c r="H1560" t="n">
        <v>0.52</v>
      </c>
      <c r="I1560" t="n">
        <v>9</v>
      </c>
      <c r="J1560" t="n">
        <v>265.3</v>
      </c>
      <c r="K1560" t="n">
        <v>59.19</v>
      </c>
      <c r="L1560" t="n">
        <v>7.75</v>
      </c>
      <c r="M1560" t="n">
        <v>7</v>
      </c>
      <c r="N1560" t="n">
        <v>68.36</v>
      </c>
      <c r="O1560" t="n">
        <v>32954.43</v>
      </c>
      <c r="P1560" t="n">
        <v>82.44</v>
      </c>
      <c r="Q1560" t="n">
        <v>202.81</v>
      </c>
      <c r="R1560" t="n">
        <v>22.46</v>
      </c>
      <c r="S1560" t="n">
        <v>13.89</v>
      </c>
      <c r="T1560" t="n">
        <v>2584.72</v>
      </c>
      <c r="U1560" t="n">
        <v>0.62</v>
      </c>
      <c r="V1560" t="n">
        <v>0.75</v>
      </c>
      <c r="W1560" t="n">
        <v>0.65</v>
      </c>
      <c r="X1560" t="n">
        <v>0.15</v>
      </c>
      <c r="Y1560" t="n">
        <v>1</v>
      </c>
      <c r="Z1560" t="n">
        <v>10</v>
      </c>
    </row>
    <row r="1561">
      <c r="A1561" t="n">
        <v>28</v>
      </c>
      <c r="B1561" t="n">
        <v>130</v>
      </c>
      <c r="C1561" t="inlineStr">
        <is>
          <t xml:space="preserve">CONCLUIDO	</t>
        </is>
      </c>
      <c r="D1561" t="n">
        <v>11.8519</v>
      </c>
      <c r="E1561" t="n">
        <v>8.44</v>
      </c>
      <c r="F1561" t="n">
        <v>5.19</v>
      </c>
      <c r="G1561" t="n">
        <v>34.62</v>
      </c>
      <c r="H1561" t="n">
        <v>0.54</v>
      </c>
      <c r="I1561" t="n">
        <v>9</v>
      </c>
      <c r="J1561" t="n">
        <v>265.77</v>
      </c>
      <c r="K1561" t="n">
        <v>59.19</v>
      </c>
      <c r="L1561" t="n">
        <v>8</v>
      </c>
      <c r="M1561" t="n">
        <v>7</v>
      </c>
      <c r="N1561" t="n">
        <v>68.58</v>
      </c>
      <c r="O1561" t="n">
        <v>33012.44</v>
      </c>
      <c r="P1561" t="n">
        <v>82.31</v>
      </c>
      <c r="Q1561" t="n">
        <v>202.81</v>
      </c>
      <c r="R1561" t="n">
        <v>22.51</v>
      </c>
      <c r="S1561" t="n">
        <v>13.89</v>
      </c>
      <c r="T1561" t="n">
        <v>2612.06</v>
      </c>
      <c r="U1561" t="n">
        <v>0.62</v>
      </c>
      <c r="V1561" t="n">
        <v>0.74</v>
      </c>
      <c r="W1561" t="n">
        <v>0.65</v>
      </c>
      <c r="X1561" t="n">
        <v>0.15</v>
      </c>
      <c r="Y1561" t="n">
        <v>1</v>
      </c>
      <c r="Z1561" t="n">
        <v>10</v>
      </c>
    </row>
    <row r="1562">
      <c r="A1562" t="n">
        <v>29</v>
      </c>
      <c r="B1562" t="n">
        <v>130</v>
      </c>
      <c r="C1562" t="inlineStr">
        <is>
          <t xml:space="preserve">CONCLUIDO	</t>
        </is>
      </c>
      <c r="D1562" t="n">
        <v>11.8339</v>
      </c>
      <c r="E1562" t="n">
        <v>8.449999999999999</v>
      </c>
      <c r="F1562" t="n">
        <v>5.21</v>
      </c>
      <c r="G1562" t="n">
        <v>34.7</v>
      </c>
      <c r="H1562" t="n">
        <v>0.55</v>
      </c>
      <c r="I1562" t="n">
        <v>9</v>
      </c>
      <c r="J1562" t="n">
        <v>266.24</v>
      </c>
      <c r="K1562" t="n">
        <v>59.19</v>
      </c>
      <c r="L1562" t="n">
        <v>8.25</v>
      </c>
      <c r="M1562" t="n">
        <v>7</v>
      </c>
      <c r="N1562" t="n">
        <v>68.8</v>
      </c>
      <c r="O1562" t="n">
        <v>33070.52</v>
      </c>
      <c r="P1562" t="n">
        <v>82.47</v>
      </c>
      <c r="Q1562" t="n">
        <v>202.81</v>
      </c>
      <c r="R1562" t="n">
        <v>22.85</v>
      </c>
      <c r="S1562" t="n">
        <v>13.89</v>
      </c>
      <c r="T1562" t="n">
        <v>2777.7</v>
      </c>
      <c r="U1562" t="n">
        <v>0.61</v>
      </c>
      <c r="V1562" t="n">
        <v>0.74</v>
      </c>
      <c r="W1562" t="n">
        <v>0.65</v>
      </c>
      <c r="X1562" t="n">
        <v>0.17</v>
      </c>
      <c r="Y1562" t="n">
        <v>1</v>
      </c>
      <c r="Z1562" t="n">
        <v>10</v>
      </c>
    </row>
    <row r="1563">
      <c r="A1563" t="n">
        <v>30</v>
      </c>
      <c r="B1563" t="n">
        <v>130</v>
      </c>
      <c r="C1563" t="inlineStr">
        <is>
          <t xml:space="preserve">CONCLUIDO	</t>
        </is>
      </c>
      <c r="D1563" t="n">
        <v>11.934</v>
      </c>
      <c r="E1563" t="n">
        <v>8.380000000000001</v>
      </c>
      <c r="F1563" t="n">
        <v>5.18</v>
      </c>
      <c r="G1563" t="n">
        <v>38.88</v>
      </c>
      <c r="H1563" t="n">
        <v>0.57</v>
      </c>
      <c r="I1563" t="n">
        <v>8</v>
      </c>
      <c r="J1563" t="n">
        <v>266.71</v>
      </c>
      <c r="K1563" t="n">
        <v>59.19</v>
      </c>
      <c r="L1563" t="n">
        <v>8.5</v>
      </c>
      <c r="M1563" t="n">
        <v>6</v>
      </c>
      <c r="N1563" t="n">
        <v>69.02</v>
      </c>
      <c r="O1563" t="n">
        <v>33128.7</v>
      </c>
      <c r="P1563" t="n">
        <v>82.01000000000001</v>
      </c>
      <c r="Q1563" t="n">
        <v>202.82</v>
      </c>
      <c r="R1563" t="n">
        <v>22.21</v>
      </c>
      <c r="S1563" t="n">
        <v>13.89</v>
      </c>
      <c r="T1563" t="n">
        <v>2465.62</v>
      </c>
      <c r="U1563" t="n">
        <v>0.63</v>
      </c>
      <c r="V1563" t="n">
        <v>0.75</v>
      </c>
      <c r="W1563" t="n">
        <v>0.65</v>
      </c>
      <c r="X1563" t="n">
        <v>0.14</v>
      </c>
      <c r="Y1563" t="n">
        <v>1</v>
      </c>
      <c r="Z1563" t="n">
        <v>10</v>
      </c>
    </row>
    <row r="1564">
      <c r="A1564" t="n">
        <v>31</v>
      </c>
      <c r="B1564" t="n">
        <v>130</v>
      </c>
      <c r="C1564" t="inlineStr">
        <is>
          <t xml:space="preserve">CONCLUIDO	</t>
        </is>
      </c>
      <c r="D1564" t="n">
        <v>11.9296</v>
      </c>
      <c r="E1564" t="n">
        <v>8.380000000000001</v>
      </c>
      <c r="F1564" t="n">
        <v>5.19</v>
      </c>
      <c r="G1564" t="n">
        <v>38.9</v>
      </c>
      <c r="H1564" t="n">
        <v>0.58</v>
      </c>
      <c r="I1564" t="n">
        <v>8</v>
      </c>
      <c r="J1564" t="n">
        <v>267.18</v>
      </c>
      <c r="K1564" t="n">
        <v>59.19</v>
      </c>
      <c r="L1564" t="n">
        <v>8.75</v>
      </c>
      <c r="M1564" t="n">
        <v>6</v>
      </c>
      <c r="N1564" t="n">
        <v>69.23999999999999</v>
      </c>
      <c r="O1564" t="n">
        <v>33186.95</v>
      </c>
      <c r="P1564" t="n">
        <v>82.09999999999999</v>
      </c>
      <c r="Q1564" t="n">
        <v>202.81</v>
      </c>
      <c r="R1564" t="n">
        <v>22.2</v>
      </c>
      <c r="S1564" t="n">
        <v>13.89</v>
      </c>
      <c r="T1564" t="n">
        <v>2461.45</v>
      </c>
      <c r="U1564" t="n">
        <v>0.63</v>
      </c>
      <c r="V1564" t="n">
        <v>0.75</v>
      </c>
      <c r="W1564" t="n">
        <v>0.65</v>
      </c>
      <c r="X1564" t="n">
        <v>0.15</v>
      </c>
      <c r="Y1564" t="n">
        <v>1</v>
      </c>
      <c r="Z1564" t="n">
        <v>10</v>
      </c>
    </row>
    <row r="1565">
      <c r="A1565" t="n">
        <v>32</v>
      </c>
      <c r="B1565" t="n">
        <v>130</v>
      </c>
      <c r="C1565" t="inlineStr">
        <is>
          <t xml:space="preserve">CONCLUIDO	</t>
        </is>
      </c>
      <c r="D1565" t="n">
        <v>11.9466</v>
      </c>
      <c r="E1565" t="n">
        <v>8.369999999999999</v>
      </c>
      <c r="F1565" t="n">
        <v>5.17</v>
      </c>
      <c r="G1565" t="n">
        <v>38.81</v>
      </c>
      <c r="H1565" t="n">
        <v>0.6</v>
      </c>
      <c r="I1565" t="n">
        <v>8</v>
      </c>
      <c r="J1565" t="n">
        <v>267.66</v>
      </c>
      <c r="K1565" t="n">
        <v>59.19</v>
      </c>
      <c r="L1565" t="n">
        <v>9</v>
      </c>
      <c r="M1565" t="n">
        <v>6</v>
      </c>
      <c r="N1565" t="n">
        <v>69.45999999999999</v>
      </c>
      <c r="O1565" t="n">
        <v>33245.29</v>
      </c>
      <c r="P1565" t="n">
        <v>81.66</v>
      </c>
      <c r="Q1565" t="n">
        <v>202.81</v>
      </c>
      <c r="R1565" t="n">
        <v>21.89</v>
      </c>
      <c r="S1565" t="n">
        <v>13.89</v>
      </c>
      <c r="T1565" t="n">
        <v>2303.5</v>
      </c>
      <c r="U1565" t="n">
        <v>0.63</v>
      </c>
      <c r="V1565" t="n">
        <v>0.75</v>
      </c>
      <c r="W1565" t="n">
        <v>0.65</v>
      </c>
      <c r="X1565" t="n">
        <v>0.14</v>
      </c>
      <c r="Y1565" t="n">
        <v>1</v>
      </c>
      <c r="Z1565" t="n">
        <v>10</v>
      </c>
    </row>
    <row r="1566">
      <c r="A1566" t="n">
        <v>33</v>
      </c>
      <c r="B1566" t="n">
        <v>130</v>
      </c>
      <c r="C1566" t="inlineStr">
        <is>
          <t xml:space="preserve">CONCLUIDO	</t>
        </is>
      </c>
      <c r="D1566" t="n">
        <v>11.9403</v>
      </c>
      <c r="E1566" t="n">
        <v>8.380000000000001</v>
      </c>
      <c r="F1566" t="n">
        <v>5.18</v>
      </c>
      <c r="G1566" t="n">
        <v>38.84</v>
      </c>
      <c r="H1566" t="n">
        <v>0.61</v>
      </c>
      <c r="I1566" t="n">
        <v>8</v>
      </c>
      <c r="J1566" t="n">
        <v>268.13</v>
      </c>
      <c r="K1566" t="n">
        <v>59.19</v>
      </c>
      <c r="L1566" t="n">
        <v>9.25</v>
      </c>
      <c r="M1566" t="n">
        <v>6</v>
      </c>
      <c r="N1566" t="n">
        <v>69.69</v>
      </c>
      <c r="O1566" t="n">
        <v>33303.72</v>
      </c>
      <c r="P1566" t="n">
        <v>81.55</v>
      </c>
      <c r="Q1566" t="n">
        <v>202.81</v>
      </c>
      <c r="R1566" t="n">
        <v>21.94</v>
      </c>
      <c r="S1566" t="n">
        <v>13.89</v>
      </c>
      <c r="T1566" t="n">
        <v>2331.63</v>
      </c>
      <c r="U1566" t="n">
        <v>0.63</v>
      </c>
      <c r="V1566" t="n">
        <v>0.75</v>
      </c>
      <c r="W1566" t="n">
        <v>0.65</v>
      </c>
      <c r="X1566" t="n">
        <v>0.14</v>
      </c>
      <c r="Y1566" t="n">
        <v>1</v>
      </c>
      <c r="Z1566" t="n">
        <v>10</v>
      </c>
    </row>
    <row r="1567">
      <c r="A1567" t="n">
        <v>34</v>
      </c>
      <c r="B1567" t="n">
        <v>130</v>
      </c>
      <c r="C1567" t="inlineStr">
        <is>
          <t xml:space="preserve">CONCLUIDO	</t>
        </is>
      </c>
      <c r="D1567" t="n">
        <v>11.9498</v>
      </c>
      <c r="E1567" t="n">
        <v>8.369999999999999</v>
      </c>
      <c r="F1567" t="n">
        <v>5.17</v>
      </c>
      <c r="G1567" t="n">
        <v>38.79</v>
      </c>
      <c r="H1567" t="n">
        <v>0.63</v>
      </c>
      <c r="I1567" t="n">
        <v>8</v>
      </c>
      <c r="J1567" t="n">
        <v>268.61</v>
      </c>
      <c r="K1567" t="n">
        <v>59.19</v>
      </c>
      <c r="L1567" t="n">
        <v>9.5</v>
      </c>
      <c r="M1567" t="n">
        <v>6</v>
      </c>
      <c r="N1567" t="n">
        <v>69.91</v>
      </c>
      <c r="O1567" t="n">
        <v>33362.23</v>
      </c>
      <c r="P1567" t="n">
        <v>81.31999999999999</v>
      </c>
      <c r="Q1567" t="n">
        <v>202.81</v>
      </c>
      <c r="R1567" t="n">
        <v>21.77</v>
      </c>
      <c r="S1567" t="n">
        <v>13.89</v>
      </c>
      <c r="T1567" t="n">
        <v>2246.04</v>
      </c>
      <c r="U1567" t="n">
        <v>0.64</v>
      </c>
      <c r="V1567" t="n">
        <v>0.75</v>
      </c>
      <c r="W1567" t="n">
        <v>0.65</v>
      </c>
      <c r="X1567" t="n">
        <v>0.13</v>
      </c>
      <c r="Y1567" t="n">
        <v>1</v>
      </c>
      <c r="Z1567" t="n">
        <v>10</v>
      </c>
    </row>
    <row r="1568">
      <c r="A1568" t="n">
        <v>35</v>
      </c>
      <c r="B1568" t="n">
        <v>130</v>
      </c>
      <c r="C1568" t="inlineStr">
        <is>
          <t xml:space="preserve">CONCLUIDO	</t>
        </is>
      </c>
      <c r="D1568" t="n">
        <v>12.0365</v>
      </c>
      <c r="E1568" t="n">
        <v>8.31</v>
      </c>
      <c r="F1568" t="n">
        <v>5.16</v>
      </c>
      <c r="G1568" t="n">
        <v>44.24</v>
      </c>
      <c r="H1568" t="n">
        <v>0.64</v>
      </c>
      <c r="I1568" t="n">
        <v>7</v>
      </c>
      <c r="J1568" t="n">
        <v>269.08</v>
      </c>
      <c r="K1568" t="n">
        <v>59.19</v>
      </c>
      <c r="L1568" t="n">
        <v>9.75</v>
      </c>
      <c r="M1568" t="n">
        <v>5</v>
      </c>
      <c r="N1568" t="n">
        <v>70.14</v>
      </c>
      <c r="O1568" t="n">
        <v>33420.83</v>
      </c>
      <c r="P1568" t="n">
        <v>81.04000000000001</v>
      </c>
      <c r="Q1568" t="n">
        <v>202.81</v>
      </c>
      <c r="R1568" t="n">
        <v>21.42</v>
      </c>
      <c r="S1568" t="n">
        <v>13.89</v>
      </c>
      <c r="T1568" t="n">
        <v>2074.29</v>
      </c>
      <c r="U1568" t="n">
        <v>0.65</v>
      </c>
      <c r="V1568" t="n">
        <v>0.75</v>
      </c>
      <c r="W1568" t="n">
        <v>0.65</v>
      </c>
      <c r="X1568" t="n">
        <v>0.12</v>
      </c>
      <c r="Y1568" t="n">
        <v>1</v>
      </c>
      <c r="Z1568" t="n">
        <v>10</v>
      </c>
    </row>
    <row r="1569">
      <c r="A1569" t="n">
        <v>36</v>
      </c>
      <c r="B1569" t="n">
        <v>130</v>
      </c>
      <c r="C1569" t="inlineStr">
        <is>
          <t xml:space="preserve">CONCLUIDO	</t>
        </is>
      </c>
      <c r="D1569" t="n">
        <v>12.0305</v>
      </c>
      <c r="E1569" t="n">
        <v>8.31</v>
      </c>
      <c r="F1569" t="n">
        <v>5.17</v>
      </c>
      <c r="G1569" t="n">
        <v>44.27</v>
      </c>
      <c r="H1569" t="n">
        <v>0.66</v>
      </c>
      <c r="I1569" t="n">
        <v>7</v>
      </c>
      <c r="J1569" t="n">
        <v>269.56</v>
      </c>
      <c r="K1569" t="n">
        <v>59.19</v>
      </c>
      <c r="L1569" t="n">
        <v>10</v>
      </c>
      <c r="M1569" t="n">
        <v>5</v>
      </c>
      <c r="N1569" t="n">
        <v>70.36</v>
      </c>
      <c r="O1569" t="n">
        <v>33479.51</v>
      </c>
      <c r="P1569" t="n">
        <v>81.11</v>
      </c>
      <c r="Q1569" t="n">
        <v>202.82</v>
      </c>
      <c r="R1569" t="n">
        <v>21.53</v>
      </c>
      <c r="S1569" t="n">
        <v>13.89</v>
      </c>
      <c r="T1569" t="n">
        <v>2127.84</v>
      </c>
      <c r="U1569" t="n">
        <v>0.65</v>
      </c>
      <c r="V1569" t="n">
        <v>0.75</v>
      </c>
      <c r="W1569" t="n">
        <v>0.65</v>
      </c>
      <c r="X1569" t="n">
        <v>0.13</v>
      </c>
      <c r="Y1569" t="n">
        <v>1</v>
      </c>
      <c r="Z1569" t="n">
        <v>10</v>
      </c>
    </row>
    <row r="1570">
      <c r="A1570" t="n">
        <v>37</v>
      </c>
      <c r="B1570" t="n">
        <v>130</v>
      </c>
      <c r="C1570" t="inlineStr">
        <is>
          <t xml:space="preserve">CONCLUIDO	</t>
        </is>
      </c>
      <c r="D1570" t="n">
        <v>12.0474</v>
      </c>
      <c r="E1570" t="n">
        <v>8.300000000000001</v>
      </c>
      <c r="F1570" t="n">
        <v>5.15</v>
      </c>
      <c r="G1570" t="n">
        <v>44.17</v>
      </c>
      <c r="H1570" t="n">
        <v>0.68</v>
      </c>
      <c r="I1570" t="n">
        <v>7</v>
      </c>
      <c r="J1570" t="n">
        <v>270.03</v>
      </c>
      <c r="K1570" t="n">
        <v>59.19</v>
      </c>
      <c r="L1570" t="n">
        <v>10.25</v>
      </c>
      <c r="M1570" t="n">
        <v>5</v>
      </c>
      <c r="N1570" t="n">
        <v>70.59</v>
      </c>
      <c r="O1570" t="n">
        <v>33538.28</v>
      </c>
      <c r="P1570" t="n">
        <v>81.02</v>
      </c>
      <c r="Q1570" t="n">
        <v>202.81</v>
      </c>
      <c r="R1570" t="n">
        <v>21.18</v>
      </c>
      <c r="S1570" t="n">
        <v>13.89</v>
      </c>
      <c r="T1570" t="n">
        <v>1955.97</v>
      </c>
      <c r="U1570" t="n">
        <v>0.66</v>
      </c>
      <c r="V1570" t="n">
        <v>0.75</v>
      </c>
      <c r="W1570" t="n">
        <v>0.65</v>
      </c>
      <c r="X1570" t="n">
        <v>0.12</v>
      </c>
      <c r="Y1570" t="n">
        <v>1</v>
      </c>
      <c r="Z1570" t="n">
        <v>10</v>
      </c>
    </row>
    <row r="1571">
      <c r="A1571" t="n">
        <v>38</v>
      </c>
      <c r="B1571" t="n">
        <v>130</v>
      </c>
      <c r="C1571" t="inlineStr">
        <is>
          <t xml:space="preserve">CONCLUIDO	</t>
        </is>
      </c>
      <c r="D1571" t="n">
        <v>12.0446</v>
      </c>
      <c r="E1571" t="n">
        <v>8.300000000000001</v>
      </c>
      <c r="F1571" t="n">
        <v>5.16</v>
      </c>
      <c r="G1571" t="n">
        <v>44.19</v>
      </c>
      <c r="H1571" t="n">
        <v>0.6899999999999999</v>
      </c>
      <c r="I1571" t="n">
        <v>7</v>
      </c>
      <c r="J1571" t="n">
        <v>270.51</v>
      </c>
      <c r="K1571" t="n">
        <v>59.19</v>
      </c>
      <c r="L1571" t="n">
        <v>10.5</v>
      </c>
      <c r="M1571" t="n">
        <v>5</v>
      </c>
      <c r="N1571" t="n">
        <v>70.81999999999999</v>
      </c>
      <c r="O1571" t="n">
        <v>33597.14</v>
      </c>
      <c r="P1571" t="n">
        <v>81.09</v>
      </c>
      <c r="Q1571" t="n">
        <v>202.81</v>
      </c>
      <c r="R1571" t="n">
        <v>21.29</v>
      </c>
      <c r="S1571" t="n">
        <v>13.89</v>
      </c>
      <c r="T1571" t="n">
        <v>2007.99</v>
      </c>
      <c r="U1571" t="n">
        <v>0.65</v>
      </c>
      <c r="V1571" t="n">
        <v>0.75</v>
      </c>
      <c r="W1571" t="n">
        <v>0.65</v>
      </c>
      <c r="X1571" t="n">
        <v>0.12</v>
      </c>
      <c r="Y1571" t="n">
        <v>1</v>
      </c>
      <c r="Z1571" t="n">
        <v>10</v>
      </c>
    </row>
    <row r="1572">
      <c r="A1572" t="n">
        <v>39</v>
      </c>
      <c r="B1572" t="n">
        <v>130</v>
      </c>
      <c r="C1572" t="inlineStr">
        <is>
          <t xml:space="preserve">CONCLUIDO	</t>
        </is>
      </c>
      <c r="D1572" t="n">
        <v>12.0281</v>
      </c>
      <c r="E1572" t="n">
        <v>8.31</v>
      </c>
      <c r="F1572" t="n">
        <v>5.17</v>
      </c>
      <c r="G1572" t="n">
        <v>44.29</v>
      </c>
      <c r="H1572" t="n">
        <v>0.71</v>
      </c>
      <c r="I1572" t="n">
        <v>7</v>
      </c>
      <c r="J1572" t="n">
        <v>270.99</v>
      </c>
      <c r="K1572" t="n">
        <v>59.19</v>
      </c>
      <c r="L1572" t="n">
        <v>10.75</v>
      </c>
      <c r="M1572" t="n">
        <v>5</v>
      </c>
      <c r="N1572" t="n">
        <v>71.04000000000001</v>
      </c>
      <c r="O1572" t="n">
        <v>33656.08</v>
      </c>
      <c r="P1572" t="n">
        <v>81.16</v>
      </c>
      <c r="Q1572" t="n">
        <v>202.85</v>
      </c>
      <c r="R1572" t="n">
        <v>21.65</v>
      </c>
      <c r="S1572" t="n">
        <v>13.89</v>
      </c>
      <c r="T1572" t="n">
        <v>2192.14</v>
      </c>
      <c r="U1572" t="n">
        <v>0.64</v>
      </c>
      <c r="V1572" t="n">
        <v>0.75</v>
      </c>
      <c r="W1572" t="n">
        <v>0.65</v>
      </c>
      <c r="X1572" t="n">
        <v>0.13</v>
      </c>
      <c r="Y1572" t="n">
        <v>1</v>
      </c>
      <c r="Z1572" t="n">
        <v>10</v>
      </c>
    </row>
    <row r="1573">
      <c r="A1573" t="n">
        <v>40</v>
      </c>
      <c r="B1573" t="n">
        <v>130</v>
      </c>
      <c r="C1573" t="inlineStr">
        <is>
          <t xml:space="preserve">CONCLUIDO	</t>
        </is>
      </c>
      <c r="D1573" t="n">
        <v>12.0413</v>
      </c>
      <c r="E1573" t="n">
        <v>8.300000000000001</v>
      </c>
      <c r="F1573" t="n">
        <v>5.16</v>
      </c>
      <c r="G1573" t="n">
        <v>44.21</v>
      </c>
      <c r="H1573" t="n">
        <v>0.72</v>
      </c>
      <c r="I1573" t="n">
        <v>7</v>
      </c>
      <c r="J1573" t="n">
        <v>271.47</v>
      </c>
      <c r="K1573" t="n">
        <v>59.19</v>
      </c>
      <c r="L1573" t="n">
        <v>11</v>
      </c>
      <c r="M1573" t="n">
        <v>5</v>
      </c>
      <c r="N1573" t="n">
        <v>71.27</v>
      </c>
      <c r="O1573" t="n">
        <v>33715.11</v>
      </c>
      <c r="P1573" t="n">
        <v>80.78</v>
      </c>
      <c r="Q1573" t="n">
        <v>202.82</v>
      </c>
      <c r="R1573" t="n">
        <v>21.26</v>
      </c>
      <c r="S1573" t="n">
        <v>13.89</v>
      </c>
      <c r="T1573" t="n">
        <v>1997.13</v>
      </c>
      <c r="U1573" t="n">
        <v>0.65</v>
      </c>
      <c r="V1573" t="n">
        <v>0.75</v>
      </c>
      <c r="W1573" t="n">
        <v>0.65</v>
      </c>
      <c r="X1573" t="n">
        <v>0.12</v>
      </c>
      <c r="Y1573" t="n">
        <v>1</v>
      </c>
      <c r="Z1573" t="n">
        <v>10</v>
      </c>
    </row>
    <row r="1574">
      <c r="A1574" t="n">
        <v>41</v>
      </c>
      <c r="B1574" t="n">
        <v>130</v>
      </c>
      <c r="C1574" t="inlineStr">
        <is>
          <t xml:space="preserve">CONCLUIDO	</t>
        </is>
      </c>
      <c r="D1574" t="n">
        <v>12.0228</v>
      </c>
      <c r="E1574" t="n">
        <v>8.32</v>
      </c>
      <c r="F1574" t="n">
        <v>5.17</v>
      </c>
      <c r="G1574" t="n">
        <v>44.32</v>
      </c>
      <c r="H1574" t="n">
        <v>0.74</v>
      </c>
      <c r="I1574" t="n">
        <v>7</v>
      </c>
      <c r="J1574" t="n">
        <v>271.95</v>
      </c>
      <c r="K1574" t="n">
        <v>59.19</v>
      </c>
      <c r="L1574" t="n">
        <v>11.25</v>
      </c>
      <c r="M1574" t="n">
        <v>5</v>
      </c>
      <c r="N1574" t="n">
        <v>71.5</v>
      </c>
      <c r="O1574" t="n">
        <v>33774.23</v>
      </c>
      <c r="P1574" t="n">
        <v>80.69</v>
      </c>
      <c r="Q1574" t="n">
        <v>202.81</v>
      </c>
      <c r="R1574" t="n">
        <v>21.75</v>
      </c>
      <c r="S1574" t="n">
        <v>13.89</v>
      </c>
      <c r="T1574" t="n">
        <v>2240.34</v>
      </c>
      <c r="U1574" t="n">
        <v>0.64</v>
      </c>
      <c r="V1574" t="n">
        <v>0.75</v>
      </c>
      <c r="W1574" t="n">
        <v>0.65</v>
      </c>
      <c r="X1574" t="n">
        <v>0.13</v>
      </c>
      <c r="Y1574" t="n">
        <v>1</v>
      </c>
      <c r="Z1574" t="n">
        <v>10</v>
      </c>
    </row>
    <row r="1575">
      <c r="A1575" t="n">
        <v>42</v>
      </c>
      <c r="B1575" t="n">
        <v>130</v>
      </c>
      <c r="C1575" t="inlineStr">
        <is>
          <t xml:space="preserve">CONCLUIDO	</t>
        </is>
      </c>
      <c r="D1575" t="n">
        <v>12.1445</v>
      </c>
      <c r="E1575" t="n">
        <v>8.23</v>
      </c>
      <c r="F1575" t="n">
        <v>5.14</v>
      </c>
      <c r="G1575" t="n">
        <v>51.36</v>
      </c>
      <c r="H1575" t="n">
        <v>0.75</v>
      </c>
      <c r="I1575" t="n">
        <v>6</v>
      </c>
      <c r="J1575" t="n">
        <v>272.43</v>
      </c>
      <c r="K1575" t="n">
        <v>59.19</v>
      </c>
      <c r="L1575" t="n">
        <v>11.5</v>
      </c>
      <c r="M1575" t="n">
        <v>4</v>
      </c>
      <c r="N1575" t="n">
        <v>71.73</v>
      </c>
      <c r="O1575" t="n">
        <v>33833.57</v>
      </c>
      <c r="P1575" t="n">
        <v>79.87</v>
      </c>
      <c r="Q1575" t="n">
        <v>202.82</v>
      </c>
      <c r="R1575" t="n">
        <v>20.74</v>
      </c>
      <c r="S1575" t="n">
        <v>13.89</v>
      </c>
      <c r="T1575" t="n">
        <v>1738.78</v>
      </c>
      <c r="U1575" t="n">
        <v>0.67</v>
      </c>
      <c r="V1575" t="n">
        <v>0.75</v>
      </c>
      <c r="W1575" t="n">
        <v>0.65</v>
      </c>
      <c r="X1575" t="n">
        <v>0.1</v>
      </c>
      <c r="Y1575" t="n">
        <v>1</v>
      </c>
      <c r="Z1575" t="n">
        <v>10</v>
      </c>
    </row>
    <row r="1576">
      <c r="A1576" t="n">
        <v>43</v>
      </c>
      <c r="B1576" t="n">
        <v>130</v>
      </c>
      <c r="C1576" t="inlineStr">
        <is>
          <t xml:space="preserve">CONCLUIDO	</t>
        </is>
      </c>
      <c r="D1576" t="n">
        <v>12.14</v>
      </c>
      <c r="E1576" t="n">
        <v>8.24</v>
      </c>
      <c r="F1576" t="n">
        <v>5.14</v>
      </c>
      <c r="G1576" t="n">
        <v>51.39</v>
      </c>
      <c r="H1576" t="n">
        <v>0.77</v>
      </c>
      <c r="I1576" t="n">
        <v>6</v>
      </c>
      <c r="J1576" t="n">
        <v>272.91</v>
      </c>
      <c r="K1576" t="n">
        <v>59.19</v>
      </c>
      <c r="L1576" t="n">
        <v>11.75</v>
      </c>
      <c r="M1576" t="n">
        <v>4</v>
      </c>
      <c r="N1576" t="n">
        <v>71.95999999999999</v>
      </c>
      <c r="O1576" t="n">
        <v>33892.87</v>
      </c>
      <c r="P1576" t="n">
        <v>79.97</v>
      </c>
      <c r="Q1576" t="n">
        <v>202.82</v>
      </c>
      <c r="R1576" t="n">
        <v>20.75</v>
      </c>
      <c r="S1576" t="n">
        <v>13.89</v>
      </c>
      <c r="T1576" t="n">
        <v>1747.09</v>
      </c>
      <c r="U1576" t="n">
        <v>0.67</v>
      </c>
      <c r="V1576" t="n">
        <v>0.75</v>
      </c>
      <c r="W1576" t="n">
        <v>0.65</v>
      </c>
      <c r="X1576" t="n">
        <v>0.1</v>
      </c>
      <c r="Y1576" t="n">
        <v>1</v>
      </c>
      <c r="Z1576" t="n">
        <v>10</v>
      </c>
    </row>
    <row r="1577">
      <c r="A1577" t="n">
        <v>44</v>
      </c>
      <c r="B1577" t="n">
        <v>130</v>
      </c>
      <c r="C1577" t="inlineStr">
        <is>
          <t xml:space="preserve">CONCLUIDO	</t>
        </is>
      </c>
      <c r="D1577" t="n">
        <v>12.1396</v>
      </c>
      <c r="E1577" t="n">
        <v>8.24</v>
      </c>
      <c r="F1577" t="n">
        <v>5.14</v>
      </c>
      <c r="G1577" t="n">
        <v>51.39</v>
      </c>
      <c r="H1577" t="n">
        <v>0.78</v>
      </c>
      <c r="I1577" t="n">
        <v>6</v>
      </c>
      <c r="J1577" t="n">
        <v>273.39</v>
      </c>
      <c r="K1577" t="n">
        <v>59.19</v>
      </c>
      <c r="L1577" t="n">
        <v>12</v>
      </c>
      <c r="M1577" t="n">
        <v>4</v>
      </c>
      <c r="N1577" t="n">
        <v>72.2</v>
      </c>
      <c r="O1577" t="n">
        <v>33952.26</v>
      </c>
      <c r="P1577" t="n">
        <v>80</v>
      </c>
      <c r="Q1577" t="n">
        <v>202.81</v>
      </c>
      <c r="R1577" t="n">
        <v>20.84</v>
      </c>
      <c r="S1577" t="n">
        <v>13.89</v>
      </c>
      <c r="T1577" t="n">
        <v>1790.4</v>
      </c>
      <c r="U1577" t="n">
        <v>0.67</v>
      </c>
      <c r="V1577" t="n">
        <v>0.75</v>
      </c>
      <c r="W1577" t="n">
        <v>0.65</v>
      </c>
      <c r="X1577" t="n">
        <v>0.1</v>
      </c>
      <c r="Y1577" t="n">
        <v>1</v>
      </c>
      <c r="Z1577" t="n">
        <v>10</v>
      </c>
    </row>
    <row r="1578">
      <c r="A1578" t="n">
        <v>45</v>
      </c>
      <c r="B1578" t="n">
        <v>130</v>
      </c>
      <c r="C1578" t="inlineStr">
        <is>
          <t xml:space="preserve">CONCLUIDO	</t>
        </is>
      </c>
      <c r="D1578" t="n">
        <v>12.1441</v>
      </c>
      <c r="E1578" t="n">
        <v>8.23</v>
      </c>
      <c r="F1578" t="n">
        <v>5.14</v>
      </c>
      <c r="G1578" t="n">
        <v>51.36</v>
      </c>
      <c r="H1578" t="n">
        <v>0.8</v>
      </c>
      <c r="I1578" t="n">
        <v>6</v>
      </c>
      <c r="J1578" t="n">
        <v>273.87</v>
      </c>
      <c r="K1578" t="n">
        <v>59.19</v>
      </c>
      <c r="L1578" t="n">
        <v>12.25</v>
      </c>
      <c r="M1578" t="n">
        <v>4</v>
      </c>
      <c r="N1578" t="n">
        <v>72.43000000000001</v>
      </c>
      <c r="O1578" t="n">
        <v>34011.74</v>
      </c>
      <c r="P1578" t="n">
        <v>79.89</v>
      </c>
      <c r="Q1578" t="n">
        <v>202.81</v>
      </c>
      <c r="R1578" t="n">
        <v>20.81</v>
      </c>
      <c r="S1578" t="n">
        <v>13.89</v>
      </c>
      <c r="T1578" t="n">
        <v>1773.13</v>
      </c>
      <c r="U1578" t="n">
        <v>0.67</v>
      </c>
      <c r="V1578" t="n">
        <v>0.75</v>
      </c>
      <c r="W1578" t="n">
        <v>0.64</v>
      </c>
      <c r="X1578" t="n">
        <v>0.1</v>
      </c>
      <c r="Y1578" t="n">
        <v>1</v>
      </c>
      <c r="Z1578" t="n">
        <v>10</v>
      </c>
    </row>
    <row r="1579">
      <c r="A1579" t="n">
        <v>46</v>
      </c>
      <c r="B1579" t="n">
        <v>130</v>
      </c>
      <c r="C1579" t="inlineStr">
        <is>
          <t xml:space="preserve">CONCLUIDO	</t>
        </is>
      </c>
      <c r="D1579" t="n">
        <v>12.1556</v>
      </c>
      <c r="E1579" t="n">
        <v>8.23</v>
      </c>
      <c r="F1579" t="n">
        <v>5.13</v>
      </c>
      <c r="G1579" t="n">
        <v>51.28</v>
      </c>
      <c r="H1579" t="n">
        <v>0.8100000000000001</v>
      </c>
      <c r="I1579" t="n">
        <v>6</v>
      </c>
      <c r="J1579" t="n">
        <v>274.35</v>
      </c>
      <c r="K1579" t="n">
        <v>59.19</v>
      </c>
      <c r="L1579" t="n">
        <v>12.5</v>
      </c>
      <c r="M1579" t="n">
        <v>4</v>
      </c>
      <c r="N1579" t="n">
        <v>72.66</v>
      </c>
      <c r="O1579" t="n">
        <v>34071.31</v>
      </c>
      <c r="P1579" t="n">
        <v>79.67</v>
      </c>
      <c r="Q1579" t="n">
        <v>202.82</v>
      </c>
      <c r="R1579" t="n">
        <v>20.42</v>
      </c>
      <c r="S1579" t="n">
        <v>13.89</v>
      </c>
      <c r="T1579" t="n">
        <v>1581.52</v>
      </c>
      <c r="U1579" t="n">
        <v>0.68</v>
      </c>
      <c r="V1579" t="n">
        <v>0.75</v>
      </c>
      <c r="W1579" t="n">
        <v>0.65</v>
      </c>
      <c r="X1579" t="n">
        <v>0.09</v>
      </c>
      <c r="Y1579" t="n">
        <v>1</v>
      </c>
      <c r="Z1579" t="n">
        <v>10</v>
      </c>
    </row>
    <row r="1580">
      <c r="A1580" t="n">
        <v>47</v>
      </c>
      <c r="B1580" t="n">
        <v>130</v>
      </c>
      <c r="C1580" t="inlineStr">
        <is>
          <t xml:space="preserve">CONCLUIDO	</t>
        </is>
      </c>
      <c r="D1580" t="n">
        <v>12.1339</v>
      </c>
      <c r="E1580" t="n">
        <v>8.24</v>
      </c>
      <c r="F1580" t="n">
        <v>5.14</v>
      </c>
      <c r="G1580" t="n">
        <v>51.43</v>
      </c>
      <c r="H1580" t="n">
        <v>0.83</v>
      </c>
      <c r="I1580" t="n">
        <v>6</v>
      </c>
      <c r="J1580" t="n">
        <v>274.84</v>
      </c>
      <c r="K1580" t="n">
        <v>59.19</v>
      </c>
      <c r="L1580" t="n">
        <v>12.75</v>
      </c>
      <c r="M1580" t="n">
        <v>4</v>
      </c>
      <c r="N1580" t="n">
        <v>72.89</v>
      </c>
      <c r="O1580" t="n">
        <v>34130.98</v>
      </c>
      <c r="P1580" t="n">
        <v>79.81</v>
      </c>
      <c r="Q1580" t="n">
        <v>202.82</v>
      </c>
      <c r="R1580" t="n">
        <v>20.78</v>
      </c>
      <c r="S1580" t="n">
        <v>13.89</v>
      </c>
      <c r="T1580" t="n">
        <v>1759.79</v>
      </c>
      <c r="U1580" t="n">
        <v>0.67</v>
      </c>
      <c r="V1580" t="n">
        <v>0.75</v>
      </c>
      <c r="W1580" t="n">
        <v>0.65</v>
      </c>
      <c r="X1580" t="n">
        <v>0.1</v>
      </c>
      <c r="Y1580" t="n">
        <v>1</v>
      </c>
      <c r="Z1580" t="n">
        <v>10</v>
      </c>
    </row>
    <row r="1581">
      <c r="A1581" t="n">
        <v>48</v>
      </c>
      <c r="B1581" t="n">
        <v>130</v>
      </c>
      <c r="C1581" t="inlineStr">
        <is>
          <t xml:space="preserve">CONCLUIDO	</t>
        </is>
      </c>
      <c r="D1581" t="n">
        <v>12.1408</v>
      </c>
      <c r="E1581" t="n">
        <v>8.24</v>
      </c>
      <c r="F1581" t="n">
        <v>5.14</v>
      </c>
      <c r="G1581" t="n">
        <v>51.38</v>
      </c>
      <c r="H1581" t="n">
        <v>0.84</v>
      </c>
      <c r="I1581" t="n">
        <v>6</v>
      </c>
      <c r="J1581" t="n">
        <v>275.32</v>
      </c>
      <c r="K1581" t="n">
        <v>59.19</v>
      </c>
      <c r="L1581" t="n">
        <v>13</v>
      </c>
      <c r="M1581" t="n">
        <v>4</v>
      </c>
      <c r="N1581" t="n">
        <v>73.13</v>
      </c>
      <c r="O1581" t="n">
        <v>34190.73</v>
      </c>
      <c r="P1581" t="n">
        <v>79.68000000000001</v>
      </c>
      <c r="Q1581" t="n">
        <v>202.81</v>
      </c>
      <c r="R1581" t="n">
        <v>20.69</v>
      </c>
      <c r="S1581" t="n">
        <v>13.89</v>
      </c>
      <c r="T1581" t="n">
        <v>1717.23</v>
      </c>
      <c r="U1581" t="n">
        <v>0.67</v>
      </c>
      <c r="V1581" t="n">
        <v>0.75</v>
      </c>
      <c r="W1581" t="n">
        <v>0.65</v>
      </c>
      <c r="X1581" t="n">
        <v>0.1</v>
      </c>
      <c r="Y1581" t="n">
        <v>1</v>
      </c>
      <c r="Z1581" t="n">
        <v>10</v>
      </c>
    </row>
    <row r="1582">
      <c r="A1582" t="n">
        <v>49</v>
      </c>
      <c r="B1582" t="n">
        <v>130</v>
      </c>
      <c r="C1582" t="inlineStr">
        <is>
          <t xml:space="preserve">CONCLUIDO	</t>
        </is>
      </c>
      <c r="D1582" t="n">
        <v>12.1433</v>
      </c>
      <c r="E1582" t="n">
        <v>8.24</v>
      </c>
      <c r="F1582" t="n">
        <v>5.14</v>
      </c>
      <c r="G1582" t="n">
        <v>51.37</v>
      </c>
      <c r="H1582" t="n">
        <v>0.86</v>
      </c>
      <c r="I1582" t="n">
        <v>6</v>
      </c>
      <c r="J1582" t="n">
        <v>275.81</v>
      </c>
      <c r="K1582" t="n">
        <v>59.19</v>
      </c>
      <c r="L1582" t="n">
        <v>13.25</v>
      </c>
      <c r="M1582" t="n">
        <v>4</v>
      </c>
      <c r="N1582" t="n">
        <v>73.36</v>
      </c>
      <c r="O1582" t="n">
        <v>34250.57</v>
      </c>
      <c r="P1582" t="n">
        <v>79.55</v>
      </c>
      <c r="Q1582" t="n">
        <v>202.81</v>
      </c>
      <c r="R1582" t="n">
        <v>20.7</v>
      </c>
      <c r="S1582" t="n">
        <v>13.89</v>
      </c>
      <c r="T1582" t="n">
        <v>1718.32</v>
      </c>
      <c r="U1582" t="n">
        <v>0.67</v>
      </c>
      <c r="V1582" t="n">
        <v>0.75</v>
      </c>
      <c r="W1582" t="n">
        <v>0.65</v>
      </c>
      <c r="X1582" t="n">
        <v>0.1</v>
      </c>
      <c r="Y1582" t="n">
        <v>1</v>
      </c>
      <c r="Z1582" t="n">
        <v>10</v>
      </c>
    </row>
    <row r="1583">
      <c r="A1583" t="n">
        <v>50</v>
      </c>
      <c r="B1583" t="n">
        <v>130</v>
      </c>
      <c r="C1583" t="inlineStr">
        <is>
          <t xml:space="preserve">CONCLUIDO	</t>
        </is>
      </c>
      <c r="D1583" t="n">
        <v>12.1449</v>
      </c>
      <c r="E1583" t="n">
        <v>8.23</v>
      </c>
      <c r="F1583" t="n">
        <v>5.14</v>
      </c>
      <c r="G1583" t="n">
        <v>51.36</v>
      </c>
      <c r="H1583" t="n">
        <v>0.87</v>
      </c>
      <c r="I1583" t="n">
        <v>6</v>
      </c>
      <c r="J1583" t="n">
        <v>276.29</v>
      </c>
      <c r="K1583" t="n">
        <v>59.19</v>
      </c>
      <c r="L1583" t="n">
        <v>13.5</v>
      </c>
      <c r="M1583" t="n">
        <v>4</v>
      </c>
      <c r="N1583" t="n">
        <v>73.59999999999999</v>
      </c>
      <c r="O1583" t="n">
        <v>34310.51</v>
      </c>
      <c r="P1583" t="n">
        <v>79.47</v>
      </c>
      <c r="Q1583" t="n">
        <v>202.81</v>
      </c>
      <c r="R1583" t="n">
        <v>20.66</v>
      </c>
      <c r="S1583" t="n">
        <v>13.89</v>
      </c>
      <c r="T1583" t="n">
        <v>1697.43</v>
      </c>
      <c r="U1583" t="n">
        <v>0.67</v>
      </c>
      <c r="V1583" t="n">
        <v>0.75</v>
      </c>
      <c r="W1583" t="n">
        <v>0.65</v>
      </c>
      <c r="X1583" t="n">
        <v>0.1</v>
      </c>
      <c r="Y1583" t="n">
        <v>1</v>
      </c>
      <c r="Z1583" t="n">
        <v>10</v>
      </c>
    </row>
    <row r="1584">
      <c r="A1584" t="n">
        <v>51</v>
      </c>
      <c r="B1584" t="n">
        <v>130</v>
      </c>
      <c r="C1584" t="inlineStr">
        <is>
          <t xml:space="preserve">CONCLUIDO	</t>
        </is>
      </c>
      <c r="D1584" t="n">
        <v>12.1437</v>
      </c>
      <c r="E1584" t="n">
        <v>8.23</v>
      </c>
      <c r="F1584" t="n">
        <v>5.14</v>
      </c>
      <c r="G1584" t="n">
        <v>51.36</v>
      </c>
      <c r="H1584" t="n">
        <v>0.88</v>
      </c>
      <c r="I1584" t="n">
        <v>6</v>
      </c>
      <c r="J1584" t="n">
        <v>276.78</v>
      </c>
      <c r="K1584" t="n">
        <v>59.19</v>
      </c>
      <c r="L1584" t="n">
        <v>13.75</v>
      </c>
      <c r="M1584" t="n">
        <v>4</v>
      </c>
      <c r="N1584" t="n">
        <v>73.84</v>
      </c>
      <c r="O1584" t="n">
        <v>34370.54</v>
      </c>
      <c r="P1584" t="n">
        <v>79.27</v>
      </c>
      <c r="Q1584" t="n">
        <v>202.81</v>
      </c>
      <c r="R1584" t="n">
        <v>20.75</v>
      </c>
      <c r="S1584" t="n">
        <v>13.89</v>
      </c>
      <c r="T1584" t="n">
        <v>1744.21</v>
      </c>
      <c r="U1584" t="n">
        <v>0.67</v>
      </c>
      <c r="V1584" t="n">
        <v>0.75</v>
      </c>
      <c r="W1584" t="n">
        <v>0.64</v>
      </c>
      <c r="X1584" t="n">
        <v>0.1</v>
      </c>
      <c r="Y1584" t="n">
        <v>1</v>
      </c>
      <c r="Z1584" t="n">
        <v>10</v>
      </c>
    </row>
    <row r="1585">
      <c r="A1585" t="n">
        <v>52</v>
      </c>
      <c r="B1585" t="n">
        <v>130</v>
      </c>
      <c r="C1585" t="inlineStr">
        <is>
          <t xml:space="preserve">CONCLUIDO	</t>
        </is>
      </c>
      <c r="D1585" t="n">
        <v>12.1417</v>
      </c>
      <c r="E1585" t="n">
        <v>8.24</v>
      </c>
      <c r="F1585" t="n">
        <v>5.14</v>
      </c>
      <c r="G1585" t="n">
        <v>51.38</v>
      </c>
      <c r="H1585" t="n">
        <v>0.9</v>
      </c>
      <c r="I1585" t="n">
        <v>6</v>
      </c>
      <c r="J1585" t="n">
        <v>277.27</v>
      </c>
      <c r="K1585" t="n">
        <v>59.19</v>
      </c>
      <c r="L1585" t="n">
        <v>14</v>
      </c>
      <c r="M1585" t="n">
        <v>4</v>
      </c>
      <c r="N1585" t="n">
        <v>74.06999999999999</v>
      </c>
      <c r="O1585" t="n">
        <v>34430.66</v>
      </c>
      <c r="P1585" t="n">
        <v>79.15000000000001</v>
      </c>
      <c r="Q1585" t="n">
        <v>202.81</v>
      </c>
      <c r="R1585" t="n">
        <v>20.83</v>
      </c>
      <c r="S1585" t="n">
        <v>13.89</v>
      </c>
      <c r="T1585" t="n">
        <v>1786.8</v>
      </c>
      <c r="U1585" t="n">
        <v>0.67</v>
      </c>
      <c r="V1585" t="n">
        <v>0.75</v>
      </c>
      <c r="W1585" t="n">
        <v>0.64</v>
      </c>
      <c r="X1585" t="n">
        <v>0.1</v>
      </c>
      <c r="Y1585" t="n">
        <v>1</v>
      </c>
      <c r="Z1585" t="n">
        <v>10</v>
      </c>
    </row>
    <row r="1586">
      <c r="A1586" t="n">
        <v>53</v>
      </c>
      <c r="B1586" t="n">
        <v>130</v>
      </c>
      <c r="C1586" t="inlineStr">
        <is>
          <t xml:space="preserve">CONCLUIDO	</t>
        </is>
      </c>
      <c r="D1586" t="n">
        <v>12.2387</v>
      </c>
      <c r="E1586" t="n">
        <v>8.17</v>
      </c>
      <c r="F1586" t="n">
        <v>5.12</v>
      </c>
      <c r="G1586" t="n">
        <v>61.46</v>
      </c>
      <c r="H1586" t="n">
        <v>0.91</v>
      </c>
      <c r="I1586" t="n">
        <v>5</v>
      </c>
      <c r="J1586" t="n">
        <v>277.76</v>
      </c>
      <c r="K1586" t="n">
        <v>59.19</v>
      </c>
      <c r="L1586" t="n">
        <v>14.25</v>
      </c>
      <c r="M1586" t="n">
        <v>3</v>
      </c>
      <c r="N1586" t="n">
        <v>74.31</v>
      </c>
      <c r="O1586" t="n">
        <v>34490.87</v>
      </c>
      <c r="P1586" t="n">
        <v>78.76000000000001</v>
      </c>
      <c r="Q1586" t="n">
        <v>202.81</v>
      </c>
      <c r="R1586" t="n">
        <v>20.32</v>
      </c>
      <c r="S1586" t="n">
        <v>13.89</v>
      </c>
      <c r="T1586" t="n">
        <v>1532.72</v>
      </c>
      <c r="U1586" t="n">
        <v>0.68</v>
      </c>
      <c r="V1586" t="n">
        <v>0.76</v>
      </c>
      <c r="W1586" t="n">
        <v>0.64</v>
      </c>
      <c r="X1586" t="n">
        <v>0.08</v>
      </c>
      <c r="Y1586" t="n">
        <v>1</v>
      </c>
      <c r="Z1586" t="n">
        <v>10</v>
      </c>
    </row>
    <row r="1587">
      <c r="A1587" t="n">
        <v>54</v>
      </c>
      <c r="B1587" t="n">
        <v>130</v>
      </c>
      <c r="C1587" t="inlineStr">
        <is>
          <t xml:space="preserve">CONCLUIDO	</t>
        </is>
      </c>
      <c r="D1587" t="n">
        <v>12.2316</v>
      </c>
      <c r="E1587" t="n">
        <v>8.18</v>
      </c>
      <c r="F1587" t="n">
        <v>5.13</v>
      </c>
      <c r="G1587" t="n">
        <v>61.51</v>
      </c>
      <c r="H1587" t="n">
        <v>0.93</v>
      </c>
      <c r="I1587" t="n">
        <v>5</v>
      </c>
      <c r="J1587" t="n">
        <v>278.25</v>
      </c>
      <c r="K1587" t="n">
        <v>59.19</v>
      </c>
      <c r="L1587" t="n">
        <v>14.5</v>
      </c>
      <c r="M1587" t="n">
        <v>3</v>
      </c>
      <c r="N1587" t="n">
        <v>74.55</v>
      </c>
      <c r="O1587" t="n">
        <v>34551.18</v>
      </c>
      <c r="P1587" t="n">
        <v>78.77</v>
      </c>
      <c r="Q1587" t="n">
        <v>202.81</v>
      </c>
      <c r="R1587" t="n">
        <v>20.32</v>
      </c>
      <c r="S1587" t="n">
        <v>13.89</v>
      </c>
      <c r="T1587" t="n">
        <v>1532.38</v>
      </c>
      <c r="U1587" t="n">
        <v>0.68</v>
      </c>
      <c r="V1587" t="n">
        <v>0.75</v>
      </c>
      <c r="W1587" t="n">
        <v>0.65</v>
      </c>
      <c r="X1587" t="n">
        <v>0.09</v>
      </c>
      <c r="Y1587" t="n">
        <v>1</v>
      </c>
      <c r="Z1587" t="n">
        <v>10</v>
      </c>
    </row>
    <row r="1588">
      <c r="A1588" t="n">
        <v>55</v>
      </c>
      <c r="B1588" t="n">
        <v>130</v>
      </c>
      <c r="C1588" t="inlineStr">
        <is>
          <t xml:space="preserve">CONCLUIDO	</t>
        </is>
      </c>
      <c r="D1588" t="n">
        <v>12.2362</v>
      </c>
      <c r="E1588" t="n">
        <v>8.17</v>
      </c>
      <c r="F1588" t="n">
        <v>5.12</v>
      </c>
      <c r="G1588" t="n">
        <v>61.48</v>
      </c>
      <c r="H1588" t="n">
        <v>0.9399999999999999</v>
      </c>
      <c r="I1588" t="n">
        <v>5</v>
      </c>
      <c r="J1588" t="n">
        <v>278.74</v>
      </c>
      <c r="K1588" t="n">
        <v>59.19</v>
      </c>
      <c r="L1588" t="n">
        <v>14.75</v>
      </c>
      <c r="M1588" t="n">
        <v>3</v>
      </c>
      <c r="N1588" t="n">
        <v>74.79000000000001</v>
      </c>
      <c r="O1588" t="n">
        <v>34611.59</v>
      </c>
      <c r="P1588" t="n">
        <v>78.67</v>
      </c>
      <c r="Q1588" t="n">
        <v>202.81</v>
      </c>
      <c r="R1588" t="n">
        <v>20.28</v>
      </c>
      <c r="S1588" t="n">
        <v>13.89</v>
      </c>
      <c r="T1588" t="n">
        <v>1516.31</v>
      </c>
      <c r="U1588" t="n">
        <v>0.68</v>
      </c>
      <c r="V1588" t="n">
        <v>0.76</v>
      </c>
      <c r="W1588" t="n">
        <v>0.65</v>
      </c>
      <c r="X1588" t="n">
        <v>0.09</v>
      </c>
      <c r="Y1588" t="n">
        <v>1</v>
      </c>
      <c r="Z1588" t="n">
        <v>10</v>
      </c>
    </row>
    <row r="1589">
      <c r="A1589" t="n">
        <v>56</v>
      </c>
      <c r="B1589" t="n">
        <v>130</v>
      </c>
      <c r="C1589" t="inlineStr">
        <is>
          <t xml:space="preserve">CONCLUIDO	</t>
        </is>
      </c>
      <c r="D1589" t="n">
        <v>12.2453</v>
      </c>
      <c r="E1589" t="n">
        <v>8.17</v>
      </c>
      <c r="F1589" t="n">
        <v>5.12</v>
      </c>
      <c r="G1589" t="n">
        <v>61.4</v>
      </c>
      <c r="H1589" t="n">
        <v>0.96</v>
      </c>
      <c r="I1589" t="n">
        <v>5</v>
      </c>
      <c r="J1589" t="n">
        <v>279.23</v>
      </c>
      <c r="K1589" t="n">
        <v>59.19</v>
      </c>
      <c r="L1589" t="n">
        <v>15</v>
      </c>
      <c r="M1589" t="n">
        <v>3</v>
      </c>
      <c r="N1589" t="n">
        <v>75.03</v>
      </c>
      <c r="O1589" t="n">
        <v>34672.08</v>
      </c>
      <c r="P1589" t="n">
        <v>78.48999999999999</v>
      </c>
      <c r="Q1589" t="n">
        <v>202.81</v>
      </c>
      <c r="R1589" t="n">
        <v>20.12</v>
      </c>
      <c r="S1589" t="n">
        <v>13.89</v>
      </c>
      <c r="T1589" t="n">
        <v>1433.9</v>
      </c>
      <c r="U1589" t="n">
        <v>0.6899999999999999</v>
      </c>
      <c r="V1589" t="n">
        <v>0.76</v>
      </c>
      <c r="W1589" t="n">
        <v>0.64</v>
      </c>
      <c r="X1589" t="n">
        <v>0.08</v>
      </c>
      <c r="Y1589" t="n">
        <v>1</v>
      </c>
      <c r="Z1589" t="n">
        <v>10</v>
      </c>
    </row>
    <row r="1590">
      <c r="A1590" t="n">
        <v>57</v>
      </c>
      <c r="B1590" t="n">
        <v>130</v>
      </c>
      <c r="C1590" t="inlineStr">
        <is>
          <t xml:space="preserve">CONCLUIDO	</t>
        </is>
      </c>
      <c r="D1590" t="n">
        <v>12.2432</v>
      </c>
      <c r="E1590" t="n">
        <v>8.17</v>
      </c>
      <c r="F1590" t="n">
        <v>5.12</v>
      </c>
      <c r="G1590" t="n">
        <v>61.42</v>
      </c>
      <c r="H1590" t="n">
        <v>0.97</v>
      </c>
      <c r="I1590" t="n">
        <v>5</v>
      </c>
      <c r="J1590" t="n">
        <v>279.72</v>
      </c>
      <c r="K1590" t="n">
        <v>59.19</v>
      </c>
      <c r="L1590" t="n">
        <v>15.25</v>
      </c>
      <c r="M1590" t="n">
        <v>3</v>
      </c>
      <c r="N1590" t="n">
        <v>75.27</v>
      </c>
      <c r="O1590" t="n">
        <v>34732.68</v>
      </c>
      <c r="P1590" t="n">
        <v>78.55</v>
      </c>
      <c r="Q1590" t="n">
        <v>202.82</v>
      </c>
      <c r="R1590" t="n">
        <v>20.16</v>
      </c>
      <c r="S1590" t="n">
        <v>13.89</v>
      </c>
      <c r="T1590" t="n">
        <v>1457</v>
      </c>
      <c r="U1590" t="n">
        <v>0.6899999999999999</v>
      </c>
      <c r="V1590" t="n">
        <v>0.76</v>
      </c>
      <c r="W1590" t="n">
        <v>0.64</v>
      </c>
      <c r="X1590" t="n">
        <v>0.08</v>
      </c>
      <c r="Y1590" t="n">
        <v>1</v>
      </c>
      <c r="Z1590" t="n">
        <v>10</v>
      </c>
    </row>
    <row r="1591">
      <c r="A1591" t="n">
        <v>58</v>
      </c>
      <c r="B1591" t="n">
        <v>130</v>
      </c>
      <c r="C1591" t="inlineStr">
        <is>
          <t xml:space="preserve">CONCLUIDO	</t>
        </is>
      </c>
      <c r="D1591" t="n">
        <v>12.2428</v>
      </c>
      <c r="E1591" t="n">
        <v>8.17</v>
      </c>
      <c r="F1591" t="n">
        <v>5.12</v>
      </c>
      <c r="G1591" t="n">
        <v>61.42</v>
      </c>
      <c r="H1591" t="n">
        <v>0.98</v>
      </c>
      <c r="I1591" t="n">
        <v>5</v>
      </c>
      <c r="J1591" t="n">
        <v>280.21</v>
      </c>
      <c r="K1591" t="n">
        <v>59.19</v>
      </c>
      <c r="L1591" t="n">
        <v>15.5</v>
      </c>
      <c r="M1591" t="n">
        <v>3</v>
      </c>
      <c r="N1591" t="n">
        <v>75.52</v>
      </c>
      <c r="O1591" t="n">
        <v>34793.36</v>
      </c>
      <c r="P1591" t="n">
        <v>78.72</v>
      </c>
      <c r="Q1591" t="n">
        <v>202.81</v>
      </c>
      <c r="R1591" t="n">
        <v>20.14</v>
      </c>
      <c r="S1591" t="n">
        <v>13.89</v>
      </c>
      <c r="T1591" t="n">
        <v>1446.14</v>
      </c>
      <c r="U1591" t="n">
        <v>0.6899999999999999</v>
      </c>
      <c r="V1591" t="n">
        <v>0.76</v>
      </c>
      <c r="W1591" t="n">
        <v>0.65</v>
      </c>
      <c r="X1591" t="n">
        <v>0.08</v>
      </c>
      <c r="Y1591" t="n">
        <v>1</v>
      </c>
      <c r="Z1591" t="n">
        <v>10</v>
      </c>
    </row>
    <row r="1592">
      <c r="A1592" t="n">
        <v>59</v>
      </c>
      <c r="B1592" t="n">
        <v>130</v>
      </c>
      <c r="C1592" t="inlineStr">
        <is>
          <t xml:space="preserve">CONCLUIDO	</t>
        </is>
      </c>
      <c r="D1592" t="n">
        <v>12.2291</v>
      </c>
      <c r="E1592" t="n">
        <v>8.18</v>
      </c>
      <c r="F1592" t="n">
        <v>5.13</v>
      </c>
      <c r="G1592" t="n">
        <v>61.53</v>
      </c>
      <c r="H1592" t="n">
        <v>1</v>
      </c>
      <c r="I1592" t="n">
        <v>5</v>
      </c>
      <c r="J1592" t="n">
        <v>280.7</v>
      </c>
      <c r="K1592" t="n">
        <v>59.19</v>
      </c>
      <c r="L1592" t="n">
        <v>15.75</v>
      </c>
      <c r="M1592" t="n">
        <v>3</v>
      </c>
      <c r="N1592" t="n">
        <v>75.76000000000001</v>
      </c>
      <c r="O1592" t="n">
        <v>34854.15</v>
      </c>
      <c r="P1592" t="n">
        <v>78.81</v>
      </c>
      <c r="Q1592" t="n">
        <v>202.81</v>
      </c>
      <c r="R1592" t="n">
        <v>20.41</v>
      </c>
      <c r="S1592" t="n">
        <v>13.89</v>
      </c>
      <c r="T1592" t="n">
        <v>1580.35</v>
      </c>
      <c r="U1592" t="n">
        <v>0.68</v>
      </c>
      <c r="V1592" t="n">
        <v>0.75</v>
      </c>
      <c r="W1592" t="n">
        <v>0.65</v>
      </c>
      <c r="X1592" t="n">
        <v>0.09</v>
      </c>
      <c r="Y1592" t="n">
        <v>1</v>
      </c>
      <c r="Z1592" t="n">
        <v>10</v>
      </c>
    </row>
    <row r="1593">
      <c r="A1593" t="n">
        <v>60</v>
      </c>
      <c r="B1593" t="n">
        <v>130</v>
      </c>
      <c r="C1593" t="inlineStr">
        <is>
          <t xml:space="preserve">CONCLUIDO	</t>
        </is>
      </c>
      <c r="D1593" t="n">
        <v>12.2324</v>
      </c>
      <c r="E1593" t="n">
        <v>8.18</v>
      </c>
      <c r="F1593" t="n">
        <v>5.13</v>
      </c>
      <c r="G1593" t="n">
        <v>61.51</v>
      </c>
      <c r="H1593" t="n">
        <v>1.01</v>
      </c>
      <c r="I1593" t="n">
        <v>5</v>
      </c>
      <c r="J1593" t="n">
        <v>281.2</v>
      </c>
      <c r="K1593" t="n">
        <v>59.19</v>
      </c>
      <c r="L1593" t="n">
        <v>16</v>
      </c>
      <c r="M1593" t="n">
        <v>3</v>
      </c>
      <c r="N1593" t="n">
        <v>76</v>
      </c>
      <c r="O1593" t="n">
        <v>34915.03</v>
      </c>
      <c r="P1593" t="n">
        <v>78.59999999999999</v>
      </c>
      <c r="Q1593" t="n">
        <v>202.81</v>
      </c>
      <c r="R1593" t="n">
        <v>20.36</v>
      </c>
      <c r="S1593" t="n">
        <v>13.89</v>
      </c>
      <c r="T1593" t="n">
        <v>1553.77</v>
      </c>
      <c r="U1593" t="n">
        <v>0.68</v>
      </c>
      <c r="V1593" t="n">
        <v>0.75</v>
      </c>
      <c r="W1593" t="n">
        <v>0.65</v>
      </c>
      <c r="X1593" t="n">
        <v>0.09</v>
      </c>
      <c r="Y1593" t="n">
        <v>1</v>
      </c>
      <c r="Z1593" t="n">
        <v>10</v>
      </c>
    </row>
    <row r="1594">
      <c r="A1594" t="n">
        <v>61</v>
      </c>
      <c r="B1594" t="n">
        <v>130</v>
      </c>
      <c r="C1594" t="inlineStr">
        <is>
          <t xml:space="preserve">CONCLUIDO	</t>
        </is>
      </c>
      <c r="D1594" t="n">
        <v>12.2341</v>
      </c>
      <c r="E1594" t="n">
        <v>8.17</v>
      </c>
      <c r="F1594" t="n">
        <v>5.12</v>
      </c>
      <c r="G1594" t="n">
        <v>61.49</v>
      </c>
      <c r="H1594" t="n">
        <v>1.03</v>
      </c>
      <c r="I1594" t="n">
        <v>5</v>
      </c>
      <c r="J1594" t="n">
        <v>281.69</v>
      </c>
      <c r="K1594" t="n">
        <v>59.19</v>
      </c>
      <c r="L1594" t="n">
        <v>16.25</v>
      </c>
      <c r="M1594" t="n">
        <v>3</v>
      </c>
      <c r="N1594" t="n">
        <v>76.25</v>
      </c>
      <c r="O1594" t="n">
        <v>34976</v>
      </c>
      <c r="P1594" t="n">
        <v>78.39</v>
      </c>
      <c r="Q1594" t="n">
        <v>202.83</v>
      </c>
      <c r="R1594" t="n">
        <v>20.35</v>
      </c>
      <c r="S1594" t="n">
        <v>13.89</v>
      </c>
      <c r="T1594" t="n">
        <v>1549.28</v>
      </c>
      <c r="U1594" t="n">
        <v>0.68</v>
      </c>
      <c r="V1594" t="n">
        <v>0.75</v>
      </c>
      <c r="W1594" t="n">
        <v>0.65</v>
      </c>
      <c r="X1594" t="n">
        <v>0.09</v>
      </c>
      <c r="Y1594" t="n">
        <v>1</v>
      </c>
      <c r="Z1594" t="n">
        <v>10</v>
      </c>
    </row>
    <row r="1595">
      <c r="A1595" t="n">
        <v>62</v>
      </c>
      <c r="B1595" t="n">
        <v>130</v>
      </c>
      <c r="C1595" t="inlineStr">
        <is>
          <t xml:space="preserve">CONCLUIDO	</t>
        </is>
      </c>
      <c r="D1595" t="n">
        <v>12.2324</v>
      </c>
      <c r="E1595" t="n">
        <v>8.18</v>
      </c>
      <c r="F1595" t="n">
        <v>5.13</v>
      </c>
      <c r="G1595" t="n">
        <v>61.51</v>
      </c>
      <c r="H1595" t="n">
        <v>1.04</v>
      </c>
      <c r="I1595" t="n">
        <v>5</v>
      </c>
      <c r="J1595" t="n">
        <v>282.19</v>
      </c>
      <c r="K1595" t="n">
        <v>59.19</v>
      </c>
      <c r="L1595" t="n">
        <v>16.5</v>
      </c>
      <c r="M1595" t="n">
        <v>3</v>
      </c>
      <c r="N1595" t="n">
        <v>76.48999999999999</v>
      </c>
      <c r="O1595" t="n">
        <v>35037.08</v>
      </c>
      <c r="P1595" t="n">
        <v>78.29000000000001</v>
      </c>
      <c r="Q1595" t="n">
        <v>202.81</v>
      </c>
      <c r="R1595" t="n">
        <v>20.32</v>
      </c>
      <c r="S1595" t="n">
        <v>13.89</v>
      </c>
      <c r="T1595" t="n">
        <v>1534.03</v>
      </c>
      <c r="U1595" t="n">
        <v>0.68</v>
      </c>
      <c r="V1595" t="n">
        <v>0.75</v>
      </c>
      <c r="W1595" t="n">
        <v>0.65</v>
      </c>
      <c r="X1595" t="n">
        <v>0.09</v>
      </c>
      <c r="Y1595" t="n">
        <v>1</v>
      </c>
      <c r="Z1595" t="n">
        <v>10</v>
      </c>
    </row>
    <row r="1596">
      <c r="A1596" t="n">
        <v>63</v>
      </c>
      <c r="B1596" t="n">
        <v>130</v>
      </c>
      <c r="C1596" t="inlineStr">
        <is>
          <t xml:space="preserve">CONCLUIDO	</t>
        </is>
      </c>
      <c r="D1596" t="n">
        <v>12.2391</v>
      </c>
      <c r="E1596" t="n">
        <v>8.17</v>
      </c>
      <c r="F1596" t="n">
        <v>5.12</v>
      </c>
      <c r="G1596" t="n">
        <v>61.45</v>
      </c>
      <c r="H1596" t="n">
        <v>1.06</v>
      </c>
      <c r="I1596" t="n">
        <v>5</v>
      </c>
      <c r="J1596" t="n">
        <v>282.68</v>
      </c>
      <c r="K1596" t="n">
        <v>59.19</v>
      </c>
      <c r="L1596" t="n">
        <v>16.75</v>
      </c>
      <c r="M1596" t="n">
        <v>3</v>
      </c>
      <c r="N1596" t="n">
        <v>76.73999999999999</v>
      </c>
      <c r="O1596" t="n">
        <v>35098.25</v>
      </c>
      <c r="P1596" t="n">
        <v>77.95</v>
      </c>
      <c r="Q1596" t="n">
        <v>202.81</v>
      </c>
      <c r="R1596" t="n">
        <v>20.22</v>
      </c>
      <c r="S1596" t="n">
        <v>13.89</v>
      </c>
      <c r="T1596" t="n">
        <v>1484.04</v>
      </c>
      <c r="U1596" t="n">
        <v>0.6899999999999999</v>
      </c>
      <c r="V1596" t="n">
        <v>0.76</v>
      </c>
      <c r="W1596" t="n">
        <v>0.65</v>
      </c>
      <c r="X1596" t="n">
        <v>0.08</v>
      </c>
      <c r="Y1596" t="n">
        <v>1</v>
      </c>
      <c r="Z1596" t="n">
        <v>10</v>
      </c>
    </row>
    <row r="1597">
      <c r="A1597" t="n">
        <v>64</v>
      </c>
      <c r="B1597" t="n">
        <v>130</v>
      </c>
      <c r="C1597" t="inlineStr">
        <is>
          <t xml:space="preserve">CONCLUIDO	</t>
        </is>
      </c>
      <c r="D1597" t="n">
        <v>12.2499</v>
      </c>
      <c r="E1597" t="n">
        <v>8.16</v>
      </c>
      <c r="F1597" t="n">
        <v>5.11</v>
      </c>
      <c r="G1597" t="n">
        <v>61.37</v>
      </c>
      <c r="H1597" t="n">
        <v>1.07</v>
      </c>
      <c r="I1597" t="n">
        <v>5</v>
      </c>
      <c r="J1597" t="n">
        <v>283.18</v>
      </c>
      <c r="K1597" t="n">
        <v>59.19</v>
      </c>
      <c r="L1597" t="n">
        <v>17</v>
      </c>
      <c r="M1597" t="n">
        <v>3</v>
      </c>
      <c r="N1597" t="n">
        <v>76.98</v>
      </c>
      <c r="O1597" t="n">
        <v>35159.52</v>
      </c>
      <c r="P1597" t="n">
        <v>77.47</v>
      </c>
      <c r="Q1597" t="n">
        <v>202.81</v>
      </c>
      <c r="R1597" t="n">
        <v>19.95</v>
      </c>
      <c r="S1597" t="n">
        <v>13.89</v>
      </c>
      <c r="T1597" t="n">
        <v>1349.55</v>
      </c>
      <c r="U1597" t="n">
        <v>0.7</v>
      </c>
      <c r="V1597" t="n">
        <v>0.76</v>
      </c>
      <c r="W1597" t="n">
        <v>0.65</v>
      </c>
      <c r="X1597" t="n">
        <v>0.08</v>
      </c>
      <c r="Y1597" t="n">
        <v>1</v>
      </c>
      <c r="Z1597" t="n">
        <v>10</v>
      </c>
    </row>
    <row r="1598">
      <c r="A1598" t="n">
        <v>65</v>
      </c>
      <c r="B1598" t="n">
        <v>130</v>
      </c>
      <c r="C1598" t="inlineStr">
        <is>
          <t xml:space="preserve">CONCLUIDO	</t>
        </is>
      </c>
      <c r="D1598" t="n">
        <v>12.2499</v>
      </c>
      <c r="E1598" t="n">
        <v>8.16</v>
      </c>
      <c r="F1598" t="n">
        <v>5.11</v>
      </c>
      <c r="G1598" t="n">
        <v>61.37</v>
      </c>
      <c r="H1598" t="n">
        <v>1.08</v>
      </c>
      <c r="I1598" t="n">
        <v>5</v>
      </c>
      <c r="J1598" t="n">
        <v>283.68</v>
      </c>
      <c r="K1598" t="n">
        <v>59.19</v>
      </c>
      <c r="L1598" t="n">
        <v>17.25</v>
      </c>
      <c r="M1598" t="n">
        <v>3</v>
      </c>
      <c r="N1598" t="n">
        <v>77.23</v>
      </c>
      <c r="O1598" t="n">
        <v>35220.89</v>
      </c>
      <c r="P1598" t="n">
        <v>77.25</v>
      </c>
      <c r="Q1598" t="n">
        <v>202.81</v>
      </c>
      <c r="R1598" t="n">
        <v>19.97</v>
      </c>
      <c r="S1598" t="n">
        <v>13.89</v>
      </c>
      <c r="T1598" t="n">
        <v>1361.35</v>
      </c>
      <c r="U1598" t="n">
        <v>0.7</v>
      </c>
      <c r="V1598" t="n">
        <v>0.76</v>
      </c>
      <c r="W1598" t="n">
        <v>0.65</v>
      </c>
      <c r="X1598" t="n">
        <v>0.08</v>
      </c>
      <c r="Y1598" t="n">
        <v>1</v>
      </c>
      <c r="Z1598" t="n">
        <v>10</v>
      </c>
    </row>
    <row r="1599">
      <c r="A1599" t="n">
        <v>66</v>
      </c>
      <c r="B1599" t="n">
        <v>130</v>
      </c>
      <c r="C1599" t="inlineStr">
        <is>
          <t xml:space="preserve">CONCLUIDO	</t>
        </is>
      </c>
      <c r="D1599" t="n">
        <v>12.2507</v>
      </c>
      <c r="E1599" t="n">
        <v>8.16</v>
      </c>
      <c r="F1599" t="n">
        <v>5.11</v>
      </c>
      <c r="G1599" t="n">
        <v>61.36</v>
      </c>
      <c r="H1599" t="n">
        <v>1.1</v>
      </c>
      <c r="I1599" t="n">
        <v>5</v>
      </c>
      <c r="J1599" t="n">
        <v>284.17</v>
      </c>
      <c r="K1599" t="n">
        <v>59.19</v>
      </c>
      <c r="L1599" t="n">
        <v>17.5</v>
      </c>
      <c r="M1599" t="n">
        <v>3</v>
      </c>
      <c r="N1599" t="n">
        <v>77.48</v>
      </c>
      <c r="O1599" t="n">
        <v>35282.36</v>
      </c>
      <c r="P1599" t="n">
        <v>76.93000000000001</v>
      </c>
      <c r="Q1599" t="n">
        <v>202.81</v>
      </c>
      <c r="R1599" t="n">
        <v>20</v>
      </c>
      <c r="S1599" t="n">
        <v>13.89</v>
      </c>
      <c r="T1599" t="n">
        <v>1375.92</v>
      </c>
      <c r="U1599" t="n">
        <v>0.6899999999999999</v>
      </c>
      <c r="V1599" t="n">
        <v>0.76</v>
      </c>
      <c r="W1599" t="n">
        <v>0.64</v>
      </c>
      <c r="X1599" t="n">
        <v>0.08</v>
      </c>
      <c r="Y1599" t="n">
        <v>1</v>
      </c>
      <c r="Z1599" t="n">
        <v>10</v>
      </c>
    </row>
    <row r="1600">
      <c r="A1600" t="n">
        <v>67</v>
      </c>
      <c r="B1600" t="n">
        <v>130</v>
      </c>
      <c r="C1600" t="inlineStr">
        <is>
          <t xml:space="preserve">CONCLUIDO	</t>
        </is>
      </c>
      <c r="D1600" t="n">
        <v>12.2362</v>
      </c>
      <c r="E1600" t="n">
        <v>8.17</v>
      </c>
      <c r="F1600" t="n">
        <v>5.12</v>
      </c>
      <c r="G1600" t="n">
        <v>61.48</v>
      </c>
      <c r="H1600" t="n">
        <v>1.11</v>
      </c>
      <c r="I1600" t="n">
        <v>5</v>
      </c>
      <c r="J1600" t="n">
        <v>284.67</v>
      </c>
      <c r="K1600" t="n">
        <v>59.19</v>
      </c>
      <c r="L1600" t="n">
        <v>17.75</v>
      </c>
      <c r="M1600" t="n">
        <v>3</v>
      </c>
      <c r="N1600" t="n">
        <v>77.73</v>
      </c>
      <c r="O1600" t="n">
        <v>35343.92</v>
      </c>
      <c r="P1600" t="n">
        <v>77.04000000000001</v>
      </c>
      <c r="Q1600" t="n">
        <v>202.81</v>
      </c>
      <c r="R1600" t="n">
        <v>20.26</v>
      </c>
      <c r="S1600" t="n">
        <v>13.89</v>
      </c>
      <c r="T1600" t="n">
        <v>1503.08</v>
      </c>
      <c r="U1600" t="n">
        <v>0.6899999999999999</v>
      </c>
      <c r="V1600" t="n">
        <v>0.76</v>
      </c>
      <c r="W1600" t="n">
        <v>0.65</v>
      </c>
      <c r="X1600" t="n">
        <v>0.09</v>
      </c>
      <c r="Y1600" t="n">
        <v>1</v>
      </c>
      <c r="Z1600" t="n">
        <v>10</v>
      </c>
    </row>
    <row r="1601">
      <c r="A1601" t="n">
        <v>68</v>
      </c>
      <c r="B1601" t="n">
        <v>130</v>
      </c>
      <c r="C1601" t="inlineStr">
        <is>
          <t xml:space="preserve">CONCLUIDO	</t>
        </is>
      </c>
      <c r="D1601" t="n">
        <v>12.2482</v>
      </c>
      <c r="E1601" t="n">
        <v>8.16</v>
      </c>
      <c r="F1601" t="n">
        <v>5.12</v>
      </c>
      <c r="G1601" t="n">
        <v>61.38</v>
      </c>
      <c r="H1601" t="n">
        <v>1.12</v>
      </c>
      <c r="I1601" t="n">
        <v>5</v>
      </c>
      <c r="J1601" t="n">
        <v>285.17</v>
      </c>
      <c r="K1601" t="n">
        <v>59.19</v>
      </c>
      <c r="L1601" t="n">
        <v>18</v>
      </c>
      <c r="M1601" t="n">
        <v>3</v>
      </c>
      <c r="N1601" t="n">
        <v>77.98</v>
      </c>
      <c r="O1601" t="n">
        <v>35405.59</v>
      </c>
      <c r="P1601" t="n">
        <v>76.73</v>
      </c>
      <c r="Q1601" t="n">
        <v>202.81</v>
      </c>
      <c r="R1601" t="n">
        <v>20.05</v>
      </c>
      <c r="S1601" t="n">
        <v>13.89</v>
      </c>
      <c r="T1601" t="n">
        <v>1398.93</v>
      </c>
      <c r="U1601" t="n">
        <v>0.6899999999999999</v>
      </c>
      <c r="V1601" t="n">
        <v>0.76</v>
      </c>
      <c r="W1601" t="n">
        <v>0.64</v>
      </c>
      <c r="X1601" t="n">
        <v>0.08</v>
      </c>
      <c r="Y1601" t="n">
        <v>1</v>
      </c>
      <c r="Z1601" t="n">
        <v>10</v>
      </c>
    </row>
    <row r="1602">
      <c r="A1602" t="n">
        <v>69</v>
      </c>
      <c r="B1602" t="n">
        <v>130</v>
      </c>
      <c r="C1602" t="inlineStr">
        <is>
          <t xml:space="preserve">CONCLUIDO	</t>
        </is>
      </c>
      <c r="D1602" t="n">
        <v>12.3529</v>
      </c>
      <c r="E1602" t="n">
        <v>8.1</v>
      </c>
      <c r="F1602" t="n">
        <v>5.09</v>
      </c>
      <c r="G1602" t="n">
        <v>76.42</v>
      </c>
      <c r="H1602" t="n">
        <v>1.14</v>
      </c>
      <c r="I1602" t="n">
        <v>4</v>
      </c>
      <c r="J1602" t="n">
        <v>285.67</v>
      </c>
      <c r="K1602" t="n">
        <v>59.19</v>
      </c>
      <c r="L1602" t="n">
        <v>18.25</v>
      </c>
      <c r="M1602" t="n">
        <v>2</v>
      </c>
      <c r="N1602" t="n">
        <v>78.23</v>
      </c>
      <c r="O1602" t="n">
        <v>35467.36</v>
      </c>
      <c r="P1602" t="n">
        <v>76.19</v>
      </c>
      <c r="Q1602" t="n">
        <v>202.81</v>
      </c>
      <c r="R1602" t="n">
        <v>19.32</v>
      </c>
      <c r="S1602" t="n">
        <v>13.89</v>
      </c>
      <c r="T1602" t="n">
        <v>1037.43</v>
      </c>
      <c r="U1602" t="n">
        <v>0.72</v>
      </c>
      <c r="V1602" t="n">
        <v>0.76</v>
      </c>
      <c r="W1602" t="n">
        <v>0.65</v>
      </c>
      <c r="X1602" t="n">
        <v>0.06</v>
      </c>
      <c r="Y1602" t="n">
        <v>1</v>
      </c>
      <c r="Z1602" t="n">
        <v>10</v>
      </c>
    </row>
    <row r="1603">
      <c r="A1603" t="n">
        <v>70</v>
      </c>
      <c r="B1603" t="n">
        <v>130</v>
      </c>
      <c r="C1603" t="inlineStr">
        <is>
          <t xml:space="preserve">CONCLUIDO	</t>
        </is>
      </c>
      <c r="D1603" t="n">
        <v>12.3546</v>
      </c>
      <c r="E1603" t="n">
        <v>8.09</v>
      </c>
      <c r="F1603" t="n">
        <v>5.09</v>
      </c>
      <c r="G1603" t="n">
        <v>76.40000000000001</v>
      </c>
      <c r="H1603" t="n">
        <v>1.15</v>
      </c>
      <c r="I1603" t="n">
        <v>4</v>
      </c>
      <c r="J1603" t="n">
        <v>286.18</v>
      </c>
      <c r="K1603" t="n">
        <v>59.19</v>
      </c>
      <c r="L1603" t="n">
        <v>18.5</v>
      </c>
      <c r="M1603" t="n">
        <v>2</v>
      </c>
      <c r="N1603" t="n">
        <v>78.48</v>
      </c>
      <c r="O1603" t="n">
        <v>35529.23</v>
      </c>
      <c r="P1603" t="n">
        <v>76.15000000000001</v>
      </c>
      <c r="Q1603" t="n">
        <v>202.81</v>
      </c>
      <c r="R1603" t="n">
        <v>19.37</v>
      </c>
      <c r="S1603" t="n">
        <v>13.89</v>
      </c>
      <c r="T1603" t="n">
        <v>1064.49</v>
      </c>
      <c r="U1603" t="n">
        <v>0.72</v>
      </c>
      <c r="V1603" t="n">
        <v>0.76</v>
      </c>
      <c r="W1603" t="n">
        <v>0.64</v>
      </c>
      <c r="X1603" t="n">
        <v>0.06</v>
      </c>
      <c r="Y1603" t="n">
        <v>1</v>
      </c>
      <c r="Z1603" t="n">
        <v>10</v>
      </c>
    </row>
    <row r="1604">
      <c r="A1604" t="n">
        <v>71</v>
      </c>
      <c r="B1604" t="n">
        <v>130</v>
      </c>
      <c r="C1604" t="inlineStr">
        <is>
          <t xml:space="preserve">CONCLUIDO	</t>
        </is>
      </c>
      <c r="D1604" t="n">
        <v>12.3457</v>
      </c>
      <c r="E1604" t="n">
        <v>8.1</v>
      </c>
      <c r="F1604" t="n">
        <v>5.1</v>
      </c>
      <c r="G1604" t="n">
        <v>76.48999999999999</v>
      </c>
      <c r="H1604" t="n">
        <v>1.16</v>
      </c>
      <c r="I1604" t="n">
        <v>4</v>
      </c>
      <c r="J1604" t="n">
        <v>286.68</v>
      </c>
      <c r="K1604" t="n">
        <v>59.19</v>
      </c>
      <c r="L1604" t="n">
        <v>18.75</v>
      </c>
      <c r="M1604" t="n">
        <v>2</v>
      </c>
      <c r="N1604" t="n">
        <v>78.73999999999999</v>
      </c>
      <c r="O1604" t="n">
        <v>35591.33</v>
      </c>
      <c r="P1604" t="n">
        <v>76.38</v>
      </c>
      <c r="Q1604" t="n">
        <v>202.81</v>
      </c>
      <c r="R1604" t="n">
        <v>19.55</v>
      </c>
      <c r="S1604" t="n">
        <v>13.89</v>
      </c>
      <c r="T1604" t="n">
        <v>1152.66</v>
      </c>
      <c r="U1604" t="n">
        <v>0.71</v>
      </c>
      <c r="V1604" t="n">
        <v>0.76</v>
      </c>
      <c r="W1604" t="n">
        <v>0.64</v>
      </c>
      <c r="X1604" t="n">
        <v>0.06</v>
      </c>
      <c r="Y1604" t="n">
        <v>1</v>
      </c>
      <c r="Z1604" t="n">
        <v>10</v>
      </c>
    </row>
    <row r="1605">
      <c r="A1605" t="n">
        <v>72</v>
      </c>
      <c r="B1605" t="n">
        <v>130</v>
      </c>
      <c r="C1605" t="inlineStr">
        <is>
          <t xml:space="preserve">CONCLUIDO	</t>
        </is>
      </c>
      <c r="D1605" t="n">
        <v>12.3512</v>
      </c>
      <c r="E1605" t="n">
        <v>8.1</v>
      </c>
      <c r="F1605" t="n">
        <v>5.1</v>
      </c>
      <c r="G1605" t="n">
        <v>76.44</v>
      </c>
      <c r="H1605" t="n">
        <v>1.18</v>
      </c>
      <c r="I1605" t="n">
        <v>4</v>
      </c>
      <c r="J1605" t="n">
        <v>287.18</v>
      </c>
      <c r="K1605" t="n">
        <v>59.19</v>
      </c>
      <c r="L1605" t="n">
        <v>19</v>
      </c>
      <c r="M1605" t="n">
        <v>2</v>
      </c>
      <c r="N1605" t="n">
        <v>78.98999999999999</v>
      </c>
      <c r="O1605" t="n">
        <v>35653.4</v>
      </c>
      <c r="P1605" t="n">
        <v>76.59</v>
      </c>
      <c r="Q1605" t="n">
        <v>202.84</v>
      </c>
      <c r="R1605" t="n">
        <v>19.47</v>
      </c>
      <c r="S1605" t="n">
        <v>13.89</v>
      </c>
      <c r="T1605" t="n">
        <v>1116.84</v>
      </c>
      <c r="U1605" t="n">
        <v>0.71</v>
      </c>
      <c r="V1605" t="n">
        <v>0.76</v>
      </c>
      <c r="W1605" t="n">
        <v>0.64</v>
      </c>
      <c r="X1605" t="n">
        <v>0.06</v>
      </c>
      <c r="Y1605" t="n">
        <v>1</v>
      </c>
      <c r="Z1605" t="n">
        <v>10</v>
      </c>
    </row>
    <row r="1606">
      <c r="A1606" t="n">
        <v>73</v>
      </c>
      <c r="B1606" t="n">
        <v>130</v>
      </c>
      <c r="C1606" t="inlineStr">
        <is>
          <t xml:space="preserve">CONCLUIDO	</t>
        </is>
      </c>
      <c r="D1606" t="n">
        <v>12.3512</v>
      </c>
      <c r="E1606" t="n">
        <v>8.1</v>
      </c>
      <c r="F1606" t="n">
        <v>5.1</v>
      </c>
      <c r="G1606" t="n">
        <v>76.44</v>
      </c>
      <c r="H1606" t="n">
        <v>1.19</v>
      </c>
      <c r="I1606" t="n">
        <v>4</v>
      </c>
      <c r="J1606" t="n">
        <v>287.69</v>
      </c>
      <c r="K1606" t="n">
        <v>59.19</v>
      </c>
      <c r="L1606" t="n">
        <v>19.25</v>
      </c>
      <c r="M1606" t="n">
        <v>2</v>
      </c>
      <c r="N1606" t="n">
        <v>79.23999999999999</v>
      </c>
      <c r="O1606" t="n">
        <v>35715.58</v>
      </c>
      <c r="P1606" t="n">
        <v>76.58</v>
      </c>
      <c r="Q1606" t="n">
        <v>202.81</v>
      </c>
      <c r="R1606" t="n">
        <v>19.48</v>
      </c>
      <c r="S1606" t="n">
        <v>13.89</v>
      </c>
      <c r="T1606" t="n">
        <v>1118.83</v>
      </c>
      <c r="U1606" t="n">
        <v>0.71</v>
      </c>
      <c r="V1606" t="n">
        <v>0.76</v>
      </c>
      <c r="W1606" t="n">
        <v>0.64</v>
      </c>
      <c r="X1606" t="n">
        <v>0.06</v>
      </c>
      <c r="Y1606" t="n">
        <v>1</v>
      </c>
      <c r="Z1606" t="n">
        <v>10</v>
      </c>
    </row>
    <row r="1607">
      <c r="A1607" t="n">
        <v>74</v>
      </c>
      <c r="B1607" t="n">
        <v>130</v>
      </c>
      <c r="C1607" t="inlineStr">
        <is>
          <t xml:space="preserve">CONCLUIDO	</t>
        </is>
      </c>
      <c r="D1607" t="n">
        <v>12.3406</v>
      </c>
      <c r="E1607" t="n">
        <v>8.1</v>
      </c>
      <c r="F1607" t="n">
        <v>5.1</v>
      </c>
      <c r="G1607" t="n">
        <v>76.54000000000001</v>
      </c>
      <c r="H1607" t="n">
        <v>1.2</v>
      </c>
      <c r="I1607" t="n">
        <v>4</v>
      </c>
      <c r="J1607" t="n">
        <v>288.19</v>
      </c>
      <c r="K1607" t="n">
        <v>59.19</v>
      </c>
      <c r="L1607" t="n">
        <v>19.5</v>
      </c>
      <c r="M1607" t="n">
        <v>2</v>
      </c>
      <c r="N1607" t="n">
        <v>79.5</v>
      </c>
      <c r="O1607" t="n">
        <v>35777.86</v>
      </c>
      <c r="P1607" t="n">
        <v>76.84</v>
      </c>
      <c r="Q1607" t="n">
        <v>202.87</v>
      </c>
      <c r="R1607" t="n">
        <v>19.6</v>
      </c>
      <c r="S1607" t="n">
        <v>13.89</v>
      </c>
      <c r="T1607" t="n">
        <v>1181.51</v>
      </c>
      <c r="U1607" t="n">
        <v>0.71</v>
      </c>
      <c r="V1607" t="n">
        <v>0.76</v>
      </c>
      <c r="W1607" t="n">
        <v>0.64</v>
      </c>
      <c r="X1607" t="n">
        <v>0.06</v>
      </c>
      <c r="Y1607" t="n">
        <v>1</v>
      </c>
      <c r="Z1607" t="n">
        <v>10</v>
      </c>
    </row>
    <row r="1608">
      <c r="A1608" t="n">
        <v>75</v>
      </c>
      <c r="B1608" t="n">
        <v>130</v>
      </c>
      <c r="C1608" t="inlineStr">
        <is>
          <t xml:space="preserve">CONCLUIDO	</t>
        </is>
      </c>
      <c r="D1608" t="n">
        <v>12.3448</v>
      </c>
      <c r="E1608" t="n">
        <v>8.1</v>
      </c>
      <c r="F1608" t="n">
        <v>5.1</v>
      </c>
      <c r="G1608" t="n">
        <v>76.5</v>
      </c>
      <c r="H1608" t="n">
        <v>1.22</v>
      </c>
      <c r="I1608" t="n">
        <v>4</v>
      </c>
      <c r="J1608" t="n">
        <v>288.7</v>
      </c>
      <c r="K1608" t="n">
        <v>59.19</v>
      </c>
      <c r="L1608" t="n">
        <v>19.75</v>
      </c>
      <c r="M1608" t="n">
        <v>2</v>
      </c>
      <c r="N1608" t="n">
        <v>79.75</v>
      </c>
      <c r="O1608" t="n">
        <v>35840.25</v>
      </c>
      <c r="P1608" t="n">
        <v>76.77</v>
      </c>
      <c r="Q1608" t="n">
        <v>202.81</v>
      </c>
      <c r="R1608" t="n">
        <v>19.54</v>
      </c>
      <c r="S1608" t="n">
        <v>13.89</v>
      </c>
      <c r="T1608" t="n">
        <v>1149.3</v>
      </c>
      <c r="U1608" t="n">
        <v>0.71</v>
      </c>
      <c r="V1608" t="n">
        <v>0.76</v>
      </c>
      <c r="W1608" t="n">
        <v>0.64</v>
      </c>
      <c r="X1608" t="n">
        <v>0.06</v>
      </c>
      <c r="Y1608" t="n">
        <v>1</v>
      </c>
      <c r="Z1608" t="n">
        <v>10</v>
      </c>
    </row>
    <row r="1609">
      <c r="A1609" t="n">
        <v>76</v>
      </c>
      <c r="B1609" t="n">
        <v>130</v>
      </c>
      <c r="C1609" t="inlineStr">
        <is>
          <t xml:space="preserve">CONCLUIDO	</t>
        </is>
      </c>
      <c r="D1609" t="n">
        <v>12.3406</v>
      </c>
      <c r="E1609" t="n">
        <v>8.1</v>
      </c>
      <c r="F1609" t="n">
        <v>5.1</v>
      </c>
      <c r="G1609" t="n">
        <v>76.54000000000001</v>
      </c>
      <c r="H1609" t="n">
        <v>1.23</v>
      </c>
      <c r="I1609" t="n">
        <v>4</v>
      </c>
      <c r="J1609" t="n">
        <v>289.2</v>
      </c>
      <c r="K1609" t="n">
        <v>59.19</v>
      </c>
      <c r="L1609" t="n">
        <v>20</v>
      </c>
      <c r="M1609" t="n">
        <v>2</v>
      </c>
      <c r="N1609" t="n">
        <v>80.01000000000001</v>
      </c>
      <c r="O1609" t="n">
        <v>35902.74</v>
      </c>
      <c r="P1609" t="n">
        <v>76.77</v>
      </c>
      <c r="Q1609" t="n">
        <v>202.81</v>
      </c>
      <c r="R1609" t="n">
        <v>19.68</v>
      </c>
      <c r="S1609" t="n">
        <v>13.89</v>
      </c>
      <c r="T1609" t="n">
        <v>1219.31</v>
      </c>
      <c r="U1609" t="n">
        <v>0.71</v>
      </c>
      <c r="V1609" t="n">
        <v>0.76</v>
      </c>
      <c r="W1609" t="n">
        <v>0.64</v>
      </c>
      <c r="X1609" t="n">
        <v>0.06</v>
      </c>
      <c r="Y1609" t="n">
        <v>1</v>
      </c>
      <c r="Z1609" t="n">
        <v>10</v>
      </c>
    </row>
    <row r="1610">
      <c r="A1610" t="n">
        <v>77</v>
      </c>
      <c r="B1610" t="n">
        <v>130</v>
      </c>
      <c r="C1610" t="inlineStr">
        <is>
          <t xml:space="preserve">CONCLUIDO	</t>
        </is>
      </c>
      <c r="D1610" t="n">
        <v>12.344</v>
      </c>
      <c r="E1610" t="n">
        <v>8.1</v>
      </c>
      <c r="F1610" t="n">
        <v>5.1</v>
      </c>
      <c r="G1610" t="n">
        <v>76.51000000000001</v>
      </c>
      <c r="H1610" t="n">
        <v>1.24</v>
      </c>
      <c r="I1610" t="n">
        <v>4</v>
      </c>
      <c r="J1610" t="n">
        <v>289.71</v>
      </c>
      <c r="K1610" t="n">
        <v>59.19</v>
      </c>
      <c r="L1610" t="n">
        <v>20.25</v>
      </c>
      <c r="M1610" t="n">
        <v>2</v>
      </c>
      <c r="N1610" t="n">
        <v>80.27</v>
      </c>
      <c r="O1610" t="n">
        <v>35965.33</v>
      </c>
      <c r="P1610" t="n">
        <v>76.59999999999999</v>
      </c>
      <c r="Q1610" t="n">
        <v>202.81</v>
      </c>
      <c r="R1610" t="n">
        <v>19.59</v>
      </c>
      <c r="S1610" t="n">
        <v>13.89</v>
      </c>
      <c r="T1610" t="n">
        <v>1174.94</v>
      </c>
      <c r="U1610" t="n">
        <v>0.71</v>
      </c>
      <c r="V1610" t="n">
        <v>0.76</v>
      </c>
      <c r="W1610" t="n">
        <v>0.64</v>
      </c>
      <c r="X1610" t="n">
        <v>0.06</v>
      </c>
      <c r="Y1610" t="n">
        <v>1</v>
      </c>
      <c r="Z1610" t="n">
        <v>10</v>
      </c>
    </row>
    <row r="1611">
      <c r="A1611" t="n">
        <v>78</v>
      </c>
      <c r="B1611" t="n">
        <v>130</v>
      </c>
      <c r="C1611" t="inlineStr">
        <is>
          <t xml:space="preserve">CONCLUIDO	</t>
        </is>
      </c>
      <c r="D1611" t="n">
        <v>12.3525</v>
      </c>
      <c r="E1611" t="n">
        <v>8.1</v>
      </c>
      <c r="F1611" t="n">
        <v>5.09</v>
      </c>
      <c r="G1611" t="n">
        <v>76.42</v>
      </c>
      <c r="H1611" t="n">
        <v>1.26</v>
      </c>
      <c r="I1611" t="n">
        <v>4</v>
      </c>
      <c r="J1611" t="n">
        <v>290.22</v>
      </c>
      <c r="K1611" t="n">
        <v>59.19</v>
      </c>
      <c r="L1611" t="n">
        <v>20.5</v>
      </c>
      <c r="M1611" t="n">
        <v>2</v>
      </c>
      <c r="N1611" t="n">
        <v>80.53</v>
      </c>
      <c r="O1611" t="n">
        <v>36028.03</v>
      </c>
      <c r="P1611" t="n">
        <v>76.66</v>
      </c>
      <c r="Q1611" t="n">
        <v>202.81</v>
      </c>
      <c r="R1611" t="n">
        <v>19.35</v>
      </c>
      <c r="S1611" t="n">
        <v>13.89</v>
      </c>
      <c r="T1611" t="n">
        <v>1056.76</v>
      </c>
      <c r="U1611" t="n">
        <v>0.72</v>
      </c>
      <c r="V1611" t="n">
        <v>0.76</v>
      </c>
      <c r="W1611" t="n">
        <v>0.64</v>
      </c>
      <c r="X1611" t="n">
        <v>0.06</v>
      </c>
      <c r="Y1611" t="n">
        <v>1</v>
      </c>
      <c r="Z1611" t="n">
        <v>10</v>
      </c>
    </row>
    <row r="1612">
      <c r="A1612" t="n">
        <v>79</v>
      </c>
      <c r="B1612" t="n">
        <v>130</v>
      </c>
      <c r="C1612" t="inlineStr">
        <is>
          <t xml:space="preserve">CONCLUIDO	</t>
        </is>
      </c>
      <c r="D1612" t="n">
        <v>12.3465</v>
      </c>
      <c r="E1612" t="n">
        <v>8.1</v>
      </c>
      <c r="F1612" t="n">
        <v>5.1</v>
      </c>
      <c r="G1612" t="n">
        <v>76.48</v>
      </c>
      <c r="H1612" t="n">
        <v>1.27</v>
      </c>
      <c r="I1612" t="n">
        <v>4</v>
      </c>
      <c r="J1612" t="n">
        <v>290.73</v>
      </c>
      <c r="K1612" t="n">
        <v>59.19</v>
      </c>
      <c r="L1612" t="n">
        <v>20.75</v>
      </c>
      <c r="M1612" t="n">
        <v>2</v>
      </c>
      <c r="N1612" t="n">
        <v>80.79000000000001</v>
      </c>
      <c r="O1612" t="n">
        <v>36090.84</v>
      </c>
      <c r="P1612" t="n">
        <v>76.58</v>
      </c>
      <c r="Q1612" t="n">
        <v>202.81</v>
      </c>
      <c r="R1612" t="n">
        <v>19.5</v>
      </c>
      <c r="S1612" t="n">
        <v>13.89</v>
      </c>
      <c r="T1612" t="n">
        <v>1131.37</v>
      </c>
      <c r="U1612" t="n">
        <v>0.71</v>
      </c>
      <c r="V1612" t="n">
        <v>0.76</v>
      </c>
      <c r="W1612" t="n">
        <v>0.64</v>
      </c>
      <c r="X1612" t="n">
        <v>0.06</v>
      </c>
      <c r="Y1612" t="n">
        <v>1</v>
      </c>
      <c r="Z1612" t="n">
        <v>10</v>
      </c>
    </row>
    <row r="1613">
      <c r="A1613" t="n">
        <v>80</v>
      </c>
      <c r="B1613" t="n">
        <v>130</v>
      </c>
      <c r="C1613" t="inlineStr">
        <is>
          <t xml:space="preserve">CONCLUIDO	</t>
        </is>
      </c>
      <c r="D1613" t="n">
        <v>12.3469</v>
      </c>
      <c r="E1613" t="n">
        <v>8.1</v>
      </c>
      <c r="F1613" t="n">
        <v>5.1</v>
      </c>
      <c r="G1613" t="n">
        <v>76.48</v>
      </c>
      <c r="H1613" t="n">
        <v>1.28</v>
      </c>
      <c r="I1613" t="n">
        <v>4</v>
      </c>
      <c r="J1613" t="n">
        <v>291.24</v>
      </c>
      <c r="K1613" t="n">
        <v>59.19</v>
      </c>
      <c r="L1613" t="n">
        <v>21</v>
      </c>
      <c r="M1613" t="n">
        <v>2</v>
      </c>
      <c r="N1613" t="n">
        <v>81.05</v>
      </c>
      <c r="O1613" t="n">
        <v>36153.75</v>
      </c>
      <c r="P1613" t="n">
        <v>76.43000000000001</v>
      </c>
      <c r="Q1613" t="n">
        <v>202.81</v>
      </c>
      <c r="R1613" t="n">
        <v>19.48</v>
      </c>
      <c r="S1613" t="n">
        <v>13.89</v>
      </c>
      <c r="T1613" t="n">
        <v>1120.98</v>
      </c>
      <c r="U1613" t="n">
        <v>0.71</v>
      </c>
      <c r="V1613" t="n">
        <v>0.76</v>
      </c>
      <c r="W1613" t="n">
        <v>0.64</v>
      </c>
      <c r="X1613" t="n">
        <v>0.06</v>
      </c>
      <c r="Y1613" t="n">
        <v>1</v>
      </c>
      <c r="Z1613" t="n">
        <v>10</v>
      </c>
    </row>
    <row r="1614">
      <c r="A1614" t="n">
        <v>81</v>
      </c>
      <c r="B1614" t="n">
        <v>130</v>
      </c>
      <c r="C1614" t="inlineStr">
        <is>
          <t xml:space="preserve">CONCLUIDO	</t>
        </is>
      </c>
      <c r="D1614" t="n">
        <v>12.3465</v>
      </c>
      <c r="E1614" t="n">
        <v>8.1</v>
      </c>
      <c r="F1614" t="n">
        <v>5.1</v>
      </c>
      <c r="G1614" t="n">
        <v>76.48</v>
      </c>
      <c r="H1614" t="n">
        <v>1.3</v>
      </c>
      <c r="I1614" t="n">
        <v>4</v>
      </c>
      <c r="J1614" t="n">
        <v>291.75</v>
      </c>
      <c r="K1614" t="n">
        <v>59.19</v>
      </c>
      <c r="L1614" t="n">
        <v>21.25</v>
      </c>
      <c r="M1614" t="n">
        <v>2</v>
      </c>
      <c r="N1614" t="n">
        <v>81.31</v>
      </c>
      <c r="O1614" t="n">
        <v>36216.77</v>
      </c>
      <c r="P1614" t="n">
        <v>76.27</v>
      </c>
      <c r="Q1614" t="n">
        <v>202.81</v>
      </c>
      <c r="R1614" t="n">
        <v>19.53</v>
      </c>
      <c r="S1614" t="n">
        <v>13.89</v>
      </c>
      <c r="T1614" t="n">
        <v>1143.41</v>
      </c>
      <c r="U1614" t="n">
        <v>0.71</v>
      </c>
      <c r="V1614" t="n">
        <v>0.76</v>
      </c>
      <c r="W1614" t="n">
        <v>0.64</v>
      </c>
      <c r="X1614" t="n">
        <v>0.06</v>
      </c>
      <c r="Y1614" t="n">
        <v>1</v>
      </c>
      <c r="Z1614" t="n">
        <v>10</v>
      </c>
    </row>
    <row r="1615">
      <c r="A1615" t="n">
        <v>82</v>
      </c>
      <c r="B1615" t="n">
        <v>130</v>
      </c>
      <c r="C1615" t="inlineStr">
        <is>
          <t xml:space="preserve">CONCLUIDO	</t>
        </is>
      </c>
      <c r="D1615" t="n">
        <v>12.355</v>
      </c>
      <c r="E1615" t="n">
        <v>8.09</v>
      </c>
      <c r="F1615" t="n">
        <v>5.09</v>
      </c>
      <c r="G1615" t="n">
        <v>76.40000000000001</v>
      </c>
      <c r="H1615" t="n">
        <v>1.31</v>
      </c>
      <c r="I1615" t="n">
        <v>4</v>
      </c>
      <c r="J1615" t="n">
        <v>292.26</v>
      </c>
      <c r="K1615" t="n">
        <v>59.19</v>
      </c>
      <c r="L1615" t="n">
        <v>21.5</v>
      </c>
      <c r="M1615" t="n">
        <v>2</v>
      </c>
      <c r="N1615" t="n">
        <v>81.56999999999999</v>
      </c>
      <c r="O1615" t="n">
        <v>36279.9</v>
      </c>
      <c r="P1615" t="n">
        <v>76.05</v>
      </c>
      <c r="Q1615" t="n">
        <v>202.81</v>
      </c>
      <c r="R1615" t="n">
        <v>19.33</v>
      </c>
      <c r="S1615" t="n">
        <v>13.89</v>
      </c>
      <c r="T1615" t="n">
        <v>1042.93</v>
      </c>
      <c r="U1615" t="n">
        <v>0.72</v>
      </c>
      <c r="V1615" t="n">
        <v>0.76</v>
      </c>
      <c r="W1615" t="n">
        <v>0.64</v>
      </c>
      <c r="X1615" t="n">
        <v>0.06</v>
      </c>
      <c r="Y1615" t="n">
        <v>1</v>
      </c>
      <c r="Z1615" t="n">
        <v>10</v>
      </c>
    </row>
    <row r="1616">
      <c r="A1616" t="n">
        <v>83</v>
      </c>
      <c r="B1616" t="n">
        <v>130</v>
      </c>
      <c r="C1616" t="inlineStr">
        <is>
          <t xml:space="preserve">CONCLUIDO	</t>
        </is>
      </c>
      <c r="D1616" t="n">
        <v>12.3499</v>
      </c>
      <c r="E1616" t="n">
        <v>8.1</v>
      </c>
      <c r="F1616" t="n">
        <v>5.1</v>
      </c>
      <c r="G1616" t="n">
        <v>76.45</v>
      </c>
      <c r="H1616" t="n">
        <v>1.32</v>
      </c>
      <c r="I1616" t="n">
        <v>4</v>
      </c>
      <c r="J1616" t="n">
        <v>292.77</v>
      </c>
      <c r="K1616" t="n">
        <v>59.19</v>
      </c>
      <c r="L1616" t="n">
        <v>21.75</v>
      </c>
      <c r="M1616" t="n">
        <v>2</v>
      </c>
      <c r="N1616" t="n">
        <v>81.83</v>
      </c>
      <c r="O1616" t="n">
        <v>36343.13</v>
      </c>
      <c r="P1616" t="n">
        <v>75.89</v>
      </c>
      <c r="Q1616" t="n">
        <v>202.81</v>
      </c>
      <c r="R1616" t="n">
        <v>19.44</v>
      </c>
      <c r="S1616" t="n">
        <v>13.89</v>
      </c>
      <c r="T1616" t="n">
        <v>1100.55</v>
      </c>
      <c r="U1616" t="n">
        <v>0.71</v>
      </c>
      <c r="V1616" t="n">
        <v>0.76</v>
      </c>
      <c r="W1616" t="n">
        <v>0.64</v>
      </c>
      <c r="X1616" t="n">
        <v>0.06</v>
      </c>
      <c r="Y1616" t="n">
        <v>1</v>
      </c>
      <c r="Z1616" t="n">
        <v>10</v>
      </c>
    </row>
    <row r="1617">
      <c r="A1617" t="n">
        <v>84</v>
      </c>
      <c r="B1617" t="n">
        <v>130</v>
      </c>
      <c r="C1617" t="inlineStr">
        <is>
          <t xml:space="preserve">CONCLUIDO	</t>
        </is>
      </c>
      <c r="D1617" t="n">
        <v>12.3571</v>
      </c>
      <c r="E1617" t="n">
        <v>8.09</v>
      </c>
      <c r="F1617" t="n">
        <v>5.09</v>
      </c>
      <c r="G1617" t="n">
        <v>76.38</v>
      </c>
      <c r="H1617" t="n">
        <v>1.34</v>
      </c>
      <c r="I1617" t="n">
        <v>4</v>
      </c>
      <c r="J1617" t="n">
        <v>293.29</v>
      </c>
      <c r="K1617" t="n">
        <v>59.19</v>
      </c>
      <c r="L1617" t="n">
        <v>22</v>
      </c>
      <c r="M1617" t="n">
        <v>2</v>
      </c>
      <c r="N1617" t="n">
        <v>82.09</v>
      </c>
      <c r="O1617" t="n">
        <v>36406.47</v>
      </c>
      <c r="P1617" t="n">
        <v>75.76000000000001</v>
      </c>
      <c r="Q1617" t="n">
        <v>202.81</v>
      </c>
      <c r="R1617" t="n">
        <v>19.28</v>
      </c>
      <c r="S1617" t="n">
        <v>13.89</v>
      </c>
      <c r="T1617" t="n">
        <v>1019.73</v>
      </c>
      <c r="U1617" t="n">
        <v>0.72</v>
      </c>
      <c r="V1617" t="n">
        <v>0.76</v>
      </c>
      <c r="W1617" t="n">
        <v>0.64</v>
      </c>
      <c r="X1617" t="n">
        <v>0.05</v>
      </c>
      <c r="Y1617" t="n">
        <v>1</v>
      </c>
      <c r="Z1617" t="n">
        <v>10</v>
      </c>
    </row>
    <row r="1618">
      <c r="A1618" t="n">
        <v>85</v>
      </c>
      <c r="B1618" t="n">
        <v>130</v>
      </c>
      <c r="C1618" t="inlineStr">
        <is>
          <t xml:space="preserve">CONCLUIDO	</t>
        </is>
      </c>
      <c r="D1618" t="n">
        <v>12.355</v>
      </c>
      <c r="E1618" t="n">
        <v>8.09</v>
      </c>
      <c r="F1618" t="n">
        <v>5.09</v>
      </c>
      <c r="G1618" t="n">
        <v>76.40000000000001</v>
      </c>
      <c r="H1618" t="n">
        <v>1.35</v>
      </c>
      <c r="I1618" t="n">
        <v>4</v>
      </c>
      <c r="J1618" t="n">
        <v>293.8</v>
      </c>
      <c r="K1618" t="n">
        <v>59.19</v>
      </c>
      <c r="L1618" t="n">
        <v>22.25</v>
      </c>
      <c r="M1618" t="n">
        <v>2</v>
      </c>
      <c r="N1618" t="n">
        <v>82.36</v>
      </c>
      <c r="O1618" t="n">
        <v>36469.92</v>
      </c>
      <c r="P1618" t="n">
        <v>75.53</v>
      </c>
      <c r="Q1618" t="n">
        <v>202.81</v>
      </c>
      <c r="R1618" t="n">
        <v>19.3</v>
      </c>
      <c r="S1618" t="n">
        <v>13.89</v>
      </c>
      <c r="T1618" t="n">
        <v>1032</v>
      </c>
      <c r="U1618" t="n">
        <v>0.72</v>
      </c>
      <c r="V1618" t="n">
        <v>0.76</v>
      </c>
      <c r="W1618" t="n">
        <v>0.64</v>
      </c>
      <c r="X1618" t="n">
        <v>0.06</v>
      </c>
      <c r="Y1618" t="n">
        <v>1</v>
      </c>
      <c r="Z1618" t="n">
        <v>10</v>
      </c>
    </row>
    <row r="1619">
      <c r="A1619" t="n">
        <v>86</v>
      </c>
      <c r="B1619" t="n">
        <v>130</v>
      </c>
      <c r="C1619" t="inlineStr">
        <is>
          <t xml:space="preserve">CONCLUIDO	</t>
        </is>
      </c>
      <c r="D1619" t="n">
        <v>12.3512</v>
      </c>
      <c r="E1619" t="n">
        <v>8.1</v>
      </c>
      <c r="F1619" t="n">
        <v>5.1</v>
      </c>
      <c r="G1619" t="n">
        <v>76.44</v>
      </c>
      <c r="H1619" t="n">
        <v>1.36</v>
      </c>
      <c r="I1619" t="n">
        <v>4</v>
      </c>
      <c r="J1619" t="n">
        <v>294.32</v>
      </c>
      <c r="K1619" t="n">
        <v>59.19</v>
      </c>
      <c r="L1619" t="n">
        <v>22.5</v>
      </c>
      <c r="M1619" t="n">
        <v>2</v>
      </c>
      <c r="N1619" t="n">
        <v>82.62</v>
      </c>
      <c r="O1619" t="n">
        <v>36533.49</v>
      </c>
      <c r="P1619" t="n">
        <v>75.34999999999999</v>
      </c>
      <c r="Q1619" t="n">
        <v>202.81</v>
      </c>
      <c r="R1619" t="n">
        <v>19.43</v>
      </c>
      <c r="S1619" t="n">
        <v>13.89</v>
      </c>
      <c r="T1619" t="n">
        <v>1094.06</v>
      </c>
      <c r="U1619" t="n">
        <v>0.72</v>
      </c>
      <c r="V1619" t="n">
        <v>0.76</v>
      </c>
      <c r="W1619" t="n">
        <v>0.64</v>
      </c>
      <c r="X1619" t="n">
        <v>0.06</v>
      </c>
      <c r="Y1619" t="n">
        <v>1</v>
      </c>
      <c r="Z1619" t="n">
        <v>10</v>
      </c>
    </row>
    <row r="1620">
      <c r="A1620" t="n">
        <v>87</v>
      </c>
      <c r="B1620" t="n">
        <v>130</v>
      </c>
      <c r="C1620" t="inlineStr">
        <is>
          <t xml:space="preserve">CONCLUIDO	</t>
        </is>
      </c>
      <c r="D1620" t="n">
        <v>12.3601</v>
      </c>
      <c r="E1620" t="n">
        <v>8.09</v>
      </c>
      <c r="F1620" t="n">
        <v>5.09</v>
      </c>
      <c r="G1620" t="n">
        <v>76.34999999999999</v>
      </c>
      <c r="H1620" t="n">
        <v>1.37</v>
      </c>
      <c r="I1620" t="n">
        <v>4</v>
      </c>
      <c r="J1620" t="n">
        <v>294.83</v>
      </c>
      <c r="K1620" t="n">
        <v>59.19</v>
      </c>
      <c r="L1620" t="n">
        <v>22.75</v>
      </c>
      <c r="M1620" t="n">
        <v>2</v>
      </c>
      <c r="N1620" t="n">
        <v>82.89</v>
      </c>
      <c r="O1620" t="n">
        <v>36597.16</v>
      </c>
      <c r="P1620" t="n">
        <v>75.04000000000001</v>
      </c>
      <c r="Q1620" t="n">
        <v>202.81</v>
      </c>
      <c r="R1620" t="n">
        <v>19.28</v>
      </c>
      <c r="S1620" t="n">
        <v>13.89</v>
      </c>
      <c r="T1620" t="n">
        <v>1019.77</v>
      </c>
      <c r="U1620" t="n">
        <v>0.72</v>
      </c>
      <c r="V1620" t="n">
        <v>0.76</v>
      </c>
      <c r="W1620" t="n">
        <v>0.64</v>
      </c>
      <c r="X1620" t="n">
        <v>0.05</v>
      </c>
      <c r="Y1620" t="n">
        <v>1</v>
      </c>
      <c r="Z1620" t="n">
        <v>10</v>
      </c>
    </row>
    <row r="1621">
      <c r="A1621" t="n">
        <v>88</v>
      </c>
      <c r="B1621" t="n">
        <v>130</v>
      </c>
      <c r="C1621" t="inlineStr">
        <is>
          <t xml:space="preserve">CONCLUIDO	</t>
        </is>
      </c>
      <c r="D1621" t="n">
        <v>12.3656</v>
      </c>
      <c r="E1621" t="n">
        <v>8.09</v>
      </c>
      <c r="F1621" t="n">
        <v>5.09</v>
      </c>
      <c r="G1621" t="n">
        <v>76.3</v>
      </c>
      <c r="H1621" t="n">
        <v>1.39</v>
      </c>
      <c r="I1621" t="n">
        <v>4</v>
      </c>
      <c r="J1621" t="n">
        <v>295.35</v>
      </c>
      <c r="K1621" t="n">
        <v>59.19</v>
      </c>
      <c r="L1621" t="n">
        <v>23</v>
      </c>
      <c r="M1621" t="n">
        <v>2</v>
      </c>
      <c r="N1621" t="n">
        <v>83.16</v>
      </c>
      <c r="O1621" t="n">
        <v>36660.94</v>
      </c>
      <c r="P1621" t="n">
        <v>74.56</v>
      </c>
      <c r="Q1621" t="n">
        <v>202.82</v>
      </c>
      <c r="R1621" t="n">
        <v>19.06</v>
      </c>
      <c r="S1621" t="n">
        <v>13.89</v>
      </c>
      <c r="T1621" t="n">
        <v>909.09</v>
      </c>
      <c r="U1621" t="n">
        <v>0.73</v>
      </c>
      <c r="V1621" t="n">
        <v>0.76</v>
      </c>
      <c r="W1621" t="n">
        <v>0.64</v>
      </c>
      <c r="X1621" t="n">
        <v>0.05</v>
      </c>
      <c r="Y1621" t="n">
        <v>1</v>
      </c>
      <c r="Z1621" t="n">
        <v>10</v>
      </c>
    </row>
    <row r="1622">
      <c r="A1622" t="n">
        <v>89</v>
      </c>
      <c r="B1622" t="n">
        <v>130</v>
      </c>
      <c r="C1622" t="inlineStr">
        <is>
          <t xml:space="preserve">CONCLUIDO	</t>
        </is>
      </c>
      <c r="D1622" t="n">
        <v>12.3601</v>
      </c>
      <c r="E1622" t="n">
        <v>8.09</v>
      </c>
      <c r="F1622" t="n">
        <v>5.09</v>
      </c>
      <c r="G1622" t="n">
        <v>76.34999999999999</v>
      </c>
      <c r="H1622" t="n">
        <v>1.4</v>
      </c>
      <c r="I1622" t="n">
        <v>4</v>
      </c>
      <c r="J1622" t="n">
        <v>295.87</v>
      </c>
      <c r="K1622" t="n">
        <v>59.19</v>
      </c>
      <c r="L1622" t="n">
        <v>23.25</v>
      </c>
      <c r="M1622" t="n">
        <v>2</v>
      </c>
      <c r="N1622" t="n">
        <v>83.43000000000001</v>
      </c>
      <c r="O1622" t="n">
        <v>36724.83</v>
      </c>
      <c r="P1622" t="n">
        <v>74.5</v>
      </c>
      <c r="Q1622" t="n">
        <v>202.81</v>
      </c>
      <c r="R1622" t="n">
        <v>19.18</v>
      </c>
      <c r="S1622" t="n">
        <v>13.89</v>
      </c>
      <c r="T1622" t="n">
        <v>970.7</v>
      </c>
      <c r="U1622" t="n">
        <v>0.72</v>
      </c>
      <c r="V1622" t="n">
        <v>0.76</v>
      </c>
      <c r="W1622" t="n">
        <v>0.64</v>
      </c>
      <c r="X1622" t="n">
        <v>0.05</v>
      </c>
      <c r="Y1622" t="n">
        <v>1</v>
      </c>
      <c r="Z1622" t="n">
        <v>10</v>
      </c>
    </row>
    <row r="1623">
      <c r="A1623" t="n">
        <v>90</v>
      </c>
      <c r="B1623" t="n">
        <v>130</v>
      </c>
      <c r="C1623" t="inlineStr">
        <is>
          <t xml:space="preserve">CONCLUIDO	</t>
        </is>
      </c>
      <c r="D1623" t="n">
        <v>12.3597</v>
      </c>
      <c r="E1623" t="n">
        <v>8.09</v>
      </c>
      <c r="F1623" t="n">
        <v>5.09</v>
      </c>
      <c r="G1623" t="n">
        <v>76.34999999999999</v>
      </c>
      <c r="H1623" t="n">
        <v>1.41</v>
      </c>
      <c r="I1623" t="n">
        <v>4</v>
      </c>
      <c r="J1623" t="n">
        <v>296.39</v>
      </c>
      <c r="K1623" t="n">
        <v>59.19</v>
      </c>
      <c r="L1623" t="n">
        <v>23.5</v>
      </c>
      <c r="M1623" t="n">
        <v>2</v>
      </c>
      <c r="N1623" t="n">
        <v>83.69</v>
      </c>
      <c r="O1623" t="n">
        <v>36788.84</v>
      </c>
      <c r="P1623" t="n">
        <v>74.31999999999999</v>
      </c>
      <c r="Q1623" t="n">
        <v>202.81</v>
      </c>
      <c r="R1623" t="n">
        <v>19.2</v>
      </c>
      <c r="S1623" t="n">
        <v>13.89</v>
      </c>
      <c r="T1623" t="n">
        <v>980.01</v>
      </c>
      <c r="U1623" t="n">
        <v>0.72</v>
      </c>
      <c r="V1623" t="n">
        <v>0.76</v>
      </c>
      <c r="W1623" t="n">
        <v>0.64</v>
      </c>
      <c r="X1623" t="n">
        <v>0.05</v>
      </c>
      <c r="Y1623" t="n">
        <v>1</v>
      </c>
      <c r="Z1623" t="n">
        <v>10</v>
      </c>
    </row>
    <row r="1624">
      <c r="A1624" t="n">
        <v>91</v>
      </c>
      <c r="B1624" t="n">
        <v>130</v>
      </c>
      <c r="C1624" t="inlineStr">
        <is>
          <t xml:space="preserve">CONCLUIDO	</t>
        </is>
      </c>
      <c r="D1624" t="n">
        <v>12.3622</v>
      </c>
      <c r="E1624" t="n">
        <v>8.09</v>
      </c>
      <c r="F1624" t="n">
        <v>5.09</v>
      </c>
      <c r="G1624" t="n">
        <v>76.33</v>
      </c>
      <c r="H1624" t="n">
        <v>1.42</v>
      </c>
      <c r="I1624" t="n">
        <v>4</v>
      </c>
      <c r="J1624" t="n">
        <v>296.91</v>
      </c>
      <c r="K1624" t="n">
        <v>59.19</v>
      </c>
      <c r="L1624" t="n">
        <v>23.75</v>
      </c>
      <c r="M1624" t="n">
        <v>2</v>
      </c>
      <c r="N1624" t="n">
        <v>83.95999999999999</v>
      </c>
      <c r="O1624" t="n">
        <v>36852.96</v>
      </c>
      <c r="P1624" t="n">
        <v>74.11</v>
      </c>
      <c r="Q1624" t="n">
        <v>202.82</v>
      </c>
      <c r="R1624" t="n">
        <v>19.16</v>
      </c>
      <c r="S1624" t="n">
        <v>13.89</v>
      </c>
      <c r="T1624" t="n">
        <v>958.38</v>
      </c>
      <c r="U1624" t="n">
        <v>0.73</v>
      </c>
      <c r="V1624" t="n">
        <v>0.76</v>
      </c>
      <c r="W1624" t="n">
        <v>0.64</v>
      </c>
      <c r="X1624" t="n">
        <v>0.05</v>
      </c>
      <c r="Y1624" t="n">
        <v>1</v>
      </c>
      <c r="Z1624" t="n">
        <v>10</v>
      </c>
    </row>
    <row r="1625">
      <c r="A1625" t="n">
        <v>92</v>
      </c>
      <c r="B1625" t="n">
        <v>130</v>
      </c>
      <c r="C1625" t="inlineStr">
        <is>
          <t xml:space="preserve">CONCLUIDO	</t>
        </is>
      </c>
      <c r="D1625" t="n">
        <v>12.3635</v>
      </c>
      <c r="E1625" t="n">
        <v>8.09</v>
      </c>
      <c r="F1625" t="n">
        <v>5.09</v>
      </c>
      <c r="G1625" t="n">
        <v>76.31999999999999</v>
      </c>
      <c r="H1625" t="n">
        <v>1.44</v>
      </c>
      <c r="I1625" t="n">
        <v>4</v>
      </c>
      <c r="J1625" t="n">
        <v>297.43</v>
      </c>
      <c r="K1625" t="n">
        <v>59.19</v>
      </c>
      <c r="L1625" t="n">
        <v>24</v>
      </c>
      <c r="M1625" t="n">
        <v>2</v>
      </c>
      <c r="N1625" t="n">
        <v>84.23999999999999</v>
      </c>
      <c r="O1625" t="n">
        <v>36917.19</v>
      </c>
      <c r="P1625" t="n">
        <v>73.88</v>
      </c>
      <c r="Q1625" t="n">
        <v>202.84</v>
      </c>
      <c r="R1625" t="n">
        <v>19.14</v>
      </c>
      <c r="S1625" t="n">
        <v>13.89</v>
      </c>
      <c r="T1625" t="n">
        <v>947.8200000000001</v>
      </c>
      <c r="U1625" t="n">
        <v>0.73</v>
      </c>
      <c r="V1625" t="n">
        <v>0.76</v>
      </c>
      <c r="W1625" t="n">
        <v>0.64</v>
      </c>
      <c r="X1625" t="n">
        <v>0.05</v>
      </c>
      <c r="Y1625" t="n">
        <v>1</v>
      </c>
      <c r="Z1625" t="n">
        <v>10</v>
      </c>
    </row>
    <row r="1626">
      <c r="A1626" t="n">
        <v>93</v>
      </c>
      <c r="B1626" t="n">
        <v>130</v>
      </c>
      <c r="C1626" t="inlineStr">
        <is>
          <t xml:space="preserve">CONCLUIDO	</t>
        </is>
      </c>
      <c r="D1626" t="n">
        <v>12.366</v>
      </c>
      <c r="E1626" t="n">
        <v>8.09</v>
      </c>
      <c r="F1626" t="n">
        <v>5.09</v>
      </c>
      <c r="G1626" t="n">
        <v>76.29000000000001</v>
      </c>
      <c r="H1626" t="n">
        <v>1.45</v>
      </c>
      <c r="I1626" t="n">
        <v>4</v>
      </c>
      <c r="J1626" t="n">
        <v>297.95</v>
      </c>
      <c r="K1626" t="n">
        <v>59.19</v>
      </c>
      <c r="L1626" t="n">
        <v>24.25</v>
      </c>
      <c r="M1626" t="n">
        <v>2</v>
      </c>
      <c r="N1626" t="n">
        <v>84.51000000000001</v>
      </c>
      <c r="O1626" t="n">
        <v>36981.53</v>
      </c>
      <c r="P1626" t="n">
        <v>73.59</v>
      </c>
      <c r="Q1626" t="n">
        <v>202.81</v>
      </c>
      <c r="R1626" t="n">
        <v>19.09</v>
      </c>
      <c r="S1626" t="n">
        <v>13.89</v>
      </c>
      <c r="T1626" t="n">
        <v>924.1</v>
      </c>
      <c r="U1626" t="n">
        <v>0.73</v>
      </c>
      <c r="V1626" t="n">
        <v>0.76</v>
      </c>
      <c r="W1626" t="n">
        <v>0.64</v>
      </c>
      <c r="X1626" t="n">
        <v>0.05</v>
      </c>
      <c r="Y1626" t="n">
        <v>1</v>
      </c>
      <c r="Z1626" t="n">
        <v>10</v>
      </c>
    </row>
    <row r="1627">
      <c r="A1627" t="n">
        <v>94</v>
      </c>
      <c r="B1627" t="n">
        <v>130</v>
      </c>
      <c r="C1627" t="inlineStr">
        <is>
          <t xml:space="preserve">CONCLUIDO	</t>
        </is>
      </c>
      <c r="D1627" t="n">
        <v>12.3665</v>
      </c>
      <c r="E1627" t="n">
        <v>8.09</v>
      </c>
      <c r="F1627" t="n">
        <v>5.09</v>
      </c>
      <c r="G1627" t="n">
        <v>76.29000000000001</v>
      </c>
      <c r="H1627" t="n">
        <v>1.46</v>
      </c>
      <c r="I1627" t="n">
        <v>4</v>
      </c>
      <c r="J1627" t="n">
        <v>298.47</v>
      </c>
      <c r="K1627" t="n">
        <v>59.19</v>
      </c>
      <c r="L1627" t="n">
        <v>24.5</v>
      </c>
      <c r="M1627" t="n">
        <v>2</v>
      </c>
      <c r="N1627" t="n">
        <v>84.78</v>
      </c>
      <c r="O1627" t="n">
        <v>37045.99</v>
      </c>
      <c r="P1627" t="n">
        <v>73.43000000000001</v>
      </c>
      <c r="Q1627" t="n">
        <v>202.81</v>
      </c>
      <c r="R1627" t="n">
        <v>19.1</v>
      </c>
      <c r="S1627" t="n">
        <v>13.89</v>
      </c>
      <c r="T1627" t="n">
        <v>930.6799999999999</v>
      </c>
      <c r="U1627" t="n">
        <v>0.73</v>
      </c>
      <c r="V1627" t="n">
        <v>0.76</v>
      </c>
      <c r="W1627" t="n">
        <v>0.64</v>
      </c>
      <c r="X1627" t="n">
        <v>0.05</v>
      </c>
      <c r="Y1627" t="n">
        <v>1</v>
      </c>
      <c r="Z1627" t="n">
        <v>10</v>
      </c>
    </row>
    <row r="1628">
      <c r="A1628" t="n">
        <v>95</v>
      </c>
      <c r="B1628" t="n">
        <v>130</v>
      </c>
      <c r="C1628" t="inlineStr">
        <is>
          <t xml:space="preserve">CONCLUIDO	</t>
        </is>
      </c>
      <c r="D1628" t="n">
        <v>12.3694</v>
      </c>
      <c r="E1628" t="n">
        <v>8.08</v>
      </c>
      <c r="F1628" t="n">
        <v>5.08</v>
      </c>
      <c r="G1628" t="n">
        <v>76.26000000000001</v>
      </c>
      <c r="H1628" t="n">
        <v>1.47</v>
      </c>
      <c r="I1628" t="n">
        <v>4</v>
      </c>
      <c r="J1628" t="n">
        <v>299</v>
      </c>
      <c r="K1628" t="n">
        <v>59.19</v>
      </c>
      <c r="L1628" t="n">
        <v>24.75</v>
      </c>
      <c r="M1628" t="n">
        <v>2</v>
      </c>
      <c r="N1628" t="n">
        <v>85.05</v>
      </c>
      <c r="O1628" t="n">
        <v>37110.57</v>
      </c>
      <c r="P1628" t="n">
        <v>73.08</v>
      </c>
      <c r="Q1628" t="n">
        <v>202.81</v>
      </c>
      <c r="R1628" t="n">
        <v>18.98</v>
      </c>
      <c r="S1628" t="n">
        <v>13.89</v>
      </c>
      <c r="T1628" t="n">
        <v>869.65</v>
      </c>
      <c r="U1628" t="n">
        <v>0.73</v>
      </c>
      <c r="V1628" t="n">
        <v>0.76</v>
      </c>
      <c r="W1628" t="n">
        <v>0.64</v>
      </c>
      <c r="X1628" t="n">
        <v>0.05</v>
      </c>
      <c r="Y1628" t="n">
        <v>1</v>
      </c>
      <c r="Z1628" t="n">
        <v>10</v>
      </c>
    </row>
    <row r="1629">
      <c r="A1629" t="n">
        <v>96</v>
      </c>
      <c r="B1629" t="n">
        <v>130</v>
      </c>
      <c r="C1629" t="inlineStr">
        <is>
          <t xml:space="preserve">CONCLUIDO	</t>
        </is>
      </c>
      <c r="D1629" t="n">
        <v>12.3707</v>
      </c>
      <c r="E1629" t="n">
        <v>8.08</v>
      </c>
      <c r="F1629" t="n">
        <v>5.08</v>
      </c>
      <c r="G1629" t="n">
        <v>76.25</v>
      </c>
      <c r="H1629" t="n">
        <v>1.49</v>
      </c>
      <c r="I1629" t="n">
        <v>4</v>
      </c>
      <c r="J1629" t="n">
        <v>299.52</v>
      </c>
      <c r="K1629" t="n">
        <v>59.19</v>
      </c>
      <c r="L1629" t="n">
        <v>25</v>
      </c>
      <c r="M1629" t="n">
        <v>2</v>
      </c>
      <c r="N1629" t="n">
        <v>85.33</v>
      </c>
      <c r="O1629" t="n">
        <v>37175.38</v>
      </c>
      <c r="P1629" t="n">
        <v>72.69</v>
      </c>
      <c r="Q1629" t="n">
        <v>202.81</v>
      </c>
      <c r="R1629" t="n">
        <v>19.01</v>
      </c>
      <c r="S1629" t="n">
        <v>13.89</v>
      </c>
      <c r="T1629" t="n">
        <v>886.62</v>
      </c>
      <c r="U1629" t="n">
        <v>0.73</v>
      </c>
      <c r="V1629" t="n">
        <v>0.76</v>
      </c>
      <c r="W1629" t="n">
        <v>0.64</v>
      </c>
      <c r="X1629" t="n">
        <v>0.04</v>
      </c>
      <c r="Y1629" t="n">
        <v>1</v>
      </c>
      <c r="Z1629" t="n">
        <v>10</v>
      </c>
    </row>
    <row r="1630">
      <c r="A1630" t="n">
        <v>97</v>
      </c>
      <c r="B1630" t="n">
        <v>130</v>
      </c>
      <c r="C1630" t="inlineStr">
        <is>
          <t xml:space="preserve">CONCLUIDO	</t>
        </is>
      </c>
      <c r="D1630" t="n">
        <v>12.369</v>
      </c>
      <c r="E1630" t="n">
        <v>8.08</v>
      </c>
      <c r="F1630" t="n">
        <v>5.08</v>
      </c>
      <c r="G1630" t="n">
        <v>76.26000000000001</v>
      </c>
      <c r="H1630" t="n">
        <v>1.5</v>
      </c>
      <c r="I1630" t="n">
        <v>4</v>
      </c>
      <c r="J1630" t="n">
        <v>300.05</v>
      </c>
      <c r="K1630" t="n">
        <v>59.19</v>
      </c>
      <c r="L1630" t="n">
        <v>25.25</v>
      </c>
      <c r="M1630" t="n">
        <v>2</v>
      </c>
      <c r="N1630" t="n">
        <v>85.59999999999999</v>
      </c>
      <c r="O1630" t="n">
        <v>37240.19</v>
      </c>
      <c r="P1630" t="n">
        <v>72.2</v>
      </c>
      <c r="Q1630" t="n">
        <v>202.81</v>
      </c>
      <c r="R1630" t="n">
        <v>19.05</v>
      </c>
      <c r="S1630" t="n">
        <v>13.89</v>
      </c>
      <c r="T1630" t="n">
        <v>902.5599999999999</v>
      </c>
      <c r="U1630" t="n">
        <v>0.73</v>
      </c>
      <c r="V1630" t="n">
        <v>0.76</v>
      </c>
      <c r="W1630" t="n">
        <v>0.64</v>
      </c>
      <c r="X1630" t="n">
        <v>0.05</v>
      </c>
      <c r="Y1630" t="n">
        <v>1</v>
      </c>
      <c r="Z1630" t="n">
        <v>10</v>
      </c>
    </row>
    <row r="1631">
      <c r="A1631" t="n">
        <v>98</v>
      </c>
      <c r="B1631" t="n">
        <v>130</v>
      </c>
      <c r="C1631" t="inlineStr">
        <is>
          <t xml:space="preserve">CONCLUIDO	</t>
        </is>
      </c>
      <c r="D1631" t="n">
        <v>12.3618</v>
      </c>
      <c r="E1631" t="n">
        <v>8.09</v>
      </c>
      <c r="F1631" t="n">
        <v>5.09</v>
      </c>
      <c r="G1631" t="n">
        <v>76.33</v>
      </c>
      <c r="H1631" t="n">
        <v>1.51</v>
      </c>
      <c r="I1631" t="n">
        <v>4</v>
      </c>
      <c r="J1631" t="n">
        <v>300.57</v>
      </c>
      <c r="K1631" t="n">
        <v>59.19</v>
      </c>
      <c r="L1631" t="n">
        <v>25.5</v>
      </c>
      <c r="M1631" t="n">
        <v>2</v>
      </c>
      <c r="N1631" t="n">
        <v>85.88</v>
      </c>
      <c r="O1631" t="n">
        <v>37305.12</v>
      </c>
      <c r="P1631" t="n">
        <v>71.93000000000001</v>
      </c>
      <c r="Q1631" t="n">
        <v>202.81</v>
      </c>
      <c r="R1631" t="n">
        <v>19.19</v>
      </c>
      <c r="S1631" t="n">
        <v>13.89</v>
      </c>
      <c r="T1631" t="n">
        <v>973.89</v>
      </c>
      <c r="U1631" t="n">
        <v>0.72</v>
      </c>
      <c r="V1631" t="n">
        <v>0.76</v>
      </c>
      <c r="W1631" t="n">
        <v>0.64</v>
      </c>
      <c r="X1631" t="n">
        <v>0.05</v>
      </c>
      <c r="Y1631" t="n">
        <v>1</v>
      </c>
      <c r="Z1631" t="n">
        <v>10</v>
      </c>
    </row>
    <row r="1632">
      <c r="A1632" t="n">
        <v>99</v>
      </c>
      <c r="B1632" t="n">
        <v>130</v>
      </c>
      <c r="C1632" t="inlineStr">
        <is>
          <t xml:space="preserve">CONCLUIDO	</t>
        </is>
      </c>
      <c r="D1632" t="n">
        <v>12.4701</v>
      </c>
      <c r="E1632" t="n">
        <v>8.02</v>
      </c>
      <c r="F1632" t="n">
        <v>5.07</v>
      </c>
      <c r="G1632" t="n">
        <v>101.35</v>
      </c>
      <c r="H1632" t="n">
        <v>1.52</v>
      </c>
      <c r="I1632" t="n">
        <v>3</v>
      </c>
      <c r="J1632" t="n">
        <v>301.1</v>
      </c>
      <c r="K1632" t="n">
        <v>59.19</v>
      </c>
      <c r="L1632" t="n">
        <v>25.75</v>
      </c>
      <c r="M1632" t="n">
        <v>1</v>
      </c>
      <c r="N1632" t="n">
        <v>86.16</v>
      </c>
      <c r="O1632" t="n">
        <v>37370.16</v>
      </c>
      <c r="P1632" t="n">
        <v>71.45999999999999</v>
      </c>
      <c r="Q1632" t="n">
        <v>202.81</v>
      </c>
      <c r="R1632" t="n">
        <v>18.54</v>
      </c>
      <c r="S1632" t="n">
        <v>13.89</v>
      </c>
      <c r="T1632" t="n">
        <v>656.5599999999999</v>
      </c>
      <c r="U1632" t="n">
        <v>0.75</v>
      </c>
      <c r="V1632" t="n">
        <v>0.76</v>
      </c>
      <c r="W1632" t="n">
        <v>0.64</v>
      </c>
      <c r="X1632" t="n">
        <v>0.03</v>
      </c>
      <c r="Y1632" t="n">
        <v>1</v>
      </c>
      <c r="Z1632" t="n">
        <v>10</v>
      </c>
    </row>
    <row r="1633">
      <c r="A1633" t="n">
        <v>100</v>
      </c>
      <c r="B1633" t="n">
        <v>130</v>
      </c>
      <c r="C1633" t="inlineStr">
        <is>
          <t xml:space="preserve">CONCLUIDO	</t>
        </is>
      </c>
      <c r="D1633" t="n">
        <v>12.4662</v>
      </c>
      <c r="E1633" t="n">
        <v>8.02</v>
      </c>
      <c r="F1633" t="n">
        <v>5.07</v>
      </c>
      <c r="G1633" t="n">
        <v>101.4</v>
      </c>
      <c r="H1633" t="n">
        <v>1.54</v>
      </c>
      <c r="I1633" t="n">
        <v>3</v>
      </c>
      <c r="J1633" t="n">
        <v>301.63</v>
      </c>
      <c r="K1633" t="n">
        <v>59.19</v>
      </c>
      <c r="L1633" t="n">
        <v>26</v>
      </c>
      <c r="M1633" t="n">
        <v>1</v>
      </c>
      <c r="N1633" t="n">
        <v>86.44</v>
      </c>
      <c r="O1633" t="n">
        <v>37435.32</v>
      </c>
      <c r="P1633" t="n">
        <v>71.61</v>
      </c>
      <c r="Q1633" t="n">
        <v>202.81</v>
      </c>
      <c r="R1633" t="n">
        <v>18.61</v>
      </c>
      <c r="S1633" t="n">
        <v>13.89</v>
      </c>
      <c r="T1633" t="n">
        <v>688.16</v>
      </c>
      <c r="U1633" t="n">
        <v>0.75</v>
      </c>
      <c r="V1633" t="n">
        <v>0.76</v>
      </c>
      <c r="W1633" t="n">
        <v>0.64</v>
      </c>
      <c r="X1633" t="n">
        <v>0.03</v>
      </c>
      <c r="Y1633" t="n">
        <v>1</v>
      </c>
      <c r="Z1633" t="n">
        <v>10</v>
      </c>
    </row>
    <row r="1634">
      <c r="A1634" t="n">
        <v>101</v>
      </c>
      <c r="B1634" t="n">
        <v>130</v>
      </c>
      <c r="C1634" t="inlineStr">
        <is>
          <t xml:space="preserve">CONCLUIDO	</t>
        </is>
      </c>
      <c r="D1634" t="n">
        <v>12.4667</v>
      </c>
      <c r="E1634" t="n">
        <v>8.02</v>
      </c>
      <c r="F1634" t="n">
        <v>5.07</v>
      </c>
      <c r="G1634" t="n">
        <v>101.39</v>
      </c>
      <c r="H1634" t="n">
        <v>1.55</v>
      </c>
      <c r="I1634" t="n">
        <v>3</v>
      </c>
      <c r="J1634" t="n">
        <v>302.16</v>
      </c>
      <c r="K1634" t="n">
        <v>59.19</v>
      </c>
      <c r="L1634" t="n">
        <v>26.25</v>
      </c>
      <c r="M1634" t="n">
        <v>1</v>
      </c>
      <c r="N1634" t="n">
        <v>86.72</v>
      </c>
      <c r="O1634" t="n">
        <v>37500.6</v>
      </c>
      <c r="P1634" t="n">
        <v>71.78</v>
      </c>
      <c r="Q1634" t="n">
        <v>202.81</v>
      </c>
      <c r="R1634" t="n">
        <v>18.62</v>
      </c>
      <c r="S1634" t="n">
        <v>13.89</v>
      </c>
      <c r="T1634" t="n">
        <v>696.62</v>
      </c>
      <c r="U1634" t="n">
        <v>0.75</v>
      </c>
      <c r="V1634" t="n">
        <v>0.76</v>
      </c>
      <c r="W1634" t="n">
        <v>0.64</v>
      </c>
      <c r="X1634" t="n">
        <v>0.03</v>
      </c>
      <c r="Y1634" t="n">
        <v>1</v>
      </c>
      <c r="Z1634" t="n">
        <v>10</v>
      </c>
    </row>
    <row r="1635">
      <c r="A1635" t="n">
        <v>102</v>
      </c>
      <c r="B1635" t="n">
        <v>130</v>
      </c>
      <c r="C1635" t="inlineStr">
        <is>
          <t xml:space="preserve">CONCLUIDO	</t>
        </is>
      </c>
      <c r="D1635" t="n">
        <v>12.4693</v>
      </c>
      <c r="E1635" t="n">
        <v>8.02</v>
      </c>
      <c r="F1635" t="n">
        <v>5.07</v>
      </c>
      <c r="G1635" t="n">
        <v>101.36</v>
      </c>
      <c r="H1635" t="n">
        <v>1.56</v>
      </c>
      <c r="I1635" t="n">
        <v>3</v>
      </c>
      <c r="J1635" t="n">
        <v>302.69</v>
      </c>
      <c r="K1635" t="n">
        <v>59.19</v>
      </c>
      <c r="L1635" t="n">
        <v>26.5</v>
      </c>
      <c r="M1635" t="n">
        <v>1</v>
      </c>
      <c r="N1635" t="n">
        <v>87</v>
      </c>
      <c r="O1635" t="n">
        <v>37566</v>
      </c>
      <c r="P1635" t="n">
        <v>71.87</v>
      </c>
      <c r="Q1635" t="n">
        <v>202.81</v>
      </c>
      <c r="R1635" t="n">
        <v>18.53</v>
      </c>
      <c r="S1635" t="n">
        <v>13.89</v>
      </c>
      <c r="T1635" t="n">
        <v>651.8099999999999</v>
      </c>
      <c r="U1635" t="n">
        <v>0.75</v>
      </c>
      <c r="V1635" t="n">
        <v>0.76</v>
      </c>
      <c r="W1635" t="n">
        <v>0.64</v>
      </c>
      <c r="X1635" t="n">
        <v>0.03</v>
      </c>
      <c r="Y1635" t="n">
        <v>1</v>
      </c>
      <c r="Z1635" t="n">
        <v>10</v>
      </c>
    </row>
    <row r="1636">
      <c r="A1636" t="n">
        <v>103</v>
      </c>
      <c r="B1636" t="n">
        <v>130</v>
      </c>
      <c r="C1636" t="inlineStr">
        <is>
          <t xml:space="preserve">CONCLUIDO	</t>
        </is>
      </c>
      <c r="D1636" t="n">
        <v>12.4714</v>
      </c>
      <c r="E1636" t="n">
        <v>8.02</v>
      </c>
      <c r="F1636" t="n">
        <v>5.07</v>
      </c>
      <c r="G1636" t="n">
        <v>101.33</v>
      </c>
      <c r="H1636" t="n">
        <v>1.57</v>
      </c>
      <c r="I1636" t="n">
        <v>3</v>
      </c>
      <c r="J1636" t="n">
        <v>303.22</v>
      </c>
      <c r="K1636" t="n">
        <v>59.19</v>
      </c>
      <c r="L1636" t="n">
        <v>26.75</v>
      </c>
      <c r="M1636" t="n">
        <v>1</v>
      </c>
      <c r="N1636" t="n">
        <v>87.28</v>
      </c>
      <c r="O1636" t="n">
        <v>37631.52</v>
      </c>
      <c r="P1636" t="n">
        <v>71.92</v>
      </c>
      <c r="Q1636" t="n">
        <v>202.81</v>
      </c>
      <c r="R1636" t="n">
        <v>18.49</v>
      </c>
      <c r="S1636" t="n">
        <v>13.89</v>
      </c>
      <c r="T1636" t="n">
        <v>630.99</v>
      </c>
      <c r="U1636" t="n">
        <v>0.75</v>
      </c>
      <c r="V1636" t="n">
        <v>0.76</v>
      </c>
      <c r="W1636" t="n">
        <v>0.64</v>
      </c>
      <c r="X1636" t="n">
        <v>0.03</v>
      </c>
      <c r="Y1636" t="n">
        <v>1</v>
      </c>
      <c r="Z1636" t="n">
        <v>10</v>
      </c>
    </row>
    <row r="1637">
      <c r="A1637" t="n">
        <v>104</v>
      </c>
      <c r="B1637" t="n">
        <v>130</v>
      </c>
      <c r="C1637" t="inlineStr">
        <is>
          <t xml:space="preserve">CONCLUIDO	</t>
        </is>
      </c>
      <c r="D1637" t="n">
        <v>12.4719</v>
      </c>
      <c r="E1637" t="n">
        <v>8.02</v>
      </c>
      <c r="F1637" t="n">
        <v>5.07</v>
      </c>
      <c r="G1637" t="n">
        <v>101.33</v>
      </c>
      <c r="H1637" t="n">
        <v>1.58</v>
      </c>
      <c r="I1637" t="n">
        <v>3</v>
      </c>
      <c r="J1637" t="n">
        <v>303.75</v>
      </c>
      <c r="K1637" t="n">
        <v>59.19</v>
      </c>
      <c r="L1637" t="n">
        <v>27</v>
      </c>
      <c r="M1637" t="n">
        <v>1</v>
      </c>
      <c r="N1637" t="n">
        <v>87.56</v>
      </c>
      <c r="O1637" t="n">
        <v>37697.16</v>
      </c>
      <c r="P1637" t="n">
        <v>71.89</v>
      </c>
      <c r="Q1637" t="n">
        <v>202.81</v>
      </c>
      <c r="R1637" t="n">
        <v>18.48</v>
      </c>
      <c r="S1637" t="n">
        <v>13.89</v>
      </c>
      <c r="T1637" t="n">
        <v>624.09</v>
      </c>
      <c r="U1637" t="n">
        <v>0.75</v>
      </c>
      <c r="V1637" t="n">
        <v>0.76</v>
      </c>
      <c r="W1637" t="n">
        <v>0.64</v>
      </c>
      <c r="X1637" t="n">
        <v>0.03</v>
      </c>
      <c r="Y1637" t="n">
        <v>1</v>
      </c>
      <c r="Z1637" t="n">
        <v>10</v>
      </c>
    </row>
    <row r="1638">
      <c r="A1638" t="n">
        <v>105</v>
      </c>
      <c r="B1638" t="n">
        <v>130</v>
      </c>
      <c r="C1638" t="inlineStr">
        <is>
          <t xml:space="preserve">CONCLUIDO	</t>
        </is>
      </c>
      <c r="D1638" t="n">
        <v>12.4706</v>
      </c>
      <c r="E1638" t="n">
        <v>8.02</v>
      </c>
      <c r="F1638" t="n">
        <v>5.07</v>
      </c>
      <c r="G1638" t="n">
        <v>101.34</v>
      </c>
      <c r="H1638" t="n">
        <v>1.6</v>
      </c>
      <c r="I1638" t="n">
        <v>3</v>
      </c>
      <c r="J1638" t="n">
        <v>304.29</v>
      </c>
      <c r="K1638" t="n">
        <v>59.19</v>
      </c>
      <c r="L1638" t="n">
        <v>27.25</v>
      </c>
      <c r="M1638" t="n">
        <v>1</v>
      </c>
      <c r="N1638" t="n">
        <v>87.84</v>
      </c>
      <c r="O1638" t="n">
        <v>37762.92</v>
      </c>
      <c r="P1638" t="n">
        <v>72.02</v>
      </c>
      <c r="Q1638" t="n">
        <v>202.81</v>
      </c>
      <c r="R1638" t="n">
        <v>18.52</v>
      </c>
      <c r="S1638" t="n">
        <v>13.89</v>
      </c>
      <c r="T1638" t="n">
        <v>644.83</v>
      </c>
      <c r="U1638" t="n">
        <v>0.75</v>
      </c>
      <c r="V1638" t="n">
        <v>0.76</v>
      </c>
      <c r="W1638" t="n">
        <v>0.64</v>
      </c>
      <c r="X1638" t="n">
        <v>0.03</v>
      </c>
      <c r="Y1638" t="n">
        <v>1</v>
      </c>
      <c r="Z1638" t="n">
        <v>10</v>
      </c>
    </row>
    <row r="1639">
      <c r="A1639" t="n">
        <v>106</v>
      </c>
      <c r="B1639" t="n">
        <v>130</v>
      </c>
      <c r="C1639" t="inlineStr">
        <is>
          <t xml:space="preserve">CONCLUIDO	</t>
        </is>
      </c>
      <c r="D1639" t="n">
        <v>12.4706</v>
      </c>
      <c r="E1639" t="n">
        <v>8.02</v>
      </c>
      <c r="F1639" t="n">
        <v>5.07</v>
      </c>
      <c r="G1639" t="n">
        <v>101.34</v>
      </c>
      <c r="H1639" t="n">
        <v>1.61</v>
      </c>
      <c r="I1639" t="n">
        <v>3</v>
      </c>
      <c r="J1639" t="n">
        <v>304.82</v>
      </c>
      <c r="K1639" t="n">
        <v>59.19</v>
      </c>
      <c r="L1639" t="n">
        <v>27.5</v>
      </c>
      <c r="M1639" t="n">
        <v>1</v>
      </c>
      <c r="N1639" t="n">
        <v>88.13</v>
      </c>
      <c r="O1639" t="n">
        <v>37828.81</v>
      </c>
      <c r="P1639" t="n">
        <v>72.06</v>
      </c>
      <c r="Q1639" t="n">
        <v>202.81</v>
      </c>
      <c r="R1639" t="n">
        <v>18.5</v>
      </c>
      <c r="S1639" t="n">
        <v>13.89</v>
      </c>
      <c r="T1639" t="n">
        <v>636.22</v>
      </c>
      <c r="U1639" t="n">
        <v>0.75</v>
      </c>
      <c r="V1639" t="n">
        <v>0.76</v>
      </c>
      <c r="W1639" t="n">
        <v>0.64</v>
      </c>
      <c r="X1639" t="n">
        <v>0.03</v>
      </c>
      <c r="Y1639" t="n">
        <v>1</v>
      </c>
      <c r="Z1639" t="n">
        <v>10</v>
      </c>
    </row>
    <row r="1640">
      <c r="A1640" t="n">
        <v>107</v>
      </c>
      <c r="B1640" t="n">
        <v>130</v>
      </c>
      <c r="C1640" t="inlineStr">
        <is>
          <t xml:space="preserve">CONCLUIDO	</t>
        </is>
      </c>
      <c r="D1640" t="n">
        <v>12.4688</v>
      </c>
      <c r="E1640" t="n">
        <v>8.02</v>
      </c>
      <c r="F1640" t="n">
        <v>5.07</v>
      </c>
      <c r="G1640" t="n">
        <v>101.37</v>
      </c>
      <c r="H1640" t="n">
        <v>1.62</v>
      </c>
      <c r="I1640" t="n">
        <v>3</v>
      </c>
      <c r="J1640" t="n">
        <v>305.36</v>
      </c>
      <c r="K1640" t="n">
        <v>59.19</v>
      </c>
      <c r="L1640" t="n">
        <v>27.75</v>
      </c>
      <c r="M1640" t="n">
        <v>1</v>
      </c>
      <c r="N1640" t="n">
        <v>88.41</v>
      </c>
      <c r="O1640" t="n">
        <v>37894.82</v>
      </c>
      <c r="P1640" t="n">
        <v>72.41</v>
      </c>
      <c r="Q1640" t="n">
        <v>202.81</v>
      </c>
      <c r="R1640" t="n">
        <v>18.57</v>
      </c>
      <c r="S1640" t="n">
        <v>13.89</v>
      </c>
      <c r="T1640" t="n">
        <v>668.35</v>
      </c>
      <c r="U1640" t="n">
        <v>0.75</v>
      </c>
      <c r="V1640" t="n">
        <v>0.76</v>
      </c>
      <c r="W1640" t="n">
        <v>0.64</v>
      </c>
      <c r="X1640" t="n">
        <v>0.03</v>
      </c>
      <c r="Y1640" t="n">
        <v>1</v>
      </c>
      <c r="Z1640" t="n">
        <v>10</v>
      </c>
    </row>
    <row r="1641">
      <c r="A1641" t="n">
        <v>108</v>
      </c>
      <c r="B1641" t="n">
        <v>130</v>
      </c>
      <c r="C1641" t="inlineStr">
        <is>
          <t xml:space="preserve">CONCLUIDO	</t>
        </is>
      </c>
      <c r="D1641" t="n">
        <v>12.4658</v>
      </c>
      <c r="E1641" t="n">
        <v>8.02</v>
      </c>
      <c r="F1641" t="n">
        <v>5.07</v>
      </c>
      <c r="G1641" t="n">
        <v>101.41</v>
      </c>
      <c r="H1641" t="n">
        <v>1.63</v>
      </c>
      <c r="I1641" t="n">
        <v>3</v>
      </c>
      <c r="J1641" t="n">
        <v>305.89</v>
      </c>
      <c r="K1641" t="n">
        <v>59.19</v>
      </c>
      <c r="L1641" t="n">
        <v>28</v>
      </c>
      <c r="M1641" t="n">
        <v>1</v>
      </c>
      <c r="N1641" t="n">
        <v>88.7</v>
      </c>
      <c r="O1641" t="n">
        <v>37960.95</v>
      </c>
      <c r="P1641" t="n">
        <v>72.55</v>
      </c>
      <c r="Q1641" t="n">
        <v>202.81</v>
      </c>
      <c r="R1641" t="n">
        <v>18.6</v>
      </c>
      <c r="S1641" t="n">
        <v>13.89</v>
      </c>
      <c r="T1641" t="n">
        <v>685.4299999999999</v>
      </c>
      <c r="U1641" t="n">
        <v>0.75</v>
      </c>
      <c r="V1641" t="n">
        <v>0.76</v>
      </c>
      <c r="W1641" t="n">
        <v>0.64</v>
      </c>
      <c r="X1641" t="n">
        <v>0.03</v>
      </c>
      <c r="Y1641" t="n">
        <v>1</v>
      </c>
      <c r="Z1641" t="n">
        <v>10</v>
      </c>
    </row>
    <row r="1642">
      <c r="A1642" t="n">
        <v>109</v>
      </c>
      <c r="B1642" t="n">
        <v>130</v>
      </c>
      <c r="C1642" t="inlineStr">
        <is>
          <t xml:space="preserve">CONCLUIDO	</t>
        </is>
      </c>
      <c r="D1642" t="n">
        <v>12.4624</v>
      </c>
      <c r="E1642" t="n">
        <v>8.02</v>
      </c>
      <c r="F1642" t="n">
        <v>5.07</v>
      </c>
      <c r="G1642" t="n">
        <v>101.45</v>
      </c>
      <c r="H1642" t="n">
        <v>1.64</v>
      </c>
      <c r="I1642" t="n">
        <v>3</v>
      </c>
      <c r="J1642" t="n">
        <v>306.43</v>
      </c>
      <c r="K1642" t="n">
        <v>59.19</v>
      </c>
      <c r="L1642" t="n">
        <v>28.25</v>
      </c>
      <c r="M1642" t="n">
        <v>1</v>
      </c>
      <c r="N1642" t="n">
        <v>88.98999999999999</v>
      </c>
      <c r="O1642" t="n">
        <v>38027.2</v>
      </c>
      <c r="P1642" t="n">
        <v>72.59</v>
      </c>
      <c r="Q1642" t="n">
        <v>202.81</v>
      </c>
      <c r="R1642" t="n">
        <v>18.64</v>
      </c>
      <c r="S1642" t="n">
        <v>13.89</v>
      </c>
      <c r="T1642" t="n">
        <v>707.22</v>
      </c>
      <c r="U1642" t="n">
        <v>0.75</v>
      </c>
      <c r="V1642" t="n">
        <v>0.76</v>
      </c>
      <c r="W1642" t="n">
        <v>0.64</v>
      </c>
      <c r="X1642" t="n">
        <v>0.03</v>
      </c>
      <c r="Y1642" t="n">
        <v>1</v>
      </c>
      <c r="Z1642" t="n">
        <v>10</v>
      </c>
    </row>
    <row r="1643">
      <c r="A1643" t="n">
        <v>110</v>
      </c>
      <c r="B1643" t="n">
        <v>130</v>
      </c>
      <c r="C1643" t="inlineStr">
        <is>
          <t xml:space="preserve">CONCLUIDO	</t>
        </is>
      </c>
      <c r="D1643" t="n">
        <v>12.4693</v>
      </c>
      <c r="E1643" t="n">
        <v>8.02</v>
      </c>
      <c r="F1643" t="n">
        <v>5.07</v>
      </c>
      <c r="G1643" t="n">
        <v>101.36</v>
      </c>
      <c r="H1643" t="n">
        <v>1.65</v>
      </c>
      <c r="I1643" t="n">
        <v>3</v>
      </c>
      <c r="J1643" t="n">
        <v>306.97</v>
      </c>
      <c r="K1643" t="n">
        <v>59.19</v>
      </c>
      <c r="L1643" t="n">
        <v>28.5</v>
      </c>
      <c r="M1643" t="n">
        <v>1</v>
      </c>
      <c r="N1643" t="n">
        <v>89.27</v>
      </c>
      <c r="O1643" t="n">
        <v>38093.58</v>
      </c>
      <c r="P1643" t="n">
        <v>72.40000000000001</v>
      </c>
      <c r="Q1643" t="n">
        <v>202.81</v>
      </c>
      <c r="R1643" t="n">
        <v>18.53</v>
      </c>
      <c r="S1643" t="n">
        <v>13.89</v>
      </c>
      <c r="T1643" t="n">
        <v>649.11</v>
      </c>
      <c r="U1643" t="n">
        <v>0.75</v>
      </c>
      <c r="V1643" t="n">
        <v>0.76</v>
      </c>
      <c r="W1643" t="n">
        <v>0.64</v>
      </c>
      <c r="X1643" t="n">
        <v>0.03</v>
      </c>
      <c r="Y1643" t="n">
        <v>1</v>
      </c>
      <c r="Z1643" t="n">
        <v>10</v>
      </c>
    </row>
    <row r="1644">
      <c r="A1644" t="n">
        <v>111</v>
      </c>
      <c r="B1644" t="n">
        <v>130</v>
      </c>
      <c r="C1644" t="inlineStr">
        <is>
          <t xml:space="preserve">CONCLUIDO	</t>
        </is>
      </c>
      <c r="D1644" t="n">
        <v>12.4649</v>
      </c>
      <c r="E1644" t="n">
        <v>8.02</v>
      </c>
      <c r="F1644" t="n">
        <v>5.07</v>
      </c>
      <c r="G1644" t="n">
        <v>101.42</v>
      </c>
      <c r="H1644" t="n">
        <v>1.67</v>
      </c>
      <c r="I1644" t="n">
        <v>3</v>
      </c>
      <c r="J1644" t="n">
        <v>307.51</v>
      </c>
      <c r="K1644" t="n">
        <v>59.19</v>
      </c>
      <c r="L1644" t="n">
        <v>28.75</v>
      </c>
      <c r="M1644" t="n">
        <v>1</v>
      </c>
      <c r="N1644" t="n">
        <v>89.56</v>
      </c>
      <c r="O1644" t="n">
        <v>38160.09</v>
      </c>
      <c r="P1644" t="n">
        <v>72.58</v>
      </c>
      <c r="Q1644" t="n">
        <v>202.82</v>
      </c>
      <c r="R1644" t="n">
        <v>18.6</v>
      </c>
      <c r="S1644" t="n">
        <v>13.89</v>
      </c>
      <c r="T1644" t="n">
        <v>682.62</v>
      </c>
      <c r="U1644" t="n">
        <v>0.75</v>
      </c>
      <c r="V1644" t="n">
        <v>0.76</v>
      </c>
      <c r="W1644" t="n">
        <v>0.64</v>
      </c>
      <c r="X1644" t="n">
        <v>0.03</v>
      </c>
      <c r="Y1644" t="n">
        <v>1</v>
      </c>
      <c r="Z1644" t="n">
        <v>10</v>
      </c>
    </row>
    <row r="1645">
      <c r="A1645" t="n">
        <v>112</v>
      </c>
      <c r="B1645" t="n">
        <v>130</v>
      </c>
      <c r="C1645" t="inlineStr">
        <is>
          <t xml:space="preserve">CONCLUIDO	</t>
        </is>
      </c>
      <c r="D1645" t="n">
        <v>12.4641</v>
      </c>
      <c r="E1645" t="n">
        <v>8.02</v>
      </c>
      <c r="F1645" t="n">
        <v>5.07</v>
      </c>
      <c r="G1645" t="n">
        <v>101.43</v>
      </c>
      <c r="H1645" t="n">
        <v>1.68</v>
      </c>
      <c r="I1645" t="n">
        <v>3</v>
      </c>
      <c r="J1645" t="n">
        <v>308.05</v>
      </c>
      <c r="K1645" t="n">
        <v>59.19</v>
      </c>
      <c r="L1645" t="n">
        <v>29</v>
      </c>
      <c r="M1645" t="n">
        <v>1</v>
      </c>
      <c r="N1645" t="n">
        <v>89.84999999999999</v>
      </c>
      <c r="O1645" t="n">
        <v>38226.72</v>
      </c>
      <c r="P1645" t="n">
        <v>72.63</v>
      </c>
      <c r="Q1645" t="n">
        <v>202.81</v>
      </c>
      <c r="R1645" t="n">
        <v>18.67</v>
      </c>
      <c r="S1645" t="n">
        <v>13.89</v>
      </c>
      <c r="T1645" t="n">
        <v>719.1799999999999</v>
      </c>
      <c r="U1645" t="n">
        <v>0.74</v>
      </c>
      <c r="V1645" t="n">
        <v>0.76</v>
      </c>
      <c r="W1645" t="n">
        <v>0.64</v>
      </c>
      <c r="X1645" t="n">
        <v>0.03</v>
      </c>
      <c r="Y1645" t="n">
        <v>1</v>
      </c>
      <c r="Z1645" t="n">
        <v>10</v>
      </c>
    </row>
    <row r="1646">
      <c r="A1646" t="n">
        <v>113</v>
      </c>
      <c r="B1646" t="n">
        <v>130</v>
      </c>
      <c r="C1646" t="inlineStr">
        <is>
          <t xml:space="preserve">CONCLUIDO	</t>
        </is>
      </c>
      <c r="D1646" t="n">
        <v>12.4606</v>
      </c>
      <c r="E1646" t="n">
        <v>8.029999999999999</v>
      </c>
      <c r="F1646" t="n">
        <v>5.07</v>
      </c>
      <c r="G1646" t="n">
        <v>101.47</v>
      </c>
      <c r="H1646" t="n">
        <v>1.69</v>
      </c>
      <c r="I1646" t="n">
        <v>3</v>
      </c>
      <c r="J1646" t="n">
        <v>308.59</v>
      </c>
      <c r="K1646" t="n">
        <v>59.19</v>
      </c>
      <c r="L1646" t="n">
        <v>29.25</v>
      </c>
      <c r="M1646" t="n">
        <v>1</v>
      </c>
      <c r="N1646" t="n">
        <v>90.14</v>
      </c>
      <c r="O1646" t="n">
        <v>38293.47</v>
      </c>
      <c r="P1646" t="n">
        <v>72.69</v>
      </c>
      <c r="Q1646" t="n">
        <v>202.81</v>
      </c>
      <c r="R1646" t="n">
        <v>18.73</v>
      </c>
      <c r="S1646" t="n">
        <v>13.89</v>
      </c>
      <c r="T1646" t="n">
        <v>749.33</v>
      </c>
      <c r="U1646" t="n">
        <v>0.74</v>
      </c>
      <c r="V1646" t="n">
        <v>0.76</v>
      </c>
      <c r="W1646" t="n">
        <v>0.64</v>
      </c>
      <c r="X1646" t="n">
        <v>0.04</v>
      </c>
      <c r="Y1646" t="n">
        <v>1</v>
      </c>
      <c r="Z1646" t="n">
        <v>10</v>
      </c>
    </row>
    <row r="1647">
      <c r="A1647" t="n">
        <v>114</v>
      </c>
      <c r="B1647" t="n">
        <v>130</v>
      </c>
      <c r="C1647" t="inlineStr">
        <is>
          <t xml:space="preserve">CONCLUIDO	</t>
        </is>
      </c>
      <c r="D1647" t="n">
        <v>12.4658</v>
      </c>
      <c r="E1647" t="n">
        <v>8.02</v>
      </c>
      <c r="F1647" t="n">
        <v>5.07</v>
      </c>
      <c r="G1647" t="n">
        <v>101.41</v>
      </c>
      <c r="H1647" t="n">
        <v>1.7</v>
      </c>
      <c r="I1647" t="n">
        <v>3</v>
      </c>
      <c r="J1647" t="n">
        <v>309.13</v>
      </c>
      <c r="K1647" t="n">
        <v>59.19</v>
      </c>
      <c r="L1647" t="n">
        <v>29.5</v>
      </c>
      <c r="M1647" t="n">
        <v>1</v>
      </c>
      <c r="N1647" t="n">
        <v>90.44</v>
      </c>
      <c r="O1647" t="n">
        <v>38360.36</v>
      </c>
      <c r="P1647" t="n">
        <v>72.67</v>
      </c>
      <c r="Q1647" t="n">
        <v>202.81</v>
      </c>
      <c r="R1647" t="n">
        <v>18.63</v>
      </c>
      <c r="S1647" t="n">
        <v>13.89</v>
      </c>
      <c r="T1647" t="n">
        <v>699.85</v>
      </c>
      <c r="U1647" t="n">
        <v>0.75</v>
      </c>
      <c r="V1647" t="n">
        <v>0.76</v>
      </c>
      <c r="W1647" t="n">
        <v>0.64</v>
      </c>
      <c r="X1647" t="n">
        <v>0.03</v>
      </c>
      <c r="Y1647" t="n">
        <v>1</v>
      </c>
      <c r="Z1647" t="n">
        <v>10</v>
      </c>
    </row>
    <row r="1648">
      <c r="A1648" t="n">
        <v>115</v>
      </c>
      <c r="B1648" t="n">
        <v>130</v>
      </c>
      <c r="C1648" t="inlineStr">
        <is>
          <t xml:space="preserve">CONCLUIDO	</t>
        </is>
      </c>
      <c r="D1648" t="n">
        <v>12.4645</v>
      </c>
      <c r="E1648" t="n">
        <v>8.02</v>
      </c>
      <c r="F1648" t="n">
        <v>5.07</v>
      </c>
      <c r="G1648" t="n">
        <v>101.42</v>
      </c>
      <c r="H1648" t="n">
        <v>1.71</v>
      </c>
      <c r="I1648" t="n">
        <v>3</v>
      </c>
      <c r="J1648" t="n">
        <v>309.67</v>
      </c>
      <c r="K1648" t="n">
        <v>59.19</v>
      </c>
      <c r="L1648" t="n">
        <v>29.75</v>
      </c>
      <c r="M1648" t="n">
        <v>1</v>
      </c>
      <c r="N1648" t="n">
        <v>90.73</v>
      </c>
      <c r="O1648" t="n">
        <v>38427.37</v>
      </c>
      <c r="P1648" t="n">
        <v>72.75</v>
      </c>
      <c r="Q1648" t="n">
        <v>202.81</v>
      </c>
      <c r="R1648" t="n">
        <v>18.57</v>
      </c>
      <c r="S1648" t="n">
        <v>13.89</v>
      </c>
      <c r="T1648" t="n">
        <v>671.86</v>
      </c>
      <c r="U1648" t="n">
        <v>0.75</v>
      </c>
      <c r="V1648" t="n">
        <v>0.76</v>
      </c>
      <c r="W1648" t="n">
        <v>0.64</v>
      </c>
      <c r="X1648" t="n">
        <v>0.03</v>
      </c>
      <c r="Y1648" t="n">
        <v>1</v>
      </c>
      <c r="Z1648" t="n">
        <v>10</v>
      </c>
    </row>
    <row r="1649">
      <c r="A1649" t="n">
        <v>116</v>
      </c>
      <c r="B1649" t="n">
        <v>130</v>
      </c>
      <c r="C1649" t="inlineStr">
        <is>
          <t xml:space="preserve">CONCLUIDO	</t>
        </is>
      </c>
      <c r="D1649" t="n">
        <v>12.4632</v>
      </c>
      <c r="E1649" t="n">
        <v>8.02</v>
      </c>
      <c r="F1649" t="n">
        <v>5.07</v>
      </c>
      <c r="G1649" t="n">
        <v>101.44</v>
      </c>
      <c r="H1649" t="n">
        <v>1.72</v>
      </c>
      <c r="I1649" t="n">
        <v>3</v>
      </c>
      <c r="J1649" t="n">
        <v>310.22</v>
      </c>
      <c r="K1649" t="n">
        <v>59.19</v>
      </c>
      <c r="L1649" t="n">
        <v>30</v>
      </c>
      <c r="M1649" t="n">
        <v>1</v>
      </c>
      <c r="N1649" t="n">
        <v>91.02</v>
      </c>
      <c r="O1649" t="n">
        <v>38494.52</v>
      </c>
      <c r="P1649" t="n">
        <v>72.77</v>
      </c>
      <c r="Q1649" t="n">
        <v>202.81</v>
      </c>
      <c r="R1649" t="n">
        <v>18.65</v>
      </c>
      <c r="S1649" t="n">
        <v>13.89</v>
      </c>
      <c r="T1649" t="n">
        <v>711.53</v>
      </c>
      <c r="U1649" t="n">
        <v>0.74</v>
      </c>
      <c r="V1649" t="n">
        <v>0.76</v>
      </c>
      <c r="W1649" t="n">
        <v>0.64</v>
      </c>
      <c r="X1649" t="n">
        <v>0.03</v>
      </c>
      <c r="Y1649" t="n">
        <v>1</v>
      </c>
      <c r="Z1649" t="n">
        <v>10</v>
      </c>
    </row>
    <row r="1650">
      <c r="A1650" t="n">
        <v>117</v>
      </c>
      <c r="B1650" t="n">
        <v>130</v>
      </c>
      <c r="C1650" t="inlineStr">
        <is>
          <t xml:space="preserve">CONCLUIDO	</t>
        </is>
      </c>
      <c r="D1650" t="n">
        <v>12.4611</v>
      </c>
      <c r="E1650" t="n">
        <v>8.02</v>
      </c>
      <c r="F1650" t="n">
        <v>5.07</v>
      </c>
      <c r="G1650" t="n">
        <v>101.47</v>
      </c>
      <c r="H1650" t="n">
        <v>1.73</v>
      </c>
      <c r="I1650" t="n">
        <v>3</v>
      </c>
      <c r="J1650" t="n">
        <v>310.76</v>
      </c>
      <c r="K1650" t="n">
        <v>59.19</v>
      </c>
      <c r="L1650" t="n">
        <v>30.25</v>
      </c>
      <c r="M1650" t="n">
        <v>1</v>
      </c>
      <c r="N1650" t="n">
        <v>91.31999999999999</v>
      </c>
      <c r="O1650" t="n">
        <v>38561.79</v>
      </c>
      <c r="P1650" t="n">
        <v>72.81</v>
      </c>
      <c r="Q1650" t="n">
        <v>202.81</v>
      </c>
      <c r="R1650" t="n">
        <v>18.68</v>
      </c>
      <c r="S1650" t="n">
        <v>13.89</v>
      </c>
      <c r="T1650" t="n">
        <v>726.11</v>
      </c>
      <c r="U1650" t="n">
        <v>0.74</v>
      </c>
      <c r="V1650" t="n">
        <v>0.76</v>
      </c>
      <c r="W1650" t="n">
        <v>0.64</v>
      </c>
      <c r="X1650" t="n">
        <v>0.04</v>
      </c>
      <c r="Y1650" t="n">
        <v>1</v>
      </c>
      <c r="Z1650" t="n">
        <v>10</v>
      </c>
    </row>
    <row r="1651">
      <c r="A1651" t="n">
        <v>118</v>
      </c>
      <c r="B1651" t="n">
        <v>130</v>
      </c>
      <c r="C1651" t="inlineStr">
        <is>
          <t xml:space="preserve">CONCLUIDO	</t>
        </is>
      </c>
      <c r="D1651" t="n">
        <v>12.468</v>
      </c>
      <c r="E1651" t="n">
        <v>8.02</v>
      </c>
      <c r="F1651" t="n">
        <v>5.07</v>
      </c>
      <c r="G1651" t="n">
        <v>101.38</v>
      </c>
      <c r="H1651" t="n">
        <v>1.75</v>
      </c>
      <c r="I1651" t="n">
        <v>3</v>
      </c>
      <c r="J1651" t="n">
        <v>311.31</v>
      </c>
      <c r="K1651" t="n">
        <v>59.19</v>
      </c>
      <c r="L1651" t="n">
        <v>30.5</v>
      </c>
      <c r="M1651" t="n">
        <v>1</v>
      </c>
      <c r="N1651" t="n">
        <v>91.62</v>
      </c>
      <c r="O1651" t="n">
        <v>38629.19</v>
      </c>
      <c r="P1651" t="n">
        <v>72.72</v>
      </c>
      <c r="Q1651" t="n">
        <v>202.81</v>
      </c>
      <c r="R1651" t="n">
        <v>18.61</v>
      </c>
      <c r="S1651" t="n">
        <v>13.89</v>
      </c>
      <c r="T1651" t="n">
        <v>688.75</v>
      </c>
      <c r="U1651" t="n">
        <v>0.75</v>
      </c>
      <c r="V1651" t="n">
        <v>0.76</v>
      </c>
      <c r="W1651" t="n">
        <v>0.64</v>
      </c>
      <c r="X1651" t="n">
        <v>0.03</v>
      </c>
      <c r="Y1651" t="n">
        <v>1</v>
      </c>
      <c r="Z1651" t="n">
        <v>10</v>
      </c>
    </row>
    <row r="1652">
      <c r="A1652" t="n">
        <v>119</v>
      </c>
      <c r="B1652" t="n">
        <v>130</v>
      </c>
      <c r="C1652" t="inlineStr">
        <is>
          <t xml:space="preserve">CONCLUIDO	</t>
        </is>
      </c>
      <c r="D1652" t="n">
        <v>12.4632</v>
      </c>
      <c r="E1652" t="n">
        <v>8.02</v>
      </c>
      <c r="F1652" t="n">
        <v>5.07</v>
      </c>
      <c r="G1652" t="n">
        <v>101.44</v>
      </c>
      <c r="H1652" t="n">
        <v>1.76</v>
      </c>
      <c r="I1652" t="n">
        <v>3</v>
      </c>
      <c r="J1652" t="n">
        <v>311.86</v>
      </c>
      <c r="K1652" t="n">
        <v>59.19</v>
      </c>
      <c r="L1652" t="n">
        <v>30.75</v>
      </c>
      <c r="M1652" t="n">
        <v>0</v>
      </c>
      <c r="N1652" t="n">
        <v>91.91</v>
      </c>
      <c r="O1652" t="n">
        <v>38696.85</v>
      </c>
      <c r="P1652" t="n">
        <v>72.84</v>
      </c>
      <c r="Q1652" t="n">
        <v>202.81</v>
      </c>
      <c r="R1652" t="n">
        <v>18.58</v>
      </c>
      <c r="S1652" t="n">
        <v>13.89</v>
      </c>
      <c r="T1652" t="n">
        <v>674.14</v>
      </c>
      <c r="U1652" t="n">
        <v>0.75</v>
      </c>
      <c r="V1652" t="n">
        <v>0.76</v>
      </c>
      <c r="W1652" t="n">
        <v>0.64</v>
      </c>
      <c r="X1652" t="n">
        <v>0.03</v>
      </c>
      <c r="Y1652" t="n">
        <v>1</v>
      </c>
      <c r="Z1652" t="n">
        <v>10</v>
      </c>
    </row>
    <row r="1653">
      <c r="A1653" t="n">
        <v>0</v>
      </c>
      <c r="B1653" t="n">
        <v>75</v>
      </c>
      <c r="C1653" t="inlineStr">
        <is>
          <t xml:space="preserve">CONCLUIDO	</t>
        </is>
      </c>
      <c r="D1653" t="n">
        <v>9.995799999999999</v>
      </c>
      <c r="E1653" t="n">
        <v>10</v>
      </c>
      <c r="F1653" t="n">
        <v>6.11</v>
      </c>
      <c r="G1653" t="n">
        <v>6.92</v>
      </c>
      <c r="H1653" t="n">
        <v>0.12</v>
      </c>
      <c r="I1653" t="n">
        <v>53</v>
      </c>
      <c r="J1653" t="n">
        <v>150.44</v>
      </c>
      <c r="K1653" t="n">
        <v>49.1</v>
      </c>
      <c r="L1653" t="n">
        <v>1</v>
      </c>
      <c r="M1653" t="n">
        <v>51</v>
      </c>
      <c r="N1653" t="n">
        <v>25.34</v>
      </c>
      <c r="O1653" t="n">
        <v>18787.76</v>
      </c>
      <c r="P1653" t="n">
        <v>71.69</v>
      </c>
      <c r="Q1653" t="n">
        <v>202.99</v>
      </c>
      <c r="R1653" t="n">
        <v>51</v>
      </c>
      <c r="S1653" t="n">
        <v>13.89</v>
      </c>
      <c r="T1653" t="n">
        <v>16636.26</v>
      </c>
      <c r="U1653" t="n">
        <v>0.27</v>
      </c>
      <c r="V1653" t="n">
        <v>0.63</v>
      </c>
      <c r="W1653" t="n">
        <v>0.72</v>
      </c>
      <c r="X1653" t="n">
        <v>1.07</v>
      </c>
      <c r="Y1653" t="n">
        <v>1</v>
      </c>
      <c r="Z1653" t="n">
        <v>10</v>
      </c>
    </row>
    <row r="1654">
      <c r="A1654" t="n">
        <v>1</v>
      </c>
      <c r="B1654" t="n">
        <v>75</v>
      </c>
      <c r="C1654" t="inlineStr">
        <is>
          <t xml:space="preserve">CONCLUIDO	</t>
        </is>
      </c>
      <c r="D1654" t="n">
        <v>10.6585</v>
      </c>
      <c r="E1654" t="n">
        <v>9.380000000000001</v>
      </c>
      <c r="F1654" t="n">
        <v>5.85</v>
      </c>
      <c r="G1654" t="n">
        <v>8.57</v>
      </c>
      <c r="H1654" t="n">
        <v>0.15</v>
      </c>
      <c r="I1654" t="n">
        <v>41</v>
      </c>
      <c r="J1654" t="n">
        <v>150.78</v>
      </c>
      <c r="K1654" t="n">
        <v>49.1</v>
      </c>
      <c r="L1654" t="n">
        <v>1.25</v>
      </c>
      <c r="M1654" t="n">
        <v>39</v>
      </c>
      <c r="N1654" t="n">
        <v>25.44</v>
      </c>
      <c r="O1654" t="n">
        <v>18830.65</v>
      </c>
      <c r="P1654" t="n">
        <v>68.45</v>
      </c>
      <c r="Q1654" t="n">
        <v>202.91</v>
      </c>
      <c r="R1654" t="n">
        <v>43.17</v>
      </c>
      <c r="S1654" t="n">
        <v>13.89</v>
      </c>
      <c r="T1654" t="n">
        <v>12777.8</v>
      </c>
      <c r="U1654" t="n">
        <v>0.32</v>
      </c>
      <c r="V1654" t="n">
        <v>0.66</v>
      </c>
      <c r="W1654" t="n">
        <v>0.7</v>
      </c>
      <c r="X1654" t="n">
        <v>0.8100000000000001</v>
      </c>
      <c r="Y1654" t="n">
        <v>1</v>
      </c>
      <c r="Z1654" t="n">
        <v>10</v>
      </c>
    </row>
    <row r="1655">
      <c r="A1655" t="n">
        <v>2</v>
      </c>
      <c r="B1655" t="n">
        <v>75</v>
      </c>
      <c r="C1655" t="inlineStr">
        <is>
          <t xml:space="preserve">CONCLUIDO	</t>
        </is>
      </c>
      <c r="D1655" t="n">
        <v>11.1555</v>
      </c>
      <c r="E1655" t="n">
        <v>8.960000000000001</v>
      </c>
      <c r="F1655" t="n">
        <v>5.68</v>
      </c>
      <c r="G1655" t="n">
        <v>10.33</v>
      </c>
      <c r="H1655" t="n">
        <v>0.18</v>
      </c>
      <c r="I1655" t="n">
        <v>33</v>
      </c>
      <c r="J1655" t="n">
        <v>151.13</v>
      </c>
      <c r="K1655" t="n">
        <v>49.1</v>
      </c>
      <c r="L1655" t="n">
        <v>1.5</v>
      </c>
      <c r="M1655" t="n">
        <v>31</v>
      </c>
      <c r="N1655" t="n">
        <v>25.54</v>
      </c>
      <c r="O1655" t="n">
        <v>18873.58</v>
      </c>
      <c r="P1655" t="n">
        <v>66.23</v>
      </c>
      <c r="Q1655" t="n">
        <v>202.85</v>
      </c>
      <c r="R1655" t="n">
        <v>37.7</v>
      </c>
      <c r="S1655" t="n">
        <v>13.89</v>
      </c>
      <c r="T1655" t="n">
        <v>10085.18</v>
      </c>
      <c r="U1655" t="n">
        <v>0.37</v>
      </c>
      <c r="V1655" t="n">
        <v>0.68</v>
      </c>
      <c r="W1655" t="n">
        <v>0.6899999999999999</v>
      </c>
      <c r="X1655" t="n">
        <v>0.64</v>
      </c>
      <c r="Y1655" t="n">
        <v>1</v>
      </c>
      <c r="Z1655" t="n">
        <v>10</v>
      </c>
    </row>
    <row r="1656">
      <c r="A1656" t="n">
        <v>3</v>
      </c>
      <c r="B1656" t="n">
        <v>75</v>
      </c>
      <c r="C1656" t="inlineStr">
        <is>
          <t xml:space="preserve">CONCLUIDO	</t>
        </is>
      </c>
      <c r="D1656" t="n">
        <v>11.4675</v>
      </c>
      <c r="E1656" t="n">
        <v>8.720000000000001</v>
      </c>
      <c r="F1656" t="n">
        <v>5.59</v>
      </c>
      <c r="G1656" t="n">
        <v>11.97</v>
      </c>
      <c r="H1656" t="n">
        <v>0.2</v>
      </c>
      <c r="I1656" t="n">
        <v>28</v>
      </c>
      <c r="J1656" t="n">
        <v>151.48</v>
      </c>
      <c r="K1656" t="n">
        <v>49.1</v>
      </c>
      <c r="L1656" t="n">
        <v>1.75</v>
      </c>
      <c r="M1656" t="n">
        <v>26</v>
      </c>
      <c r="N1656" t="n">
        <v>25.64</v>
      </c>
      <c r="O1656" t="n">
        <v>18916.54</v>
      </c>
      <c r="P1656" t="n">
        <v>64.81</v>
      </c>
      <c r="Q1656" t="n">
        <v>202.81</v>
      </c>
      <c r="R1656" t="n">
        <v>34.92</v>
      </c>
      <c r="S1656" t="n">
        <v>13.89</v>
      </c>
      <c r="T1656" t="n">
        <v>8718.5</v>
      </c>
      <c r="U1656" t="n">
        <v>0.4</v>
      </c>
      <c r="V1656" t="n">
        <v>0.6899999999999999</v>
      </c>
      <c r="W1656" t="n">
        <v>0.68</v>
      </c>
      <c r="X1656" t="n">
        <v>0.55</v>
      </c>
      <c r="Y1656" t="n">
        <v>1</v>
      </c>
      <c r="Z1656" t="n">
        <v>10</v>
      </c>
    </row>
    <row r="1657">
      <c r="A1657" t="n">
        <v>4</v>
      </c>
      <c r="B1657" t="n">
        <v>75</v>
      </c>
      <c r="C1657" t="inlineStr">
        <is>
          <t xml:space="preserve">CONCLUIDO	</t>
        </is>
      </c>
      <c r="D1657" t="n">
        <v>11.7574</v>
      </c>
      <c r="E1657" t="n">
        <v>8.51</v>
      </c>
      <c r="F1657" t="n">
        <v>5.5</v>
      </c>
      <c r="G1657" t="n">
        <v>13.74</v>
      </c>
      <c r="H1657" t="n">
        <v>0.23</v>
      </c>
      <c r="I1657" t="n">
        <v>24</v>
      </c>
      <c r="J1657" t="n">
        <v>151.83</v>
      </c>
      <c r="K1657" t="n">
        <v>49.1</v>
      </c>
      <c r="L1657" t="n">
        <v>2</v>
      </c>
      <c r="M1657" t="n">
        <v>22</v>
      </c>
      <c r="N1657" t="n">
        <v>25.73</v>
      </c>
      <c r="O1657" t="n">
        <v>18959.54</v>
      </c>
      <c r="P1657" t="n">
        <v>63.47</v>
      </c>
      <c r="Q1657" t="n">
        <v>202.91</v>
      </c>
      <c r="R1657" t="n">
        <v>31.68</v>
      </c>
      <c r="S1657" t="n">
        <v>13.89</v>
      </c>
      <c r="T1657" t="n">
        <v>7118.91</v>
      </c>
      <c r="U1657" t="n">
        <v>0.44</v>
      </c>
      <c r="V1657" t="n">
        <v>0.7</v>
      </c>
      <c r="W1657" t="n">
        <v>0.68</v>
      </c>
      <c r="X1657" t="n">
        <v>0.46</v>
      </c>
      <c r="Y1657" t="n">
        <v>1</v>
      </c>
      <c r="Z1657" t="n">
        <v>10</v>
      </c>
    </row>
    <row r="1658">
      <c r="A1658" t="n">
        <v>5</v>
      </c>
      <c r="B1658" t="n">
        <v>75</v>
      </c>
      <c r="C1658" t="inlineStr">
        <is>
          <t xml:space="preserve">CONCLUIDO	</t>
        </is>
      </c>
      <c r="D1658" t="n">
        <v>11.862</v>
      </c>
      <c r="E1658" t="n">
        <v>8.43</v>
      </c>
      <c r="F1658" t="n">
        <v>5.48</v>
      </c>
      <c r="G1658" t="n">
        <v>14.95</v>
      </c>
      <c r="H1658" t="n">
        <v>0.26</v>
      </c>
      <c r="I1658" t="n">
        <v>22</v>
      </c>
      <c r="J1658" t="n">
        <v>152.18</v>
      </c>
      <c r="K1658" t="n">
        <v>49.1</v>
      </c>
      <c r="L1658" t="n">
        <v>2.25</v>
      </c>
      <c r="M1658" t="n">
        <v>20</v>
      </c>
      <c r="N1658" t="n">
        <v>25.83</v>
      </c>
      <c r="O1658" t="n">
        <v>19002.56</v>
      </c>
      <c r="P1658" t="n">
        <v>63.23</v>
      </c>
      <c r="Q1658" t="n">
        <v>202.82</v>
      </c>
      <c r="R1658" t="n">
        <v>31.59</v>
      </c>
      <c r="S1658" t="n">
        <v>13.89</v>
      </c>
      <c r="T1658" t="n">
        <v>7085.02</v>
      </c>
      <c r="U1658" t="n">
        <v>0.44</v>
      </c>
      <c r="V1658" t="n">
        <v>0.71</v>
      </c>
      <c r="W1658" t="n">
        <v>0.67</v>
      </c>
      <c r="X1658" t="n">
        <v>0.44</v>
      </c>
      <c r="Y1658" t="n">
        <v>1</v>
      </c>
      <c r="Z1658" t="n">
        <v>10</v>
      </c>
    </row>
    <row r="1659">
      <c r="A1659" t="n">
        <v>6</v>
      </c>
      <c r="B1659" t="n">
        <v>75</v>
      </c>
      <c r="C1659" t="inlineStr">
        <is>
          <t xml:space="preserve">CONCLUIDO	</t>
        </is>
      </c>
      <c r="D1659" t="n">
        <v>12.1074</v>
      </c>
      <c r="E1659" t="n">
        <v>8.26</v>
      </c>
      <c r="F1659" t="n">
        <v>5.4</v>
      </c>
      <c r="G1659" t="n">
        <v>17.06</v>
      </c>
      <c r="H1659" t="n">
        <v>0.29</v>
      </c>
      <c r="I1659" t="n">
        <v>19</v>
      </c>
      <c r="J1659" t="n">
        <v>152.53</v>
      </c>
      <c r="K1659" t="n">
        <v>49.1</v>
      </c>
      <c r="L1659" t="n">
        <v>2.5</v>
      </c>
      <c r="M1659" t="n">
        <v>17</v>
      </c>
      <c r="N1659" t="n">
        <v>25.93</v>
      </c>
      <c r="O1659" t="n">
        <v>19045.63</v>
      </c>
      <c r="P1659" t="n">
        <v>61.97</v>
      </c>
      <c r="Q1659" t="n">
        <v>202.82</v>
      </c>
      <c r="R1659" t="n">
        <v>28.96</v>
      </c>
      <c r="S1659" t="n">
        <v>13.89</v>
      </c>
      <c r="T1659" t="n">
        <v>5783.97</v>
      </c>
      <c r="U1659" t="n">
        <v>0.48</v>
      </c>
      <c r="V1659" t="n">
        <v>0.72</v>
      </c>
      <c r="W1659" t="n">
        <v>0.67</v>
      </c>
      <c r="X1659" t="n">
        <v>0.36</v>
      </c>
      <c r="Y1659" t="n">
        <v>1</v>
      </c>
      <c r="Z1659" t="n">
        <v>10</v>
      </c>
    </row>
    <row r="1660">
      <c r="A1660" t="n">
        <v>7</v>
      </c>
      <c r="B1660" t="n">
        <v>75</v>
      </c>
      <c r="C1660" t="inlineStr">
        <is>
          <t xml:space="preserve">CONCLUIDO	</t>
        </is>
      </c>
      <c r="D1660" t="n">
        <v>12.2787</v>
      </c>
      <c r="E1660" t="n">
        <v>8.140000000000001</v>
      </c>
      <c r="F1660" t="n">
        <v>5.35</v>
      </c>
      <c r="G1660" t="n">
        <v>18.88</v>
      </c>
      <c r="H1660" t="n">
        <v>0.32</v>
      </c>
      <c r="I1660" t="n">
        <v>17</v>
      </c>
      <c r="J1660" t="n">
        <v>152.88</v>
      </c>
      <c r="K1660" t="n">
        <v>49.1</v>
      </c>
      <c r="L1660" t="n">
        <v>2.75</v>
      </c>
      <c r="M1660" t="n">
        <v>15</v>
      </c>
      <c r="N1660" t="n">
        <v>26.03</v>
      </c>
      <c r="O1660" t="n">
        <v>19088.72</v>
      </c>
      <c r="P1660" t="n">
        <v>60.97</v>
      </c>
      <c r="Q1660" t="n">
        <v>202.83</v>
      </c>
      <c r="R1660" t="n">
        <v>27.22</v>
      </c>
      <c r="S1660" t="n">
        <v>13.89</v>
      </c>
      <c r="T1660" t="n">
        <v>4923.09</v>
      </c>
      <c r="U1660" t="n">
        <v>0.51</v>
      </c>
      <c r="V1660" t="n">
        <v>0.72</v>
      </c>
      <c r="W1660" t="n">
        <v>0.67</v>
      </c>
      <c r="X1660" t="n">
        <v>0.31</v>
      </c>
      <c r="Y1660" t="n">
        <v>1</v>
      </c>
      <c r="Z1660" t="n">
        <v>10</v>
      </c>
    </row>
    <row r="1661">
      <c r="A1661" t="n">
        <v>8</v>
      </c>
      <c r="B1661" t="n">
        <v>75</v>
      </c>
      <c r="C1661" t="inlineStr">
        <is>
          <t xml:space="preserve">CONCLUIDO	</t>
        </is>
      </c>
      <c r="D1661" t="n">
        <v>12.3393</v>
      </c>
      <c r="E1661" t="n">
        <v>8.1</v>
      </c>
      <c r="F1661" t="n">
        <v>5.34</v>
      </c>
      <c r="G1661" t="n">
        <v>20.02</v>
      </c>
      <c r="H1661" t="n">
        <v>0.35</v>
      </c>
      <c r="I1661" t="n">
        <v>16</v>
      </c>
      <c r="J1661" t="n">
        <v>153.23</v>
      </c>
      <c r="K1661" t="n">
        <v>49.1</v>
      </c>
      <c r="L1661" t="n">
        <v>3</v>
      </c>
      <c r="M1661" t="n">
        <v>14</v>
      </c>
      <c r="N1661" t="n">
        <v>26.13</v>
      </c>
      <c r="O1661" t="n">
        <v>19131.85</v>
      </c>
      <c r="P1661" t="n">
        <v>60.72</v>
      </c>
      <c r="Q1661" t="n">
        <v>202.82</v>
      </c>
      <c r="R1661" t="n">
        <v>27.1</v>
      </c>
      <c r="S1661" t="n">
        <v>13.89</v>
      </c>
      <c r="T1661" t="n">
        <v>4871.83</v>
      </c>
      <c r="U1661" t="n">
        <v>0.51</v>
      </c>
      <c r="V1661" t="n">
        <v>0.72</v>
      </c>
      <c r="W1661" t="n">
        <v>0.66</v>
      </c>
      <c r="X1661" t="n">
        <v>0.3</v>
      </c>
      <c r="Y1661" t="n">
        <v>1</v>
      </c>
      <c r="Z1661" t="n">
        <v>10</v>
      </c>
    </row>
    <row r="1662">
      <c r="A1662" t="n">
        <v>9</v>
      </c>
      <c r="B1662" t="n">
        <v>75</v>
      </c>
      <c r="C1662" t="inlineStr">
        <is>
          <t xml:space="preserve">CONCLUIDO	</t>
        </is>
      </c>
      <c r="D1662" t="n">
        <v>12.4018</v>
      </c>
      <c r="E1662" t="n">
        <v>8.06</v>
      </c>
      <c r="F1662" t="n">
        <v>5.33</v>
      </c>
      <c r="G1662" t="n">
        <v>21.31</v>
      </c>
      <c r="H1662" t="n">
        <v>0.37</v>
      </c>
      <c r="I1662" t="n">
        <v>15</v>
      </c>
      <c r="J1662" t="n">
        <v>153.58</v>
      </c>
      <c r="K1662" t="n">
        <v>49.1</v>
      </c>
      <c r="L1662" t="n">
        <v>3.25</v>
      </c>
      <c r="M1662" t="n">
        <v>13</v>
      </c>
      <c r="N1662" t="n">
        <v>26.23</v>
      </c>
      <c r="O1662" t="n">
        <v>19175.02</v>
      </c>
      <c r="P1662" t="n">
        <v>60.35</v>
      </c>
      <c r="Q1662" t="n">
        <v>202.83</v>
      </c>
      <c r="R1662" t="n">
        <v>26.75</v>
      </c>
      <c r="S1662" t="n">
        <v>13.89</v>
      </c>
      <c r="T1662" t="n">
        <v>4701.41</v>
      </c>
      <c r="U1662" t="n">
        <v>0.52</v>
      </c>
      <c r="V1662" t="n">
        <v>0.73</v>
      </c>
      <c r="W1662" t="n">
        <v>0.66</v>
      </c>
      <c r="X1662" t="n">
        <v>0.29</v>
      </c>
      <c r="Y1662" t="n">
        <v>1</v>
      </c>
      <c r="Z1662" t="n">
        <v>10</v>
      </c>
    </row>
    <row r="1663">
      <c r="A1663" t="n">
        <v>10</v>
      </c>
      <c r="B1663" t="n">
        <v>75</v>
      </c>
      <c r="C1663" t="inlineStr">
        <is>
          <t xml:space="preserve">CONCLUIDO	</t>
        </is>
      </c>
      <c r="D1663" t="n">
        <v>12.487</v>
      </c>
      <c r="E1663" t="n">
        <v>8.01</v>
      </c>
      <c r="F1663" t="n">
        <v>5.3</v>
      </c>
      <c r="G1663" t="n">
        <v>22.73</v>
      </c>
      <c r="H1663" t="n">
        <v>0.4</v>
      </c>
      <c r="I1663" t="n">
        <v>14</v>
      </c>
      <c r="J1663" t="n">
        <v>153.93</v>
      </c>
      <c r="K1663" t="n">
        <v>49.1</v>
      </c>
      <c r="L1663" t="n">
        <v>3.5</v>
      </c>
      <c r="M1663" t="n">
        <v>12</v>
      </c>
      <c r="N1663" t="n">
        <v>26.33</v>
      </c>
      <c r="O1663" t="n">
        <v>19218.22</v>
      </c>
      <c r="P1663" t="n">
        <v>59.95</v>
      </c>
      <c r="Q1663" t="n">
        <v>202.83</v>
      </c>
      <c r="R1663" t="n">
        <v>25.84</v>
      </c>
      <c r="S1663" t="n">
        <v>13.89</v>
      </c>
      <c r="T1663" t="n">
        <v>4252.01</v>
      </c>
      <c r="U1663" t="n">
        <v>0.54</v>
      </c>
      <c r="V1663" t="n">
        <v>0.73</v>
      </c>
      <c r="W1663" t="n">
        <v>0.66</v>
      </c>
      <c r="X1663" t="n">
        <v>0.27</v>
      </c>
      <c r="Y1663" t="n">
        <v>1</v>
      </c>
      <c r="Z1663" t="n">
        <v>10</v>
      </c>
    </row>
    <row r="1664">
      <c r="A1664" t="n">
        <v>11</v>
      </c>
      <c r="B1664" t="n">
        <v>75</v>
      </c>
      <c r="C1664" t="inlineStr">
        <is>
          <t xml:space="preserve">CONCLUIDO	</t>
        </is>
      </c>
      <c r="D1664" t="n">
        <v>12.5817</v>
      </c>
      <c r="E1664" t="n">
        <v>7.95</v>
      </c>
      <c r="F1664" t="n">
        <v>5.27</v>
      </c>
      <c r="G1664" t="n">
        <v>24.34</v>
      </c>
      <c r="H1664" t="n">
        <v>0.43</v>
      </c>
      <c r="I1664" t="n">
        <v>13</v>
      </c>
      <c r="J1664" t="n">
        <v>154.28</v>
      </c>
      <c r="K1664" t="n">
        <v>49.1</v>
      </c>
      <c r="L1664" t="n">
        <v>3.75</v>
      </c>
      <c r="M1664" t="n">
        <v>11</v>
      </c>
      <c r="N1664" t="n">
        <v>26.43</v>
      </c>
      <c r="O1664" t="n">
        <v>19261.45</v>
      </c>
      <c r="P1664" t="n">
        <v>59.33</v>
      </c>
      <c r="Q1664" t="n">
        <v>202.81</v>
      </c>
      <c r="R1664" t="n">
        <v>24.95</v>
      </c>
      <c r="S1664" t="n">
        <v>13.89</v>
      </c>
      <c r="T1664" t="n">
        <v>3810.83</v>
      </c>
      <c r="U1664" t="n">
        <v>0.5600000000000001</v>
      </c>
      <c r="V1664" t="n">
        <v>0.73</v>
      </c>
      <c r="W1664" t="n">
        <v>0.66</v>
      </c>
      <c r="X1664" t="n">
        <v>0.24</v>
      </c>
      <c r="Y1664" t="n">
        <v>1</v>
      </c>
      <c r="Z1664" t="n">
        <v>10</v>
      </c>
    </row>
    <row r="1665">
      <c r="A1665" t="n">
        <v>12</v>
      </c>
      <c r="B1665" t="n">
        <v>75</v>
      </c>
      <c r="C1665" t="inlineStr">
        <is>
          <t xml:space="preserve">CONCLUIDO	</t>
        </is>
      </c>
      <c r="D1665" t="n">
        <v>12.6573</v>
      </c>
      <c r="E1665" t="n">
        <v>7.9</v>
      </c>
      <c r="F1665" t="n">
        <v>5.26</v>
      </c>
      <c r="G1665" t="n">
        <v>26.29</v>
      </c>
      <c r="H1665" t="n">
        <v>0.46</v>
      </c>
      <c r="I1665" t="n">
        <v>12</v>
      </c>
      <c r="J1665" t="n">
        <v>154.63</v>
      </c>
      <c r="K1665" t="n">
        <v>49.1</v>
      </c>
      <c r="L1665" t="n">
        <v>4</v>
      </c>
      <c r="M1665" t="n">
        <v>10</v>
      </c>
      <c r="N1665" t="n">
        <v>26.53</v>
      </c>
      <c r="O1665" t="n">
        <v>19304.72</v>
      </c>
      <c r="P1665" t="n">
        <v>59.01</v>
      </c>
      <c r="Q1665" t="n">
        <v>202.81</v>
      </c>
      <c r="R1665" t="n">
        <v>24.48</v>
      </c>
      <c r="S1665" t="n">
        <v>13.89</v>
      </c>
      <c r="T1665" t="n">
        <v>3577.94</v>
      </c>
      <c r="U1665" t="n">
        <v>0.57</v>
      </c>
      <c r="V1665" t="n">
        <v>0.74</v>
      </c>
      <c r="W1665" t="n">
        <v>0.66</v>
      </c>
      <c r="X1665" t="n">
        <v>0.22</v>
      </c>
      <c r="Y1665" t="n">
        <v>1</v>
      </c>
      <c r="Z1665" t="n">
        <v>10</v>
      </c>
    </row>
    <row r="1666">
      <c r="A1666" t="n">
        <v>13</v>
      </c>
      <c r="B1666" t="n">
        <v>75</v>
      </c>
      <c r="C1666" t="inlineStr">
        <is>
          <t xml:space="preserve">CONCLUIDO	</t>
        </is>
      </c>
      <c r="D1666" t="n">
        <v>12.7339</v>
      </c>
      <c r="E1666" t="n">
        <v>7.85</v>
      </c>
      <c r="F1666" t="n">
        <v>5.24</v>
      </c>
      <c r="G1666" t="n">
        <v>28.58</v>
      </c>
      <c r="H1666" t="n">
        <v>0.49</v>
      </c>
      <c r="I1666" t="n">
        <v>11</v>
      </c>
      <c r="J1666" t="n">
        <v>154.98</v>
      </c>
      <c r="K1666" t="n">
        <v>49.1</v>
      </c>
      <c r="L1666" t="n">
        <v>4.25</v>
      </c>
      <c r="M1666" t="n">
        <v>9</v>
      </c>
      <c r="N1666" t="n">
        <v>26.63</v>
      </c>
      <c r="O1666" t="n">
        <v>19348.03</v>
      </c>
      <c r="P1666" t="n">
        <v>58.42</v>
      </c>
      <c r="Q1666" t="n">
        <v>202.81</v>
      </c>
      <c r="R1666" t="n">
        <v>23.97</v>
      </c>
      <c r="S1666" t="n">
        <v>13.89</v>
      </c>
      <c r="T1666" t="n">
        <v>3332.02</v>
      </c>
      <c r="U1666" t="n">
        <v>0.58</v>
      </c>
      <c r="V1666" t="n">
        <v>0.74</v>
      </c>
      <c r="W1666" t="n">
        <v>0.65</v>
      </c>
      <c r="X1666" t="n">
        <v>0.2</v>
      </c>
      <c r="Y1666" t="n">
        <v>1</v>
      </c>
      <c r="Z1666" t="n">
        <v>10</v>
      </c>
    </row>
    <row r="1667">
      <c r="A1667" t="n">
        <v>14</v>
      </c>
      <c r="B1667" t="n">
        <v>75</v>
      </c>
      <c r="C1667" t="inlineStr">
        <is>
          <t xml:space="preserve">CONCLUIDO	</t>
        </is>
      </c>
      <c r="D1667" t="n">
        <v>12.7452</v>
      </c>
      <c r="E1667" t="n">
        <v>7.85</v>
      </c>
      <c r="F1667" t="n">
        <v>5.23</v>
      </c>
      <c r="G1667" t="n">
        <v>28.55</v>
      </c>
      <c r="H1667" t="n">
        <v>0.51</v>
      </c>
      <c r="I1667" t="n">
        <v>11</v>
      </c>
      <c r="J1667" t="n">
        <v>155.33</v>
      </c>
      <c r="K1667" t="n">
        <v>49.1</v>
      </c>
      <c r="L1667" t="n">
        <v>4.5</v>
      </c>
      <c r="M1667" t="n">
        <v>9</v>
      </c>
      <c r="N1667" t="n">
        <v>26.74</v>
      </c>
      <c r="O1667" t="n">
        <v>19391.36</v>
      </c>
      <c r="P1667" t="n">
        <v>58.18</v>
      </c>
      <c r="Q1667" t="n">
        <v>202.86</v>
      </c>
      <c r="R1667" t="n">
        <v>23.83</v>
      </c>
      <c r="S1667" t="n">
        <v>13.89</v>
      </c>
      <c r="T1667" t="n">
        <v>3258.27</v>
      </c>
      <c r="U1667" t="n">
        <v>0.58</v>
      </c>
      <c r="V1667" t="n">
        <v>0.74</v>
      </c>
      <c r="W1667" t="n">
        <v>0.65</v>
      </c>
      <c r="X1667" t="n">
        <v>0.2</v>
      </c>
      <c r="Y1667" t="n">
        <v>1</v>
      </c>
      <c r="Z1667" t="n">
        <v>10</v>
      </c>
    </row>
    <row r="1668">
      <c r="A1668" t="n">
        <v>15</v>
      </c>
      <c r="B1668" t="n">
        <v>75</v>
      </c>
      <c r="C1668" t="inlineStr">
        <is>
          <t xml:space="preserve">CONCLUIDO	</t>
        </is>
      </c>
      <c r="D1668" t="n">
        <v>12.8251</v>
      </c>
      <c r="E1668" t="n">
        <v>7.8</v>
      </c>
      <c r="F1668" t="n">
        <v>5.22</v>
      </c>
      <c r="G1668" t="n">
        <v>31.29</v>
      </c>
      <c r="H1668" t="n">
        <v>0.54</v>
      </c>
      <c r="I1668" t="n">
        <v>10</v>
      </c>
      <c r="J1668" t="n">
        <v>155.68</v>
      </c>
      <c r="K1668" t="n">
        <v>49.1</v>
      </c>
      <c r="L1668" t="n">
        <v>4.75</v>
      </c>
      <c r="M1668" t="n">
        <v>8</v>
      </c>
      <c r="N1668" t="n">
        <v>26.84</v>
      </c>
      <c r="O1668" t="n">
        <v>19434.74</v>
      </c>
      <c r="P1668" t="n">
        <v>57.58</v>
      </c>
      <c r="Q1668" t="n">
        <v>202.81</v>
      </c>
      <c r="R1668" t="n">
        <v>23.16</v>
      </c>
      <c r="S1668" t="n">
        <v>13.89</v>
      </c>
      <c r="T1668" t="n">
        <v>2929.38</v>
      </c>
      <c r="U1668" t="n">
        <v>0.6</v>
      </c>
      <c r="V1668" t="n">
        <v>0.74</v>
      </c>
      <c r="W1668" t="n">
        <v>0.65</v>
      </c>
      <c r="X1668" t="n">
        <v>0.18</v>
      </c>
      <c r="Y1668" t="n">
        <v>1</v>
      </c>
      <c r="Z1668" t="n">
        <v>10</v>
      </c>
    </row>
    <row r="1669">
      <c r="A1669" t="n">
        <v>16</v>
      </c>
      <c r="B1669" t="n">
        <v>75</v>
      </c>
      <c r="C1669" t="inlineStr">
        <is>
          <t xml:space="preserve">CONCLUIDO	</t>
        </is>
      </c>
      <c r="D1669" t="n">
        <v>12.8319</v>
      </c>
      <c r="E1669" t="n">
        <v>7.79</v>
      </c>
      <c r="F1669" t="n">
        <v>5.21</v>
      </c>
      <c r="G1669" t="n">
        <v>31.27</v>
      </c>
      <c r="H1669" t="n">
        <v>0.57</v>
      </c>
      <c r="I1669" t="n">
        <v>10</v>
      </c>
      <c r="J1669" t="n">
        <v>156.03</v>
      </c>
      <c r="K1669" t="n">
        <v>49.1</v>
      </c>
      <c r="L1669" t="n">
        <v>5</v>
      </c>
      <c r="M1669" t="n">
        <v>8</v>
      </c>
      <c r="N1669" t="n">
        <v>26.94</v>
      </c>
      <c r="O1669" t="n">
        <v>19478.15</v>
      </c>
      <c r="P1669" t="n">
        <v>57.48</v>
      </c>
      <c r="Q1669" t="n">
        <v>202.81</v>
      </c>
      <c r="R1669" t="n">
        <v>22.98</v>
      </c>
      <c r="S1669" t="n">
        <v>13.89</v>
      </c>
      <c r="T1669" t="n">
        <v>2838.24</v>
      </c>
      <c r="U1669" t="n">
        <v>0.6</v>
      </c>
      <c r="V1669" t="n">
        <v>0.74</v>
      </c>
      <c r="W1669" t="n">
        <v>0.65</v>
      </c>
      <c r="X1669" t="n">
        <v>0.17</v>
      </c>
      <c r="Y1669" t="n">
        <v>1</v>
      </c>
      <c r="Z1669" t="n">
        <v>10</v>
      </c>
    </row>
    <row r="1670">
      <c r="A1670" t="n">
        <v>17</v>
      </c>
      <c r="B1670" t="n">
        <v>75</v>
      </c>
      <c r="C1670" t="inlineStr">
        <is>
          <t xml:space="preserve">CONCLUIDO	</t>
        </is>
      </c>
      <c r="D1670" t="n">
        <v>12.8903</v>
      </c>
      <c r="E1670" t="n">
        <v>7.76</v>
      </c>
      <c r="F1670" t="n">
        <v>5.21</v>
      </c>
      <c r="G1670" t="n">
        <v>34.71</v>
      </c>
      <c r="H1670" t="n">
        <v>0.59</v>
      </c>
      <c r="I1670" t="n">
        <v>9</v>
      </c>
      <c r="J1670" t="n">
        <v>156.39</v>
      </c>
      <c r="K1670" t="n">
        <v>49.1</v>
      </c>
      <c r="L1670" t="n">
        <v>5.25</v>
      </c>
      <c r="M1670" t="n">
        <v>7</v>
      </c>
      <c r="N1670" t="n">
        <v>27.04</v>
      </c>
      <c r="O1670" t="n">
        <v>19521.59</v>
      </c>
      <c r="P1670" t="n">
        <v>56.99</v>
      </c>
      <c r="Q1670" t="n">
        <v>202.81</v>
      </c>
      <c r="R1670" t="n">
        <v>22.79</v>
      </c>
      <c r="S1670" t="n">
        <v>13.89</v>
      </c>
      <c r="T1670" t="n">
        <v>2750.02</v>
      </c>
      <c r="U1670" t="n">
        <v>0.61</v>
      </c>
      <c r="V1670" t="n">
        <v>0.74</v>
      </c>
      <c r="W1670" t="n">
        <v>0.65</v>
      </c>
      <c r="X1670" t="n">
        <v>0.17</v>
      </c>
      <c r="Y1670" t="n">
        <v>1</v>
      </c>
      <c r="Z1670" t="n">
        <v>10</v>
      </c>
    </row>
    <row r="1671">
      <c r="A1671" t="n">
        <v>18</v>
      </c>
      <c r="B1671" t="n">
        <v>75</v>
      </c>
      <c r="C1671" t="inlineStr">
        <is>
          <t xml:space="preserve">CONCLUIDO	</t>
        </is>
      </c>
      <c r="D1671" t="n">
        <v>12.9018</v>
      </c>
      <c r="E1671" t="n">
        <v>7.75</v>
      </c>
      <c r="F1671" t="n">
        <v>5.2</v>
      </c>
      <c r="G1671" t="n">
        <v>34.66</v>
      </c>
      <c r="H1671" t="n">
        <v>0.62</v>
      </c>
      <c r="I1671" t="n">
        <v>9</v>
      </c>
      <c r="J1671" t="n">
        <v>156.74</v>
      </c>
      <c r="K1671" t="n">
        <v>49.1</v>
      </c>
      <c r="L1671" t="n">
        <v>5.5</v>
      </c>
      <c r="M1671" t="n">
        <v>7</v>
      </c>
      <c r="N1671" t="n">
        <v>27.14</v>
      </c>
      <c r="O1671" t="n">
        <v>19565.07</v>
      </c>
      <c r="P1671" t="n">
        <v>56.57</v>
      </c>
      <c r="Q1671" t="n">
        <v>202.81</v>
      </c>
      <c r="R1671" t="n">
        <v>22.65</v>
      </c>
      <c r="S1671" t="n">
        <v>13.89</v>
      </c>
      <c r="T1671" t="n">
        <v>2679.46</v>
      </c>
      <c r="U1671" t="n">
        <v>0.61</v>
      </c>
      <c r="V1671" t="n">
        <v>0.74</v>
      </c>
      <c r="W1671" t="n">
        <v>0.65</v>
      </c>
      <c r="X1671" t="n">
        <v>0.16</v>
      </c>
      <c r="Y1671" t="n">
        <v>1</v>
      </c>
      <c r="Z1671" t="n">
        <v>10</v>
      </c>
    </row>
    <row r="1672">
      <c r="A1672" t="n">
        <v>19</v>
      </c>
      <c r="B1672" t="n">
        <v>75</v>
      </c>
      <c r="C1672" t="inlineStr">
        <is>
          <t xml:space="preserve">CONCLUIDO	</t>
        </is>
      </c>
      <c r="D1672" t="n">
        <v>12.98</v>
      </c>
      <c r="E1672" t="n">
        <v>7.7</v>
      </c>
      <c r="F1672" t="n">
        <v>5.18</v>
      </c>
      <c r="G1672" t="n">
        <v>38.88</v>
      </c>
      <c r="H1672" t="n">
        <v>0.65</v>
      </c>
      <c r="I1672" t="n">
        <v>8</v>
      </c>
      <c r="J1672" t="n">
        <v>157.09</v>
      </c>
      <c r="K1672" t="n">
        <v>49.1</v>
      </c>
      <c r="L1672" t="n">
        <v>5.75</v>
      </c>
      <c r="M1672" t="n">
        <v>6</v>
      </c>
      <c r="N1672" t="n">
        <v>27.25</v>
      </c>
      <c r="O1672" t="n">
        <v>19608.58</v>
      </c>
      <c r="P1672" t="n">
        <v>56.11</v>
      </c>
      <c r="Q1672" t="n">
        <v>202.86</v>
      </c>
      <c r="R1672" t="n">
        <v>22.19</v>
      </c>
      <c r="S1672" t="n">
        <v>13.89</v>
      </c>
      <c r="T1672" t="n">
        <v>2455.66</v>
      </c>
      <c r="U1672" t="n">
        <v>0.63</v>
      </c>
      <c r="V1672" t="n">
        <v>0.75</v>
      </c>
      <c r="W1672" t="n">
        <v>0.65</v>
      </c>
      <c r="X1672" t="n">
        <v>0.14</v>
      </c>
      <c r="Y1672" t="n">
        <v>1</v>
      </c>
      <c r="Z1672" t="n">
        <v>10</v>
      </c>
    </row>
    <row r="1673">
      <c r="A1673" t="n">
        <v>20</v>
      </c>
      <c r="B1673" t="n">
        <v>75</v>
      </c>
      <c r="C1673" t="inlineStr">
        <is>
          <t xml:space="preserve">CONCLUIDO	</t>
        </is>
      </c>
      <c r="D1673" t="n">
        <v>12.9758</v>
      </c>
      <c r="E1673" t="n">
        <v>7.71</v>
      </c>
      <c r="F1673" t="n">
        <v>5.19</v>
      </c>
      <c r="G1673" t="n">
        <v>38.89</v>
      </c>
      <c r="H1673" t="n">
        <v>0.67</v>
      </c>
      <c r="I1673" t="n">
        <v>8</v>
      </c>
      <c r="J1673" t="n">
        <v>157.44</v>
      </c>
      <c r="K1673" t="n">
        <v>49.1</v>
      </c>
      <c r="L1673" t="n">
        <v>6</v>
      </c>
      <c r="M1673" t="n">
        <v>6</v>
      </c>
      <c r="N1673" t="n">
        <v>27.35</v>
      </c>
      <c r="O1673" t="n">
        <v>19652.13</v>
      </c>
      <c r="P1673" t="n">
        <v>56.15</v>
      </c>
      <c r="Q1673" t="n">
        <v>202.81</v>
      </c>
      <c r="R1673" t="n">
        <v>22.27</v>
      </c>
      <c r="S1673" t="n">
        <v>13.89</v>
      </c>
      <c r="T1673" t="n">
        <v>2494.48</v>
      </c>
      <c r="U1673" t="n">
        <v>0.62</v>
      </c>
      <c r="V1673" t="n">
        <v>0.75</v>
      </c>
      <c r="W1673" t="n">
        <v>0.65</v>
      </c>
      <c r="X1673" t="n">
        <v>0.15</v>
      </c>
      <c r="Y1673" t="n">
        <v>1</v>
      </c>
      <c r="Z1673" t="n">
        <v>10</v>
      </c>
    </row>
    <row r="1674">
      <c r="A1674" t="n">
        <v>21</v>
      </c>
      <c r="B1674" t="n">
        <v>75</v>
      </c>
      <c r="C1674" t="inlineStr">
        <is>
          <t xml:space="preserve">CONCLUIDO	</t>
        </is>
      </c>
      <c r="D1674" t="n">
        <v>12.9894</v>
      </c>
      <c r="E1674" t="n">
        <v>7.7</v>
      </c>
      <c r="F1674" t="n">
        <v>5.18</v>
      </c>
      <c r="G1674" t="n">
        <v>38.83</v>
      </c>
      <c r="H1674" t="n">
        <v>0.7</v>
      </c>
      <c r="I1674" t="n">
        <v>8</v>
      </c>
      <c r="J1674" t="n">
        <v>157.8</v>
      </c>
      <c r="K1674" t="n">
        <v>49.1</v>
      </c>
      <c r="L1674" t="n">
        <v>6.25</v>
      </c>
      <c r="M1674" t="n">
        <v>6</v>
      </c>
      <c r="N1674" t="n">
        <v>27.45</v>
      </c>
      <c r="O1674" t="n">
        <v>19695.71</v>
      </c>
      <c r="P1674" t="n">
        <v>55.5</v>
      </c>
      <c r="Q1674" t="n">
        <v>202.81</v>
      </c>
      <c r="R1674" t="n">
        <v>21.96</v>
      </c>
      <c r="S1674" t="n">
        <v>13.89</v>
      </c>
      <c r="T1674" t="n">
        <v>2339.82</v>
      </c>
      <c r="U1674" t="n">
        <v>0.63</v>
      </c>
      <c r="V1674" t="n">
        <v>0.75</v>
      </c>
      <c r="W1674" t="n">
        <v>0.65</v>
      </c>
      <c r="X1674" t="n">
        <v>0.14</v>
      </c>
      <c r="Y1674" t="n">
        <v>1</v>
      </c>
      <c r="Z1674" t="n">
        <v>10</v>
      </c>
    </row>
    <row r="1675">
      <c r="A1675" t="n">
        <v>22</v>
      </c>
      <c r="B1675" t="n">
        <v>75</v>
      </c>
      <c r="C1675" t="inlineStr">
        <is>
          <t xml:space="preserve">CONCLUIDO	</t>
        </is>
      </c>
      <c r="D1675" t="n">
        <v>12.9969</v>
      </c>
      <c r="E1675" t="n">
        <v>7.69</v>
      </c>
      <c r="F1675" t="n">
        <v>5.17</v>
      </c>
      <c r="G1675" t="n">
        <v>38.8</v>
      </c>
      <c r="H1675" t="n">
        <v>0.73</v>
      </c>
      <c r="I1675" t="n">
        <v>8</v>
      </c>
      <c r="J1675" t="n">
        <v>158.15</v>
      </c>
      <c r="K1675" t="n">
        <v>49.1</v>
      </c>
      <c r="L1675" t="n">
        <v>6.5</v>
      </c>
      <c r="M1675" t="n">
        <v>6</v>
      </c>
      <c r="N1675" t="n">
        <v>27.56</v>
      </c>
      <c r="O1675" t="n">
        <v>19739.33</v>
      </c>
      <c r="P1675" t="n">
        <v>55.25</v>
      </c>
      <c r="Q1675" t="n">
        <v>202.81</v>
      </c>
      <c r="R1675" t="n">
        <v>21.83</v>
      </c>
      <c r="S1675" t="n">
        <v>13.89</v>
      </c>
      <c r="T1675" t="n">
        <v>2272.5</v>
      </c>
      <c r="U1675" t="n">
        <v>0.64</v>
      </c>
      <c r="V1675" t="n">
        <v>0.75</v>
      </c>
      <c r="W1675" t="n">
        <v>0.65</v>
      </c>
      <c r="X1675" t="n">
        <v>0.14</v>
      </c>
      <c r="Y1675" t="n">
        <v>1</v>
      </c>
      <c r="Z1675" t="n">
        <v>10</v>
      </c>
    </row>
    <row r="1676">
      <c r="A1676" t="n">
        <v>23</v>
      </c>
      <c r="B1676" t="n">
        <v>75</v>
      </c>
      <c r="C1676" t="inlineStr">
        <is>
          <t xml:space="preserve">CONCLUIDO	</t>
        </is>
      </c>
      <c r="D1676" t="n">
        <v>13.0638</v>
      </c>
      <c r="E1676" t="n">
        <v>7.65</v>
      </c>
      <c r="F1676" t="n">
        <v>5.16</v>
      </c>
      <c r="G1676" t="n">
        <v>44.27</v>
      </c>
      <c r="H1676" t="n">
        <v>0.75</v>
      </c>
      <c r="I1676" t="n">
        <v>7</v>
      </c>
      <c r="J1676" t="n">
        <v>158.51</v>
      </c>
      <c r="K1676" t="n">
        <v>49.1</v>
      </c>
      <c r="L1676" t="n">
        <v>6.75</v>
      </c>
      <c r="M1676" t="n">
        <v>5</v>
      </c>
      <c r="N1676" t="n">
        <v>27.66</v>
      </c>
      <c r="O1676" t="n">
        <v>19782.99</v>
      </c>
      <c r="P1676" t="n">
        <v>54.94</v>
      </c>
      <c r="Q1676" t="n">
        <v>202.85</v>
      </c>
      <c r="R1676" t="n">
        <v>21.54</v>
      </c>
      <c r="S1676" t="n">
        <v>13.89</v>
      </c>
      <c r="T1676" t="n">
        <v>2133.71</v>
      </c>
      <c r="U1676" t="n">
        <v>0.64</v>
      </c>
      <c r="V1676" t="n">
        <v>0.75</v>
      </c>
      <c r="W1676" t="n">
        <v>0.65</v>
      </c>
      <c r="X1676" t="n">
        <v>0.13</v>
      </c>
      <c r="Y1676" t="n">
        <v>1</v>
      </c>
      <c r="Z1676" t="n">
        <v>10</v>
      </c>
    </row>
    <row r="1677">
      <c r="A1677" t="n">
        <v>24</v>
      </c>
      <c r="B1677" t="n">
        <v>75</v>
      </c>
      <c r="C1677" t="inlineStr">
        <is>
          <t xml:space="preserve">CONCLUIDO	</t>
        </is>
      </c>
      <c r="D1677" t="n">
        <v>13.0719</v>
      </c>
      <c r="E1677" t="n">
        <v>7.65</v>
      </c>
      <c r="F1677" t="n">
        <v>5.16</v>
      </c>
      <c r="G1677" t="n">
        <v>44.23</v>
      </c>
      <c r="H1677" t="n">
        <v>0.78</v>
      </c>
      <c r="I1677" t="n">
        <v>7</v>
      </c>
      <c r="J1677" t="n">
        <v>158.86</v>
      </c>
      <c r="K1677" t="n">
        <v>49.1</v>
      </c>
      <c r="L1677" t="n">
        <v>7</v>
      </c>
      <c r="M1677" t="n">
        <v>5</v>
      </c>
      <c r="N1677" t="n">
        <v>27.77</v>
      </c>
      <c r="O1677" t="n">
        <v>19826.68</v>
      </c>
      <c r="P1677" t="n">
        <v>54.92</v>
      </c>
      <c r="Q1677" t="n">
        <v>202.81</v>
      </c>
      <c r="R1677" t="n">
        <v>21.44</v>
      </c>
      <c r="S1677" t="n">
        <v>13.89</v>
      </c>
      <c r="T1677" t="n">
        <v>2084.4</v>
      </c>
      <c r="U1677" t="n">
        <v>0.65</v>
      </c>
      <c r="V1677" t="n">
        <v>0.75</v>
      </c>
      <c r="W1677" t="n">
        <v>0.65</v>
      </c>
      <c r="X1677" t="n">
        <v>0.12</v>
      </c>
      <c r="Y1677" t="n">
        <v>1</v>
      </c>
      <c r="Z1677" t="n">
        <v>10</v>
      </c>
    </row>
    <row r="1678">
      <c r="A1678" t="n">
        <v>25</v>
      </c>
      <c r="B1678" t="n">
        <v>75</v>
      </c>
      <c r="C1678" t="inlineStr">
        <is>
          <t xml:space="preserve">CONCLUIDO	</t>
        </is>
      </c>
      <c r="D1678" t="n">
        <v>13.0586</v>
      </c>
      <c r="E1678" t="n">
        <v>7.66</v>
      </c>
      <c r="F1678" t="n">
        <v>5.17</v>
      </c>
      <c r="G1678" t="n">
        <v>44.29</v>
      </c>
      <c r="H1678" t="n">
        <v>0.8100000000000001</v>
      </c>
      <c r="I1678" t="n">
        <v>7</v>
      </c>
      <c r="J1678" t="n">
        <v>159.22</v>
      </c>
      <c r="K1678" t="n">
        <v>49.1</v>
      </c>
      <c r="L1678" t="n">
        <v>7.25</v>
      </c>
      <c r="M1678" t="n">
        <v>5</v>
      </c>
      <c r="N1678" t="n">
        <v>27.87</v>
      </c>
      <c r="O1678" t="n">
        <v>19870.53</v>
      </c>
      <c r="P1678" t="n">
        <v>54.81</v>
      </c>
      <c r="Q1678" t="n">
        <v>202.81</v>
      </c>
      <c r="R1678" t="n">
        <v>21.62</v>
      </c>
      <c r="S1678" t="n">
        <v>13.89</v>
      </c>
      <c r="T1678" t="n">
        <v>2175.43</v>
      </c>
      <c r="U1678" t="n">
        <v>0.64</v>
      </c>
      <c r="V1678" t="n">
        <v>0.75</v>
      </c>
      <c r="W1678" t="n">
        <v>0.65</v>
      </c>
      <c r="X1678" t="n">
        <v>0.13</v>
      </c>
      <c r="Y1678" t="n">
        <v>1</v>
      </c>
      <c r="Z1678" t="n">
        <v>10</v>
      </c>
    </row>
    <row r="1679">
      <c r="A1679" t="n">
        <v>26</v>
      </c>
      <c r="B1679" t="n">
        <v>75</v>
      </c>
      <c r="C1679" t="inlineStr">
        <is>
          <t xml:space="preserve">CONCLUIDO	</t>
        </is>
      </c>
      <c r="D1679" t="n">
        <v>13.0624</v>
      </c>
      <c r="E1679" t="n">
        <v>7.66</v>
      </c>
      <c r="F1679" t="n">
        <v>5.17</v>
      </c>
      <c r="G1679" t="n">
        <v>44.27</v>
      </c>
      <c r="H1679" t="n">
        <v>0.83</v>
      </c>
      <c r="I1679" t="n">
        <v>7</v>
      </c>
      <c r="J1679" t="n">
        <v>159.57</v>
      </c>
      <c r="K1679" t="n">
        <v>49.1</v>
      </c>
      <c r="L1679" t="n">
        <v>7.5</v>
      </c>
      <c r="M1679" t="n">
        <v>5</v>
      </c>
      <c r="N1679" t="n">
        <v>27.98</v>
      </c>
      <c r="O1679" t="n">
        <v>19914.3</v>
      </c>
      <c r="P1679" t="n">
        <v>54.28</v>
      </c>
      <c r="Q1679" t="n">
        <v>202.85</v>
      </c>
      <c r="R1679" t="n">
        <v>21.65</v>
      </c>
      <c r="S1679" t="n">
        <v>13.89</v>
      </c>
      <c r="T1679" t="n">
        <v>2188.36</v>
      </c>
      <c r="U1679" t="n">
        <v>0.64</v>
      </c>
      <c r="V1679" t="n">
        <v>0.75</v>
      </c>
      <c r="W1679" t="n">
        <v>0.65</v>
      </c>
      <c r="X1679" t="n">
        <v>0.13</v>
      </c>
      <c r="Y1679" t="n">
        <v>1</v>
      </c>
      <c r="Z1679" t="n">
        <v>10</v>
      </c>
    </row>
    <row r="1680">
      <c r="A1680" t="n">
        <v>27</v>
      </c>
      <c r="B1680" t="n">
        <v>75</v>
      </c>
      <c r="C1680" t="inlineStr">
        <is>
          <t xml:space="preserve">CONCLUIDO	</t>
        </is>
      </c>
      <c r="D1680" t="n">
        <v>13.1651</v>
      </c>
      <c r="E1680" t="n">
        <v>7.6</v>
      </c>
      <c r="F1680" t="n">
        <v>5.14</v>
      </c>
      <c r="G1680" t="n">
        <v>51.36</v>
      </c>
      <c r="H1680" t="n">
        <v>0.86</v>
      </c>
      <c r="I1680" t="n">
        <v>6</v>
      </c>
      <c r="J1680" t="n">
        <v>159.92</v>
      </c>
      <c r="K1680" t="n">
        <v>49.1</v>
      </c>
      <c r="L1680" t="n">
        <v>7.75</v>
      </c>
      <c r="M1680" t="n">
        <v>4</v>
      </c>
      <c r="N1680" t="n">
        <v>28.08</v>
      </c>
      <c r="O1680" t="n">
        <v>19958.1</v>
      </c>
      <c r="P1680" t="n">
        <v>53.52</v>
      </c>
      <c r="Q1680" t="n">
        <v>202.81</v>
      </c>
      <c r="R1680" t="n">
        <v>20.67</v>
      </c>
      <c r="S1680" t="n">
        <v>13.89</v>
      </c>
      <c r="T1680" t="n">
        <v>1703.48</v>
      </c>
      <c r="U1680" t="n">
        <v>0.67</v>
      </c>
      <c r="V1680" t="n">
        <v>0.75</v>
      </c>
      <c r="W1680" t="n">
        <v>0.65</v>
      </c>
      <c r="X1680" t="n">
        <v>0.1</v>
      </c>
      <c r="Y1680" t="n">
        <v>1</v>
      </c>
      <c r="Z1680" t="n">
        <v>10</v>
      </c>
    </row>
    <row r="1681">
      <c r="A1681" t="n">
        <v>28</v>
      </c>
      <c r="B1681" t="n">
        <v>75</v>
      </c>
      <c r="C1681" t="inlineStr">
        <is>
          <t xml:space="preserve">CONCLUIDO	</t>
        </is>
      </c>
      <c r="D1681" t="n">
        <v>13.1617</v>
      </c>
      <c r="E1681" t="n">
        <v>7.6</v>
      </c>
      <c r="F1681" t="n">
        <v>5.14</v>
      </c>
      <c r="G1681" t="n">
        <v>51.38</v>
      </c>
      <c r="H1681" t="n">
        <v>0.88</v>
      </c>
      <c r="I1681" t="n">
        <v>6</v>
      </c>
      <c r="J1681" t="n">
        <v>160.28</v>
      </c>
      <c r="K1681" t="n">
        <v>49.1</v>
      </c>
      <c r="L1681" t="n">
        <v>8</v>
      </c>
      <c r="M1681" t="n">
        <v>4</v>
      </c>
      <c r="N1681" t="n">
        <v>28.19</v>
      </c>
      <c r="O1681" t="n">
        <v>20001.93</v>
      </c>
      <c r="P1681" t="n">
        <v>53.36</v>
      </c>
      <c r="Q1681" t="n">
        <v>202.82</v>
      </c>
      <c r="R1681" t="n">
        <v>20.77</v>
      </c>
      <c r="S1681" t="n">
        <v>13.89</v>
      </c>
      <c r="T1681" t="n">
        <v>1752.78</v>
      </c>
      <c r="U1681" t="n">
        <v>0.67</v>
      </c>
      <c r="V1681" t="n">
        <v>0.75</v>
      </c>
      <c r="W1681" t="n">
        <v>0.65</v>
      </c>
      <c r="X1681" t="n">
        <v>0.1</v>
      </c>
      <c r="Y1681" t="n">
        <v>1</v>
      </c>
      <c r="Z1681" t="n">
        <v>10</v>
      </c>
    </row>
    <row r="1682">
      <c r="A1682" t="n">
        <v>29</v>
      </c>
      <c r="B1682" t="n">
        <v>75</v>
      </c>
      <c r="C1682" t="inlineStr">
        <is>
          <t xml:space="preserve">CONCLUIDO	</t>
        </is>
      </c>
      <c r="D1682" t="n">
        <v>13.1796</v>
      </c>
      <c r="E1682" t="n">
        <v>7.59</v>
      </c>
      <c r="F1682" t="n">
        <v>5.13</v>
      </c>
      <c r="G1682" t="n">
        <v>51.28</v>
      </c>
      <c r="H1682" t="n">
        <v>0.91</v>
      </c>
      <c r="I1682" t="n">
        <v>6</v>
      </c>
      <c r="J1682" t="n">
        <v>160.64</v>
      </c>
      <c r="K1682" t="n">
        <v>49.1</v>
      </c>
      <c r="L1682" t="n">
        <v>8.25</v>
      </c>
      <c r="M1682" t="n">
        <v>4</v>
      </c>
      <c r="N1682" t="n">
        <v>28.29</v>
      </c>
      <c r="O1682" t="n">
        <v>20045.81</v>
      </c>
      <c r="P1682" t="n">
        <v>53.12</v>
      </c>
      <c r="Q1682" t="n">
        <v>202.82</v>
      </c>
      <c r="R1682" t="n">
        <v>20.47</v>
      </c>
      <c r="S1682" t="n">
        <v>13.89</v>
      </c>
      <c r="T1682" t="n">
        <v>1603.49</v>
      </c>
      <c r="U1682" t="n">
        <v>0.68</v>
      </c>
      <c r="V1682" t="n">
        <v>0.75</v>
      </c>
      <c r="W1682" t="n">
        <v>0.64</v>
      </c>
      <c r="X1682" t="n">
        <v>0.09</v>
      </c>
      <c r="Y1682" t="n">
        <v>1</v>
      </c>
      <c r="Z1682" t="n">
        <v>10</v>
      </c>
    </row>
    <row r="1683">
      <c r="A1683" t="n">
        <v>30</v>
      </c>
      <c r="B1683" t="n">
        <v>75</v>
      </c>
      <c r="C1683" t="inlineStr">
        <is>
          <t xml:space="preserve">CONCLUIDO	</t>
        </is>
      </c>
      <c r="D1683" t="n">
        <v>13.1656</v>
      </c>
      <c r="E1683" t="n">
        <v>7.6</v>
      </c>
      <c r="F1683" t="n">
        <v>5.14</v>
      </c>
      <c r="G1683" t="n">
        <v>51.36</v>
      </c>
      <c r="H1683" t="n">
        <v>0.9399999999999999</v>
      </c>
      <c r="I1683" t="n">
        <v>6</v>
      </c>
      <c r="J1683" t="n">
        <v>160.99</v>
      </c>
      <c r="K1683" t="n">
        <v>49.1</v>
      </c>
      <c r="L1683" t="n">
        <v>8.5</v>
      </c>
      <c r="M1683" t="n">
        <v>4</v>
      </c>
      <c r="N1683" t="n">
        <v>28.4</v>
      </c>
      <c r="O1683" t="n">
        <v>20089.72</v>
      </c>
      <c r="P1683" t="n">
        <v>52.96</v>
      </c>
      <c r="Q1683" t="n">
        <v>202.81</v>
      </c>
      <c r="R1683" t="n">
        <v>20.69</v>
      </c>
      <c r="S1683" t="n">
        <v>13.89</v>
      </c>
      <c r="T1683" t="n">
        <v>1715.24</v>
      </c>
      <c r="U1683" t="n">
        <v>0.67</v>
      </c>
      <c r="V1683" t="n">
        <v>0.75</v>
      </c>
      <c r="W1683" t="n">
        <v>0.65</v>
      </c>
      <c r="X1683" t="n">
        <v>0.1</v>
      </c>
      <c r="Y1683" t="n">
        <v>1</v>
      </c>
      <c r="Z1683" t="n">
        <v>10</v>
      </c>
    </row>
    <row r="1684">
      <c r="A1684" t="n">
        <v>31</v>
      </c>
      <c r="B1684" t="n">
        <v>75</v>
      </c>
      <c r="C1684" t="inlineStr">
        <is>
          <t xml:space="preserve">CONCLUIDO	</t>
        </is>
      </c>
      <c r="D1684" t="n">
        <v>13.1646</v>
      </c>
      <c r="E1684" t="n">
        <v>7.6</v>
      </c>
      <c r="F1684" t="n">
        <v>5.14</v>
      </c>
      <c r="G1684" t="n">
        <v>51.36</v>
      </c>
      <c r="H1684" t="n">
        <v>0.96</v>
      </c>
      <c r="I1684" t="n">
        <v>6</v>
      </c>
      <c r="J1684" t="n">
        <v>161.35</v>
      </c>
      <c r="K1684" t="n">
        <v>49.1</v>
      </c>
      <c r="L1684" t="n">
        <v>8.75</v>
      </c>
      <c r="M1684" t="n">
        <v>4</v>
      </c>
      <c r="N1684" t="n">
        <v>28.5</v>
      </c>
      <c r="O1684" t="n">
        <v>20133.66</v>
      </c>
      <c r="P1684" t="n">
        <v>52.76</v>
      </c>
      <c r="Q1684" t="n">
        <v>202.81</v>
      </c>
      <c r="R1684" t="n">
        <v>20.71</v>
      </c>
      <c r="S1684" t="n">
        <v>13.89</v>
      </c>
      <c r="T1684" t="n">
        <v>1722.5</v>
      </c>
      <c r="U1684" t="n">
        <v>0.67</v>
      </c>
      <c r="V1684" t="n">
        <v>0.75</v>
      </c>
      <c r="W1684" t="n">
        <v>0.65</v>
      </c>
      <c r="X1684" t="n">
        <v>0.1</v>
      </c>
      <c r="Y1684" t="n">
        <v>1</v>
      </c>
      <c r="Z1684" t="n">
        <v>10</v>
      </c>
    </row>
    <row r="1685">
      <c r="A1685" t="n">
        <v>32</v>
      </c>
      <c r="B1685" t="n">
        <v>75</v>
      </c>
      <c r="C1685" t="inlineStr">
        <is>
          <t xml:space="preserve">CONCLUIDO	</t>
        </is>
      </c>
      <c r="D1685" t="n">
        <v>13.1699</v>
      </c>
      <c r="E1685" t="n">
        <v>7.59</v>
      </c>
      <c r="F1685" t="n">
        <v>5.13</v>
      </c>
      <c r="G1685" t="n">
        <v>51.33</v>
      </c>
      <c r="H1685" t="n">
        <v>0.99</v>
      </c>
      <c r="I1685" t="n">
        <v>6</v>
      </c>
      <c r="J1685" t="n">
        <v>161.71</v>
      </c>
      <c r="K1685" t="n">
        <v>49.1</v>
      </c>
      <c r="L1685" t="n">
        <v>9</v>
      </c>
      <c r="M1685" t="n">
        <v>4</v>
      </c>
      <c r="N1685" t="n">
        <v>28.61</v>
      </c>
      <c r="O1685" t="n">
        <v>20177.64</v>
      </c>
      <c r="P1685" t="n">
        <v>52.37</v>
      </c>
      <c r="Q1685" t="n">
        <v>202.82</v>
      </c>
      <c r="R1685" t="n">
        <v>20.7</v>
      </c>
      <c r="S1685" t="n">
        <v>13.89</v>
      </c>
      <c r="T1685" t="n">
        <v>1718.95</v>
      </c>
      <c r="U1685" t="n">
        <v>0.67</v>
      </c>
      <c r="V1685" t="n">
        <v>0.75</v>
      </c>
      <c r="W1685" t="n">
        <v>0.64</v>
      </c>
      <c r="X1685" t="n">
        <v>0.1</v>
      </c>
      <c r="Y1685" t="n">
        <v>1</v>
      </c>
      <c r="Z1685" t="n">
        <v>10</v>
      </c>
    </row>
    <row r="1686">
      <c r="A1686" t="n">
        <v>33</v>
      </c>
      <c r="B1686" t="n">
        <v>75</v>
      </c>
      <c r="C1686" t="inlineStr">
        <is>
          <t xml:space="preserve">CONCLUIDO	</t>
        </is>
      </c>
      <c r="D1686" t="n">
        <v>13.1449</v>
      </c>
      <c r="E1686" t="n">
        <v>7.61</v>
      </c>
      <c r="F1686" t="n">
        <v>5.15</v>
      </c>
      <c r="G1686" t="n">
        <v>51.48</v>
      </c>
      <c r="H1686" t="n">
        <v>1.01</v>
      </c>
      <c r="I1686" t="n">
        <v>6</v>
      </c>
      <c r="J1686" t="n">
        <v>162.06</v>
      </c>
      <c r="K1686" t="n">
        <v>49.1</v>
      </c>
      <c r="L1686" t="n">
        <v>9.25</v>
      </c>
      <c r="M1686" t="n">
        <v>4</v>
      </c>
      <c r="N1686" t="n">
        <v>28.72</v>
      </c>
      <c r="O1686" t="n">
        <v>20221.66</v>
      </c>
      <c r="P1686" t="n">
        <v>52.19</v>
      </c>
      <c r="Q1686" t="n">
        <v>202.84</v>
      </c>
      <c r="R1686" t="n">
        <v>21.05</v>
      </c>
      <c r="S1686" t="n">
        <v>13.89</v>
      </c>
      <c r="T1686" t="n">
        <v>1892.44</v>
      </c>
      <c r="U1686" t="n">
        <v>0.66</v>
      </c>
      <c r="V1686" t="n">
        <v>0.75</v>
      </c>
      <c r="W1686" t="n">
        <v>0.65</v>
      </c>
      <c r="X1686" t="n">
        <v>0.11</v>
      </c>
      <c r="Y1686" t="n">
        <v>1</v>
      </c>
      <c r="Z1686" t="n">
        <v>10</v>
      </c>
    </row>
    <row r="1687">
      <c r="A1687" t="n">
        <v>34</v>
      </c>
      <c r="B1687" t="n">
        <v>75</v>
      </c>
      <c r="C1687" t="inlineStr">
        <is>
          <t xml:space="preserve">CONCLUIDO	</t>
        </is>
      </c>
      <c r="D1687" t="n">
        <v>13.246</v>
      </c>
      <c r="E1687" t="n">
        <v>7.55</v>
      </c>
      <c r="F1687" t="n">
        <v>5.12</v>
      </c>
      <c r="G1687" t="n">
        <v>61.44</v>
      </c>
      <c r="H1687" t="n">
        <v>1.04</v>
      </c>
      <c r="I1687" t="n">
        <v>5</v>
      </c>
      <c r="J1687" t="n">
        <v>162.42</v>
      </c>
      <c r="K1687" t="n">
        <v>49.1</v>
      </c>
      <c r="L1687" t="n">
        <v>9.5</v>
      </c>
      <c r="M1687" t="n">
        <v>3</v>
      </c>
      <c r="N1687" t="n">
        <v>28.82</v>
      </c>
      <c r="O1687" t="n">
        <v>20265.72</v>
      </c>
      <c r="P1687" t="n">
        <v>51.57</v>
      </c>
      <c r="Q1687" t="n">
        <v>202.81</v>
      </c>
      <c r="R1687" t="n">
        <v>20.24</v>
      </c>
      <c r="S1687" t="n">
        <v>13.89</v>
      </c>
      <c r="T1687" t="n">
        <v>1493.63</v>
      </c>
      <c r="U1687" t="n">
        <v>0.6899999999999999</v>
      </c>
      <c r="V1687" t="n">
        <v>0.76</v>
      </c>
      <c r="W1687" t="n">
        <v>0.64</v>
      </c>
      <c r="X1687" t="n">
        <v>0.08</v>
      </c>
      <c r="Y1687" t="n">
        <v>1</v>
      </c>
      <c r="Z1687" t="n">
        <v>10</v>
      </c>
    </row>
    <row r="1688">
      <c r="A1688" t="n">
        <v>35</v>
      </c>
      <c r="B1688" t="n">
        <v>75</v>
      </c>
      <c r="C1688" t="inlineStr">
        <is>
          <t xml:space="preserve">CONCLUIDO	</t>
        </is>
      </c>
      <c r="D1688" t="n">
        <v>13.2533</v>
      </c>
      <c r="E1688" t="n">
        <v>7.55</v>
      </c>
      <c r="F1688" t="n">
        <v>5.12</v>
      </c>
      <c r="G1688" t="n">
        <v>61.39</v>
      </c>
      <c r="H1688" t="n">
        <v>1.06</v>
      </c>
      <c r="I1688" t="n">
        <v>5</v>
      </c>
      <c r="J1688" t="n">
        <v>162.78</v>
      </c>
      <c r="K1688" t="n">
        <v>49.1</v>
      </c>
      <c r="L1688" t="n">
        <v>9.75</v>
      </c>
      <c r="M1688" t="n">
        <v>3</v>
      </c>
      <c r="N1688" t="n">
        <v>28.93</v>
      </c>
      <c r="O1688" t="n">
        <v>20309.81</v>
      </c>
      <c r="P1688" t="n">
        <v>51.28</v>
      </c>
      <c r="Q1688" t="n">
        <v>202.81</v>
      </c>
      <c r="R1688" t="n">
        <v>20.02</v>
      </c>
      <c r="S1688" t="n">
        <v>13.89</v>
      </c>
      <c r="T1688" t="n">
        <v>1382.95</v>
      </c>
      <c r="U1688" t="n">
        <v>0.6899999999999999</v>
      </c>
      <c r="V1688" t="n">
        <v>0.76</v>
      </c>
      <c r="W1688" t="n">
        <v>0.65</v>
      </c>
      <c r="X1688" t="n">
        <v>0.08</v>
      </c>
      <c r="Y1688" t="n">
        <v>1</v>
      </c>
      <c r="Z1688" t="n">
        <v>10</v>
      </c>
    </row>
    <row r="1689">
      <c r="A1689" t="n">
        <v>36</v>
      </c>
      <c r="B1689" t="n">
        <v>75</v>
      </c>
      <c r="C1689" t="inlineStr">
        <is>
          <t xml:space="preserve">CONCLUIDO	</t>
        </is>
      </c>
      <c r="D1689" t="n">
        <v>13.246</v>
      </c>
      <c r="E1689" t="n">
        <v>7.55</v>
      </c>
      <c r="F1689" t="n">
        <v>5.12</v>
      </c>
      <c r="G1689" t="n">
        <v>61.44</v>
      </c>
      <c r="H1689" t="n">
        <v>1.09</v>
      </c>
      <c r="I1689" t="n">
        <v>5</v>
      </c>
      <c r="J1689" t="n">
        <v>163.13</v>
      </c>
      <c r="K1689" t="n">
        <v>49.1</v>
      </c>
      <c r="L1689" t="n">
        <v>10</v>
      </c>
      <c r="M1689" t="n">
        <v>3</v>
      </c>
      <c r="N1689" t="n">
        <v>29.04</v>
      </c>
      <c r="O1689" t="n">
        <v>20353.94</v>
      </c>
      <c r="P1689" t="n">
        <v>51.47</v>
      </c>
      <c r="Q1689" t="n">
        <v>202.81</v>
      </c>
      <c r="R1689" t="n">
        <v>20.19</v>
      </c>
      <c r="S1689" t="n">
        <v>13.89</v>
      </c>
      <c r="T1689" t="n">
        <v>1467.63</v>
      </c>
      <c r="U1689" t="n">
        <v>0.6899999999999999</v>
      </c>
      <c r="V1689" t="n">
        <v>0.76</v>
      </c>
      <c r="W1689" t="n">
        <v>0.65</v>
      </c>
      <c r="X1689" t="n">
        <v>0.08</v>
      </c>
      <c r="Y1689" t="n">
        <v>1</v>
      </c>
      <c r="Z1689" t="n">
        <v>10</v>
      </c>
    </row>
    <row r="1690">
      <c r="A1690" t="n">
        <v>37</v>
      </c>
      <c r="B1690" t="n">
        <v>75</v>
      </c>
      <c r="C1690" t="inlineStr">
        <is>
          <t xml:space="preserve">CONCLUIDO	</t>
        </is>
      </c>
      <c r="D1690" t="n">
        <v>13.2445</v>
      </c>
      <c r="E1690" t="n">
        <v>7.55</v>
      </c>
      <c r="F1690" t="n">
        <v>5.12</v>
      </c>
      <c r="G1690" t="n">
        <v>61.45</v>
      </c>
      <c r="H1690" t="n">
        <v>1.11</v>
      </c>
      <c r="I1690" t="n">
        <v>5</v>
      </c>
      <c r="J1690" t="n">
        <v>163.49</v>
      </c>
      <c r="K1690" t="n">
        <v>49.1</v>
      </c>
      <c r="L1690" t="n">
        <v>10.25</v>
      </c>
      <c r="M1690" t="n">
        <v>3</v>
      </c>
      <c r="N1690" t="n">
        <v>29.15</v>
      </c>
      <c r="O1690" t="n">
        <v>20398.1</v>
      </c>
      <c r="P1690" t="n">
        <v>51.01</v>
      </c>
      <c r="Q1690" t="n">
        <v>202.81</v>
      </c>
      <c r="R1690" t="n">
        <v>20.25</v>
      </c>
      <c r="S1690" t="n">
        <v>13.89</v>
      </c>
      <c r="T1690" t="n">
        <v>1501.47</v>
      </c>
      <c r="U1690" t="n">
        <v>0.6899999999999999</v>
      </c>
      <c r="V1690" t="n">
        <v>0.76</v>
      </c>
      <c r="W1690" t="n">
        <v>0.65</v>
      </c>
      <c r="X1690" t="n">
        <v>0.08</v>
      </c>
      <c r="Y1690" t="n">
        <v>1</v>
      </c>
      <c r="Z1690" t="n">
        <v>10</v>
      </c>
    </row>
    <row r="1691">
      <c r="A1691" t="n">
        <v>38</v>
      </c>
      <c r="B1691" t="n">
        <v>75</v>
      </c>
      <c r="C1691" t="inlineStr">
        <is>
          <t xml:space="preserve">CONCLUIDO	</t>
        </is>
      </c>
      <c r="D1691" t="n">
        <v>13.2353</v>
      </c>
      <c r="E1691" t="n">
        <v>7.56</v>
      </c>
      <c r="F1691" t="n">
        <v>5.13</v>
      </c>
      <c r="G1691" t="n">
        <v>61.52</v>
      </c>
      <c r="H1691" t="n">
        <v>1.14</v>
      </c>
      <c r="I1691" t="n">
        <v>5</v>
      </c>
      <c r="J1691" t="n">
        <v>163.85</v>
      </c>
      <c r="K1691" t="n">
        <v>49.1</v>
      </c>
      <c r="L1691" t="n">
        <v>10.5</v>
      </c>
      <c r="M1691" t="n">
        <v>3</v>
      </c>
      <c r="N1691" t="n">
        <v>29.26</v>
      </c>
      <c r="O1691" t="n">
        <v>20442.3</v>
      </c>
      <c r="P1691" t="n">
        <v>50.77</v>
      </c>
      <c r="Q1691" t="n">
        <v>202.81</v>
      </c>
      <c r="R1691" t="n">
        <v>20.35</v>
      </c>
      <c r="S1691" t="n">
        <v>13.89</v>
      </c>
      <c r="T1691" t="n">
        <v>1550.36</v>
      </c>
      <c r="U1691" t="n">
        <v>0.68</v>
      </c>
      <c r="V1691" t="n">
        <v>0.75</v>
      </c>
      <c r="W1691" t="n">
        <v>0.65</v>
      </c>
      <c r="X1691" t="n">
        <v>0.09</v>
      </c>
      <c r="Y1691" t="n">
        <v>1</v>
      </c>
      <c r="Z1691" t="n">
        <v>10</v>
      </c>
    </row>
    <row r="1692">
      <c r="A1692" t="n">
        <v>39</v>
      </c>
      <c r="B1692" t="n">
        <v>75</v>
      </c>
      <c r="C1692" t="inlineStr">
        <is>
          <t xml:space="preserve">CONCLUIDO	</t>
        </is>
      </c>
      <c r="D1692" t="n">
        <v>13.2587</v>
      </c>
      <c r="E1692" t="n">
        <v>7.54</v>
      </c>
      <c r="F1692" t="n">
        <v>5.11</v>
      </c>
      <c r="G1692" t="n">
        <v>61.36</v>
      </c>
      <c r="H1692" t="n">
        <v>1.16</v>
      </c>
      <c r="I1692" t="n">
        <v>5</v>
      </c>
      <c r="J1692" t="n">
        <v>164.21</v>
      </c>
      <c r="K1692" t="n">
        <v>49.1</v>
      </c>
      <c r="L1692" t="n">
        <v>10.75</v>
      </c>
      <c r="M1692" t="n">
        <v>3</v>
      </c>
      <c r="N1692" t="n">
        <v>29.36</v>
      </c>
      <c r="O1692" t="n">
        <v>20486.54</v>
      </c>
      <c r="P1692" t="n">
        <v>49.85</v>
      </c>
      <c r="Q1692" t="n">
        <v>202.81</v>
      </c>
      <c r="R1692" t="n">
        <v>20</v>
      </c>
      <c r="S1692" t="n">
        <v>13.89</v>
      </c>
      <c r="T1692" t="n">
        <v>1373.28</v>
      </c>
      <c r="U1692" t="n">
        <v>0.6899999999999999</v>
      </c>
      <c r="V1692" t="n">
        <v>0.76</v>
      </c>
      <c r="W1692" t="n">
        <v>0.64</v>
      </c>
      <c r="X1692" t="n">
        <v>0.07000000000000001</v>
      </c>
      <c r="Y1692" t="n">
        <v>1</v>
      </c>
      <c r="Z1692" t="n">
        <v>10</v>
      </c>
    </row>
    <row r="1693">
      <c r="A1693" t="n">
        <v>40</v>
      </c>
      <c r="B1693" t="n">
        <v>75</v>
      </c>
      <c r="C1693" t="inlineStr">
        <is>
          <t xml:space="preserve">CONCLUIDO	</t>
        </is>
      </c>
      <c r="D1693" t="n">
        <v>13.2509</v>
      </c>
      <c r="E1693" t="n">
        <v>7.55</v>
      </c>
      <c r="F1693" t="n">
        <v>5.12</v>
      </c>
      <c r="G1693" t="n">
        <v>61.41</v>
      </c>
      <c r="H1693" t="n">
        <v>1.18</v>
      </c>
      <c r="I1693" t="n">
        <v>5</v>
      </c>
      <c r="J1693" t="n">
        <v>164.57</v>
      </c>
      <c r="K1693" t="n">
        <v>49.1</v>
      </c>
      <c r="L1693" t="n">
        <v>11</v>
      </c>
      <c r="M1693" t="n">
        <v>3</v>
      </c>
      <c r="N1693" t="n">
        <v>29.47</v>
      </c>
      <c r="O1693" t="n">
        <v>20530.82</v>
      </c>
      <c r="P1693" t="n">
        <v>49.34</v>
      </c>
      <c r="Q1693" t="n">
        <v>202.81</v>
      </c>
      <c r="R1693" t="n">
        <v>20.07</v>
      </c>
      <c r="S1693" t="n">
        <v>13.89</v>
      </c>
      <c r="T1693" t="n">
        <v>1410.64</v>
      </c>
      <c r="U1693" t="n">
        <v>0.6899999999999999</v>
      </c>
      <c r="V1693" t="n">
        <v>0.76</v>
      </c>
      <c r="W1693" t="n">
        <v>0.65</v>
      </c>
      <c r="X1693" t="n">
        <v>0.08</v>
      </c>
      <c r="Y1693" t="n">
        <v>1</v>
      </c>
      <c r="Z1693" t="n">
        <v>10</v>
      </c>
    </row>
    <row r="1694">
      <c r="A1694" t="n">
        <v>41</v>
      </c>
      <c r="B1694" t="n">
        <v>75</v>
      </c>
      <c r="C1694" t="inlineStr">
        <is>
          <t xml:space="preserve">CONCLUIDO	</t>
        </is>
      </c>
      <c r="D1694" t="n">
        <v>13.2494</v>
      </c>
      <c r="E1694" t="n">
        <v>7.55</v>
      </c>
      <c r="F1694" t="n">
        <v>5.12</v>
      </c>
      <c r="G1694" t="n">
        <v>61.42</v>
      </c>
      <c r="H1694" t="n">
        <v>1.21</v>
      </c>
      <c r="I1694" t="n">
        <v>5</v>
      </c>
      <c r="J1694" t="n">
        <v>164.93</v>
      </c>
      <c r="K1694" t="n">
        <v>49.1</v>
      </c>
      <c r="L1694" t="n">
        <v>11.25</v>
      </c>
      <c r="M1694" t="n">
        <v>3</v>
      </c>
      <c r="N1694" t="n">
        <v>29.58</v>
      </c>
      <c r="O1694" t="n">
        <v>20575.13</v>
      </c>
      <c r="P1694" t="n">
        <v>49</v>
      </c>
      <c r="Q1694" t="n">
        <v>202.81</v>
      </c>
      <c r="R1694" t="n">
        <v>20.14</v>
      </c>
      <c r="S1694" t="n">
        <v>13.89</v>
      </c>
      <c r="T1694" t="n">
        <v>1446.65</v>
      </c>
      <c r="U1694" t="n">
        <v>0.6899999999999999</v>
      </c>
      <c r="V1694" t="n">
        <v>0.76</v>
      </c>
      <c r="W1694" t="n">
        <v>0.65</v>
      </c>
      <c r="X1694" t="n">
        <v>0.08</v>
      </c>
      <c r="Y1694" t="n">
        <v>1</v>
      </c>
      <c r="Z1694" t="n">
        <v>10</v>
      </c>
    </row>
    <row r="1695">
      <c r="A1695" t="n">
        <v>42</v>
      </c>
      <c r="B1695" t="n">
        <v>75</v>
      </c>
      <c r="C1695" t="inlineStr">
        <is>
          <t xml:space="preserve">CONCLUIDO	</t>
        </is>
      </c>
      <c r="D1695" t="n">
        <v>13.3417</v>
      </c>
      <c r="E1695" t="n">
        <v>7.5</v>
      </c>
      <c r="F1695" t="n">
        <v>5.1</v>
      </c>
      <c r="G1695" t="n">
        <v>76.45</v>
      </c>
      <c r="H1695" t="n">
        <v>1.23</v>
      </c>
      <c r="I1695" t="n">
        <v>4</v>
      </c>
      <c r="J1695" t="n">
        <v>165.29</v>
      </c>
      <c r="K1695" t="n">
        <v>49.1</v>
      </c>
      <c r="L1695" t="n">
        <v>11.5</v>
      </c>
      <c r="M1695" t="n">
        <v>2</v>
      </c>
      <c r="N1695" t="n">
        <v>29.69</v>
      </c>
      <c r="O1695" t="n">
        <v>20619.48</v>
      </c>
      <c r="P1695" t="n">
        <v>48.06</v>
      </c>
      <c r="Q1695" t="n">
        <v>202.81</v>
      </c>
      <c r="R1695" t="n">
        <v>19.4</v>
      </c>
      <c r="S1695" t="n">
        <v>13.89</v>
      </c>
      <c r="T1695" t="n">
        <v>1078.75</v>
      </c>
      <c r="U1695" t="n">
        <v>0.72</v>
      </c>
      <c r="V1695" t="n">
        <v>0.76</v>
      </c>
      <c r="W1695" t="n">
        <v>0.65</v>
      </c>
      <c r="X1695" t="n">
        <v>0.06</v>
      </c>
      <c r="Y1695" t="n">
        <v>1</v>
      </c>
      <c r="Z1695" t="n">
        <v>10</v>
      </c>
    </row>
    <row r="1696">
      <c r="A1696" t="n">
        <v>43</v>
      </c>
      <c r="B1696" t="n">
        <v>75</v>
      </c>
      <c r="C1696" t="inlineStr">
        <is>
          <t xml:space="preserve">CONCLUIDO	</t>
        </is>
      </c>
      <c r="D1696" t="n">
        <v>13.3368</v>
      </c>
      <c r="E1696" t="n">
        <v>7.5</v>
      </c>
      <c r="F1696" t="n">
        <v>5.1</v>
      </c>
      <c r="G1696" t="n">
        <v>76.48999999999999</v>
      </c>
      <c r="H1696" t="n">
        <v>1.26</v>
      </c>
      <c r="I1696" t="n">
        <v>4</v>
      </c>
      <c r="J1696" t="n">
        <v>165.65</v>
      </c>
      <c r="K1696" t="n">
        <v>49.1</v>
      </c>
      <c r="L1696" t="n">
        <v>11.75</v>
      </c>
      <c r="M1696" t="n">
        <v>1</v>
      </c>
      <c r="N1696" t="n">
        <v>29.8</v>
      </c>
      <c r="O1696" t="n">
        <v>20663.87</v>
      </c>
      <c r="P1696" t="n">
        <v>48.19</v>
      </c>
      <c r="Q1696" t="n">
        <v>202.81</v>
      </c>
      <c r="R1696" t="n">
        <v>19.5</v>
      </c>
      <c r="S1696" t="n">
        <v>13.89</v>
      </c>
      <c r="T1696" t="n">
        <v>1129.69</v>
      </c>
      <c r="U1696" t="n">
        <v>0.71</v>
      </c>
      <c r="V1696" t="n">
        <v>0.76</v>
      </c>
      <c r="W1696" t="n">
        <v>0.65</v>
      </c>
      <c r="X1696" t="n">
        <v>0.06</v>
      </c>
      <c r="Y1696" t="n">
        <v>1</v>
      </c>
      <c r="Z1696" t="n">
        <v>10</v>
      </c>
    </row>
    <row r="1697">
      <c r="A1697" t="n">
        <v>44</v>
      </c>
      <c r="B1697" t="n">
        <v>75</v>
      </c>
      <c r="C1697" t="inlineStr">
        <is>
          <t xml:space="preserve">CONCLUIDO	</t>
        </is>
      </c>
      <c r="D1697" t="n">
        <v>13.3333</v>
      </c>
      <c r="E1697" t="n">
        <v>7.5</v>
      </c>
      <c r="F1697" t="n">
        <v>5.1</v>
      </c>
      <c r="G1697" t="n">
        <v>76.52</v>
      </c>
      <c r="H1697" t="n">
        <v>1.28</v>
      </c>
      <c r="I1697" t="n">
        <v>4</v>
      </c>
      <c r="J1697" t="n">
        <v>166.01</v>
      </c>
      <c r="K1697" t="n">
        <v>49.1</v>
      </c>
      <c r="L1697" t="n">
        <v>12</v>
      </c>
      <c r="M1697" t="n">
        <v>1</v>
      </c>
      <c r="N1697" t="n">
        <v>29.91</v>
      </c>
      <c r="O1697" t="n">
        <v>20708.3</v>
      </c>
      <c r="P1697" t="n">
        <v>48.38</v>
      </c>
      <c r="Q1697" t="n">
        <v>202.81</v>
      </c>
      <c r="R1697" t="n">
        <v>19.53</v>
      </c>
      <c r="S1697" t="n">
        <v>13.89</v>
      </c>
      <c r="T1697" t="n">
        <v>1145.84</v>
      </c>
      <c r="U1697" t="n">
        <v>0.71</v>
      </c>
      <c r="V1697" t="n">
        <v>0.76</v>
      </c>
      <c r="W1697" t="n">
        <v>0.65</v>
      </c>
      <c r="X1697" t="n">
        <v>0.06</v>
      </c>
      <c r="Y1697" t="n">
        <v>1</v>
      </c>
      <c r="Z1697" t="n">
        <v>10</v>
      </c>
    </row>
    <row r="1698">
      <c r="A1698" t="n">
        <v>45</v>
      </c>
      <c r="B1698" t="n">
        <v>75</v>
      </c>
      <c r="C1698" t="inlineStr">
        <is>
          <t xml:space="preserve">CONCLUIDO	</t>
        </is>
      </c>
      <c r="D1698" t="n">
        <v>13.3323</v>
      </c>
      <c r="E1698" t="n">
        <v>7.5</v>
      </c>
      <c r="F1698" t="n">
        <v>5.1</v>
      </c>
      <c r="G1698" t="n">
        <v>76.53</v>
      </c>
      <c r="H1698" t="n">
        <v>1.3</v>
      </c>
      <c r="I1698" t="n">
        <v>4</v>
      </c>
      <c r="J1698" t="n">
        <v>166.37</v>
      </c>
      <c r="K1698" t="n">
        <v>49.1</v>
      </c>
      <c r="L1698" t="n">
        <v>12.25</v>
      </c>
      <c r="M1698" t="n">
        <v>0</v>
      </c>
      <c r="N1698" t="n">
        <v>30.02</v>
      </c>
      <c r="O1698" t="n">
        <v>20752.76</v>
      </c>
      <c r="P1698" t="n">
        <v>48.4</v>
      </c>
      <c r="Q1698" t="n">
        <v>202.81</v>
      </c>
      <c r="R1698" t="n">
        <v>19.53</v>
      </c>
      <c r="S1698" t="n">
        <v>13.89</v>
      </c>
      <c r="T1698" t="n">
        <v>1146.38</v>
      </c>
      <c r="U1698" t="n">
        <v>0.71</v>
      </c>
      <c r="V1698" t="n">
        <v>0.76</v>
      </c>
      <c r="W1698" t="n">
        <v>0.65</v>
      </c>
      <c r="X1698" t="n">
        <v>0.06</v>
      </c>
      <c r="Y1698" t="n">
        <v>1</v>
      </c>
      <c r="Z1698" t="n">
        <v>10</v>
      </c>
    </row>
    <row r="1699">
      <c r="A1699" t="n">
        <v>0</v>
      </c>
      <c r="B1699" t="n">
        <v>95</v>
      </c>
      <c r="C1699" t="inlineStr">
        <is>
          <t xml:space="preserve">CONCLUIDO	</t>
        </is>
      </c>
      <c r="D1699" t="n">
        <v>9.042999999999999</v>
      </c>
      <c r="E1699" t="n">
        <v>11.06</v>
      </c>
      <c r="F1699" t="n">
        <v>6.28</v>
      </c>
      <c r="G1699" t="n">
        <v>6.08</v>
      </c>
      <c r="H1699" t="n">
        <v>0.1</v>
      </c>
      <c r="I1699" t="n">
        <v>62</v>
      </c>
      <c r="J1699" t="n">
        <v>185.69</v>
      </c>
      <c r="K1699" t="n">
        <v>53.44</v>
      </c>
      <c r="L1699" t="n">
        <v>1</v>
      </c>
      <c r="M1699" t="n">
        <v>60</v>
      </c>
      <c r="N1699" t="n">
        <v>36.26</v>
      </c>
      <c r="O1699" t="n">
        <v>23136.14</v>
      </c>
      <c r="P1699" t="n">
        <v>84.73</v>
      </c>
      <c r="Q1699" t="n">
        <v>203.01</v>
      </c>
      <c r="R1699" t="n">
        <v>56.54</v>
      </c>
      <c r="S1699" t="n">
        <v>13.89</v>
      </c>
      <c r="T1699" t="n">
        <v>19361.71</v>
      </c>
      <c r="U1699" t="n">
        <v>0.25</v>
      </c>
      <c r="V1699" t="n">
        <v>0.62</v>
      </c>
      <c r="W1699" t="n">
        <v>0.73</v>
      </c>
      <c r="X1699" t="n">
        <v>1.24</v>
      </c>
      <c r="Y1699" t="n">
        <v>1</v>
      </c>
      <c r="Z1699" t="n">
        <v>10</v>
      </c>
    </row>
    <row r="1700">
      <c r="A1700" t="n">
        <v>1</v>
      </c>
      <c r="B1700" t="n">
        <v>95</v>
      </c>
      <c r="C1700" t="inlineStr">
        <is>
          <t xml:space="preserve">CONCLUIDO	</t>
        </is>
      </c>
      <c r="D1700" t="n">
        <v>9.819699999999999</v>
      </c>
      <c r="E1700" t="n">
        <v>10.18</v>
      </c>
      <c r="F1700" t="n">
        <v>5.97</v>
      </c>
      <c r="G1700" t="n">
        <v>7.62</v>
      </c>
      <c r="H1700" t="n">
        <v>0.12</v>
      </c>
      <c r="I1700" t="n">
        <v>47</v>
      </c>
      <c r="J1700" t="n">
        <v>186.07</v>
      </c>
      <c r="K1700" t="n">
        <v>53.44</v>
      </c>
      <c r="L1700" t="n">
        <v>1.25</v>
      </c>
      <c r="M1700" t="n">
        <v>45</v>
      </c>
      <c r="N1700" t="n">
        <v>36.39</v>
      </c>
      <c r="O1700" t="n">
        <v>23182.76</v>
      </c>
      <c r="P1700" t="n">
        <v>80.23</v>
      </c>
      <c r="Q1700" t="n">
        <v>202.89</v>
      </c>
      <c r="R1700" t="n">
        <v>46.71</v>
      </c>
      <c r="S1700" t="n">
        <v>13.89</v>
      </c>
      <c r="T1700" t="n">
        <v>14520.06</v>
      </c>
      <c r="U1700" t="n">
        <v>0.3</v>
      </c>
      <c r="V1700" t="n">
        <v>0.65</v>
      </c>
      <c r="W1700" t="n">
        <v>0.71</v>
      </c>
      <c r="X1700" t="n">
        <v>0.93</v>
      </c>
      <c r="Y1700" t="n">
        <v>1</v>
      </c>
      <c r="Z1700" t="n">
        <v>10</v>
      </c>
    </row>
    <row r="1701">
      <c r="A1701" t="n">
        <v>2</v>
      </c>
      <c r="B1701" t="n">
        <v>95</v>
      </c>
      <c r="C1701" t="inlineStr">
        <is>
          <t xml:space="preserve">CONCLUIDO	</t>
        </is>
      </c>
      <c r="D1701" t="n">
        <v>10.3538</v>
      </c>
      <c r="E1701" t="n">
        <v>9.66</v>
      </c>
      <c r="F1701" t="n">
        <v>5.78</v>
      </c>
      <c r="G1701" t="n">
        <v>9.119999999999999</v>
      </c>
      <c r="H1701" t="n">
        <v>0.14</v>
      </c>
      <c r="I1701" t="n">
        <v>38</v>
      </c>
      <c r="J1701" t="n">
        <v>186.45</v>
      </c>
      <c r="K1701" t="n">
        <v>53.44</v>
      </c>
      <c r="L1701" t="n">
        <v>1.5</v>
      </c>
      <c r="M1701" t="n">
        <v>36</v>
      </c>
      <c r="N1701" t="n">
        <v>36.51</v>
      </c>
      <c r="O1701" t="n">
        <v>23229.42</v>
      </c>
      <c r="P1701" t="n">
        <v>77.52</v>
      </c>
      <c r="Q1701" t="n">
        <v>202.83</v>
      </c>
      <c r="R1701" t="n">
        <v>40.75</v>
      </c>
      <c r="S1701" t="n">
        <v>13.89</v>
      </c>
      <c r="T1701" t="n">
        <v>11583.9</v>
      </c>
      <c r="U1701" t="n">
        <v>0.34</v>
      </c>
      <c r="V1701" t="n">
        <v>0.67</v>
      </c>
      <c r="W1701" t="n">
        <v>0.6899999999999999</v>
      </c>
      <c r="X1701" t="n">
        <v>0.74</v>
      </c>
      <c r="Y1701" t="n">
        <v>1</v>
      </c>
      <c r="Z1701" t="n">
        <v>10</v>
      </c>
    </row>
    <row r="1702">
      <c r="A1702" t="n">
        <v>3</v>
      </c>
      <c r="B1702" t="n">
        <v>95</v>
      </c>
      <c r="C1702" t="inlineStr">
        <is>
          <t xml:space="preserve">CONCLUIDO	</t>
        </is>
      </c>
      <c r="D1702" t="n">
        <v>10.7328</v>
      </c>
      <c r="E1702" t="n">
        <v>9.32</v>
      </c>
      <c r="F1702" t="n">
        <v>5.66</v>
      </c>
      <c r="G1702" t="n">
        <v>10.61</v>
      </c>
      <c r="H1702" t="n">
        <v>0.17</v>
      </c>
      <c r="I1702" t="n">
        <v>32</v>
      </c>
      <c r="J1702" t="n">
        <v>186.83</v>
      </c>
      <c r="K1702" t="n">
        <v>53.44</v>
      </c>
      <c r="L1702" t="n">
        <v>1.75</v>
      </c>
      <c r="M1702" t="n">
        <v>30</v>
      </c>
      <c r="N1702" t="n">
        <v>36.64</v>
      </c>
      <c r="O1702" t="n">
        <v>23276.13</v>
      </c>
      <c r="P1702" t="n">
        <v>75.70999999999999</v>
      </c>
      <c r="Q1702" t="n">
        <v>202.91</v>
      </c>
      <c r="R1702" t="n">
        <v>36.95</v>
      </c>
      <c r="S1702" t="n">
        <v>13.89</v>
      </c>
      <c r="T1702" t="n">
        <v>9713.059999999999</v>
      </c>
      <c r="U1702" t="n">
        <v>0.38</v>
      </c>
      <c r="V1702" t="n">
        <v>0.68</v>
      </c>
      <c r="W1702" t="n">
        <v>0.6899999999999999</v>
      </c>
      <c r="X1702" t="n">
        <v>0.62</v>
      </c>
      <c r="Y1702" t="n">
        <v>1</v>
      </c>
      <c r="Z1702" t="n">
        <v>10</v>
      </c>
    </row>
    <row r="1703">
      <c r="A1703" t="n">
        <v>4</v>
      </c>
      <c r="B1703" t="n">
        <v>95</v>
      </c>
      <c r="C1703" t="inlineStr">
        <is>
          <t xml:space="preserve">CONCLUIDO	</t>
        </is>
      </c>
      <c r="D1703" t="n">
        <v>10.9877</v>
      </c>
      <c r="E1703" t="n">
        <v>9.1</v>
      </c>
      <c r="F1703" t="n">
        <v>5.59</v>
      </c>
      <c r="G1703" t="n">
        <v>11.98</v>
      </c>
      <c r="H1703" t="n">
        <v>0.19</v>
      </c>
      <c r="I1703" t="n">
        <v>28</v>
      </c>
      <c r="J1703" t="n">
        <v>187.21</v>
      </c>
      <c r="K1703" t="n">
        <v>53.44</v>
      </c>
      <c r="L1703" t="n">
        <v>2</v>
      </c>
      <c r="M1703" t="n">
        <v>26</v>
      </c>
      <c r="N1703" t="n">
        <v>36.77</v>
      </c>
      <c r="O1703" t="n">
        <v>23322.88</v>
      </c>
      <c r="P1703" t="n">
        <v>74.59</v>
      </c>
      <c r="Q1703" t="n">
        <v>202.83</v>
      </c>
      <c r="R1703" t="n">
        <v>34.93</v>
      </c>
      <c r="S1703" t="n">
        <v>13.89</v>
      </c>
      <c r="T1703" t="n">
        <v>8723</v>
      </c>
      <c r="U1703" t="n">
        <v>0.4</v>
      </c>
      <c r="V1703" t="n">
        <v>0.6899999999999999</v>
      </c>
      <c r="W1703" t="n">
        <v>0.68</v>
      </c>
      <c r="X1703" t="n">
        <v>0.55</v>
      </c>
      <c r="Y1703" t="n">
        <v>1</v>
      </c>
      <c r="Z1703" t="n">
        <v>10</v>
      </c>
    </row>
    <row r="1704">
      <c r="A1704" t="n">
        <v>5</v>
      </c>
      <c r="B1704" t="n">
        <v>95</v>
      </c>
      <c r="C1704" t="inlineStr">
        <is>
          <t xml:space="preserve">CONCLUIDO	</t>
        </is>
      </c>
      <c r="D1704" t="n">
        <v>11.1989</v>
      </c>
      <c r="E1704" t="n">
        <v>8.93</v>
      </c>
      <c r="F1704" t="n">
        <v>5.53</v>
      </c>
      <c r="G1704" t="n">
        <v>13.27</v>
      </c>
      <c r="H1704" t="n">
        <v>0.21</v>
      </c>
      <c r="I1704" t="n">
        <v>25</v>
      </c>
      <c r="J1704" t="n">
        <v>187.59</v>
      </c>
      <c r="K1704" t="n">
        <v>53.44</v>
      </c>
      <c r="L1704" t="n">
        <v>2.25</v>
      </c>
      <c r="M1704" t="n">
        <v>23</v>
      </c>
      <c r="N1704" t="n">
        <v>36.9</v>
      </c>
      <c r="O1704" t="n">
        <v>23369.68</v>
      </c>
      <c r="P1704" t="n">
        <v>73.69</v>
      </c>
      <c r="Q1704" t="n">
        <v>202.86</v>
      </c>
      <c r="R1704" t="n">
        <v>32.76</v>
      </c>
      <c r="S1704" t="n">
        <v>13.89</v>
      </c>
      <c r="T1704" t="n">
        <v>7656.2</v>
      </c>
      <c r="U1704" t="n">
        <v>0.42</v>
      </c>
      <c r="V1704" t="n">
        <v>0.7</v>
      </c>
      <c r="W1704" t="n">
        <v>0.68</v>
      </c>
      <c r="X1704" t="n">
        <v>0.49</v>
      </c>
      <c r="Y1704" t="n">
        <v>1</v>
      </c>
      <c r="Z1704" t="n">
        <v>10</v>
      </c>
    </row>
    <row r="1705">
      <c r="A1705" t="n">
        <v>6</v>
      </c>
      <c r="B1705" t="n">
        <v>95</v>
      </c>
      <c r="C1705" t="inlineStr">
        <is>
          <t xml:space="preserve">CONCLUIDO	</t>
        </is>
      </c>
      <c r="D1705" t="n">
        <v>11.4271</v>
      </c>
      <c r="E1705" t="n">
        <v>8.75</v>
      </c>
      <c r="F1705" t="n">
        <v>5.46</v>
      </c>
      <c r="G1705" t="n">
        <v>14.9</v>
      </c>
      <c r="H1705" t="n">
        <v>0.24</v>
      </c>
      <c r="I1705" t="n">
        <v>22</v>
      </c>
      <c r="J1705" t="n">
        <v>187.97</v>
      </c>
      <c r="K1705" t="n">
        <v>53.44</v>
      </c>
      <c r="L1705" t="n">
        <v>2.5</v>
      </c>
      <c r="M1705" t="n">
        <v>20</v>
      </c>
      <c r="N1705" t="n">
        <v>37.03</v>
      </c>
      <c r="O1705" t="n">
        <v>23416.52</v>
      </c>
      <c r="P1705" t="n">
        <v>72.56999999999999</v>
      </c>
      <c r="Q1705" t="n">
        <v>202.83</v>
      </c>
      <c r="R1705" t="n">
        <v>30.81</v>
      </c>
      <c r="S1705" t="n">
        <v>13.89</v>
      </c>
      <c r="T1705" t="n">
        <v>6692.79</v>
      </c>
      <c r="U1705" t="n">
        <v>0.45</v>
      </c>
      <c r="V1705" t="n">
        <v>0.71</v>
      </c>
      <c r="W1705" t="n">
        <v>0.67</v>
      </c>
      <c r="X1705" t="n">
        <v>0.42</v>
      </c>
      <c r="Y1705" t="n">
        <v>1</v>
      </c>
      <c r="Z1705" t="n">
        <v>10</v>
      </c>
    </row>
    <row r="1706">
      <c r="A1706" t="n">
        <v>7</v>
      </c>
      <c r="B1706" t="n">
        <v>95</v>
      </c>
      <c r="C1706" t="inlineStr">
        <is>
          <t xml:space="preserve">CONCLUIDO	</t>
        </is>
      </c>
      <c r="D1706" t="n">
        <v>11.5886</v>
      </c>
      <c r="E1706" t="n">
        <v>8.630000000000001</v>
      </c>
      <c r="F1706" t="n">
        <v>5.42</v>
      </c>
      <c r="G1706" t="n">
        <v>16.25</v>
      </c>
      <c r="H1706" t="n">
        <v>0.26</v>
      </c>
      <c r="I1706" t="n">
        <v>20</v>
      </c>
      <c r="J1706" t="n">
        <v>188.35</v>
      </c>
      <c r="K1706" t="n">
        <v>53.44</v>
      </c>
      <c r="L1706" t="n">
        <v>2.75</v>
      </c>
      <c r="M1706" t="n">
        <v>18</v>
      </c>
      <c r="N1706" t="n">
        <v>37.16</v>
      </c>
      <c r="O1706" t="n">
        <v>23463.4</v>
      </c>
      <c r="P1706" t="n">
        <v>71.81</v>
      </c>
      <c r="Q1706" t="n">
        <v>202.83</v>
      </c>
      <c r="R1706" t="n">
        <v>29.57</v>
      </c>
      <c r="S1706" t="n">
        <v>13.89</v>
      </c>
      <c r="T1706" t="n">
        <v>6084.81</v>
      </c>
      <c r="U1706" t="n">
        <v>0.47</v>
      </c>
      <c r="V1706" t="n">
        <v>0.71</v>
      </c>
      <c r="W1706" t="n">
        <v>0.66</v>
      </c>
      <c r="X1706" t="n">
        <v>0.38</v>
      </c>
      <c r="Y1706" t="n">
        <v>1</v>
      </c>
      <c r="Z1706" t="n">
        <v>10</v>
      </c>
    </row>
    <row r="1707">
      <c r="A1707" t="n">
        <v>8</v>
      </c>
      <c r="B1707" t="n">
        <v>95</v>
      </c>
      <c r="C1707" t="inlineStr">
        <is>
          <t xml:space="preserve">CONCLUIDO	</t>
        </is>
      </c>
      <c r="D1707" t="n">
        <v>11.7497</v>
      </c>
      <c r="E1707" t="n">
        <v>8.51</v>
      </c>
      <c r="F1707" t="n">
        <v>5.37</v>
      </c>
      <c r="G1707" t="n">
        <v>17.91</v>
      </c>
      <c r="H1707" t="n">
        <v>0.28</v>
      </c>
      <c r="I1707" t="n">
        <v>18</v>
      </c>
      <c r="J1707" t="n">
        <v>188.73</v>
      </c>
      <c r="K1707" t="n">
        <v>53.44</v>
      </c>
      <c r="L1707" t="n">
        <v>3</v>
      </c>
      <c r="M1707" t="n">
        <v>16</v>
      </c>
      <c r="N1707" t="n">
        <v>37.29</v>
      </c>
      <c r="O1707" t="n">
        <v>23510.33</v>
      </c>
      <c r="P1707" t="n">
        <v>71.09</v>
      </c>
      <c r="Q1707" t="n">
        <v>202.94</v>
      </c>
      <c r="R1707" t="n">
        <v>27.89</v>
      </c>
      <c r="S1707" t="n">
        <v>13.89</v>
      </c>
      <c r="T1707" t="n">
        <v>5257</v>
      </c>
      <c r="U1707" t="n">
        <v>0.5</v>
      </c>
      <c r="V1707" t="n">
        <v>0.72</v>
      </c>
      <c r="W1707" t="n">
        <v>0.67</v>
      </c>
      <c r="X1707" t="n">
        <v>0.33</v>
      </c>
      <c r="Y1707" t="n">
        <v>1</v>
      </c>
      <c r="Z1707" t="n">
        <v>10</v>
      </c>
    </row>
    <row r="1708">
      <c r="A1708" t="n">
        <v>9</v>
      </c>
      <c r="B1708" t="n">
        <v>95</v>
      </c>
      <c r="C1708" t="inlineStr">
        <is>
          <t xml:space="preserve">CONCLUIDO	</t>
        </is>
      </c>
      <c r="D1708" t="n">
        <v>11.8079</v>
      </c>
      <c r="E1708" t="n">
        <v>8.470000000000001</v>
      </c>
      <c r="F1708" t="n">
        <v>5.37</v>
      </c>
      <c r="G1708" t="n">
        <v>18.94</v>
      </c>
      <c r="H1708" t="n">
        <v>0.3</v>
      </c>
      <c r="I1708" t="n">
        <v>17</v>
      </c>
      <c r="J1708" t="n">
        <v>189.11</v>
      </c>
      <c r="K1708" t="n">
        <v>53.44</v>
      </c>
      <c r="L1708" t="n">
        <v>3.25</v>
      </c>
      <c r="M1708" t="n">
        <v>15</v>
      </c>
      <c r="N1708" t="n">
        <v>37.42</v>
      </c>
      <c r="O1708" t="n">
        <v>23557.3</v>
      </c>
      <c r="P1708" t="n">
        <v>70.72</v>
      </c>
      <c r="Q1708" t="n">
        <v>202.81</v>
      </c>
      <c r="R1708" t="n">
        <v>27.83</v>
      </c>
      <c r="S1708" t="n">
        <v>13.89</v>
      </c>
      <c r="T1708" t="n">
        <v>5228.57</v>
      </c>
      <c r="U1708" t="n">
        <v>0.5</v>
      </c>
      <c r="V1708" t="n">
        <v>0.72</v>
      </c>
      <c r="W1708" t="n">
        <v>0.67</v>
      </c>
      <c r="X1708" t="n">
        <v>0.33</v>
      </c>
      <c r="Y1708" t="n">
        <v>1</v>
      </c>
      <c r="Z1708" t="n">
        <v>10</v>
      </c>
    </row>
    <row r="1709">
      <c r="A1709" t="n">
        <v>10</v>
      </c>
      <c r="B1709" t="n">
        <v>95</v>
      </c>
      <c r="C1709" t="inlineStr">
        <is>
          <t xml:space="preserve">CONCLUIDO	</t>
        </is>
      </c>
      <c r="D1709" t="n">
        <v>11.8953</v>
      </c>
      <c r="E1709" t="n">
        <v>8.41</v>
      </c>
      <c r="F1709" t="n">
        <v>5.34</v>
      </c>
      <c r="G1709" t="n">
        <v>20.03</v>
      </c>
      <c r="H1709" t="n">
        <v>0.33</v>
      </c>
      <c r="I1709" t="n">
        <v>16</v>
      </c>
      <c r="J1709" t="n">
        <v>189.49</v>
      </c>
      <c r="K1709" t="n">
        <v>53.44</v>
      </c>
      <c r="L1709" t="n">
        <v>3.5</v>
      </c>
      <c r="M1709" t="n">
        <v>14</v>
      </c>
      <c r="N1709" t="n">
        <v>37.55</v>
      </c>
      <c r="O1709" t="n">
        <v>23604.32</v>
      </c>
      <c r="P1709" t="n">
        <v>70.2</v>
      </c>
      <c r="Q1709" t="n">
        <v>202.83</v>
      </c>
      <c r="R1709" t="n">
        <v>27.03</v>
      </c>
      <c r="S1709" t="n">
        <v>13.89</v>
      </c>
      <c r="T1709" t="n">
        <v>4833.71</v>
      </c>
      <c r="U1709" t="n">
        <v>0.51</v>
      </c>
      <c r="V1709" t="n">
        <v>0.72</v>
      </c>
      <c r="W1709" t="n">
        <v>0.66</v>
      </c>
      <c r="X1709" t="n">
        <v>0.3</v>
      </c>
      <c r="Y1709" t="n">
        <v>1</v>
      </c>
      <c r="Z1709" t="n">
        <v>10</v>
      </c>
    </row>
    <row r="1710">
      <c r="A1710" t="n">
        <v>11</v>
      </c>
      <c r="B1710" t="n">
        <v>95</v>
      </c>
      <c r="C1710" t="inlineStr">
        <is>
          <t xml:space="preserve">CONCLUIDO	</t>
        </is>
      </c>
      <c r="D1710" t="n">
        <v>11.9717</v>
      </c>
      <c r="E1710" t="n">
        <v>8.35</v>
      </c>
      <c r="F1710" t="n">
        <v>5.33</v>
      </c>
      <c r="G1710" t="n">
        <v>21.3</v>
      </c>
      <c r="H1710" t="n">
        <v>0.35</v>
      </c>
      <c r="I1710" t="n">
        <v>15</v>
      </c>
      <c r="J1710" t="n">
        <v>189.87</v>
      </c>
      <c r="K1710" t="n">
        <v>53.44</v>
      </c>
      <c r="L1710" t="n">
        <v>3.75</v>
      </c>
      <c r="M1710" t="n">
        <v>13</v>
      </c>
      <c r="N1710" t="n">
        <v>37.69</v>
      </c>
      <c r="O1710" t="n">
        <v>23651.38</v>
      </c>
      <c r="P1710" t="n">
        <v>69.81999999999999</v>
      </c>
      <c r="Q1710" t="n">
        <v>202.82</v>
      </c>
      <c r="R1710" t="n">
        <v>26.77</v>
      </c>
      <c r="S1710" t="n">
        <v>13.89</v>
      </c>
      <c r="T1710" t="n">
        <v>4708.43</v>
      </c>
      <c r="U1710" t="n">
        <v>0.52</v>
      </c>
      <c r="V1710" t="n">
        <v>0.73</v>
      </c>
      <c r="W1710" t="n">
        <v>0.66</v>
      </c>
      <c r="X1710" t="n">
        <v>0.29</v>
      </c>
      <c r="Y1710" t="n">
        <v>1</v>
      </c>
      <c r="Z1710" t="n">
        <v>10</v>
      </c>
    </row>
    <row r="1711">
      <c r="A1711" t="n">
        <v>12</v>
      </c>
      <c r="B1711" t="n">
        <v>95</v>
      </c>
      <c r="C1711" t="inlineStr">
        <is>
          <t xml:space="preserve">CONCLUIDO	</t>
        </is>
      </c>
      <c r="D1711" t="n">
        <v>12.0753</v>
      </c>
      <c r="E1711" t="n">
        <v>8.279999999999999</v>
      </c>
      <c r="F1711" t="n">
        <v>5.29</v>
      </c>
      <c r="G1711" t="n">
        <v>22.68</v>
      </c>
      <c r="H1711" t="n">
        <v>0.37</v>
      </c>
      <c r="I1711" t="n">
        <v>14</v>
      </c>
      <c r="J1711" t="n">
        <v>190.25</v>
      </c>
      <c r="K1711" t="n">
        <v>53.44</v>
      </c>
      <c r="L1711" t="n">
        <v>4</v>
      </c>
      <c r="M1711" t="n">
        <v>12</v>
      </c>
      <c r="N1711" t="n">
        <v>37.82</v>
      </c>
      <c r="O1711" t="n">
        <v>23698.48</v>
      </c>
      <c r="P1711" t="n">
        <v>69.19</v>
      </c>
      <c r="Q1711" t="n">
        <v>202.93</v>
      </c>
      <c r="R1711" t="n">
        <v>25.67</v>
      </c>
      <c r="S1711" t="n">
        <v>13.89</v>
      </c>
      <c r="T1711" t="n">
        <v>4164.65</v>
      </c>
      <c r="U1711" t="n">
        <v>0.54</v>
      </c>
      <c r="V1711" t="n">
        <v>0.73</v>
      </c>
      <c r="W1711" t="n">
        <v>0.66</v>
      </c>
      <c r="X1711" t="n">
        <v>0.25</v>
      </c>
      <c r="Y1711" t="n">
        <v>1</v>
      </c>
      <c r="Z1711" t="n">
        <v>10</v>
      </c>
    </row>
    <row r="1712">
      <c r="A1712" t="n">
        <v>13</v>
      </c>
      <c r="B1712" t="n">
        <v>95</v>
      </c>
      <c r="C1712" t="inlineStr">
        <is>
          <t xml:space="preserve">CONCLUIDO	</t>
        </is>
      </c>
      <c r="D1712" t="n">
        <v>12.1482</v>
      </c>
      <c r="E1712" t="n">
        <v>8.23</v>
      </c>
      <c r="F1712" t="n">
        <v>5.28</v>
      </c>
      <c r="G1712" t="n">
        <v>24.37</v>
      </c>
      <c r="H1712" t="n">
        <v>0.4</v>
      </c>
      <c r="I1712" t="n">
        <v>13</v>
      </c>
      <c r="J1712" t="n">
        <v>190.63</v>
      </c>
      <c r="K1712" t="n">
        <v>53.44</v>
      </c>
      <c r="L1712" t="n">
        <v>4.25</v>
      </c>
      <c r="M1712" t="n">
        <v>11</v>
      </c>
      <c r="N1712" t="n">
        <v>37.95</v>
      </c>
      <c r="O1712" t="n">
        <v>23745.63</v>
      </c>
      <c r="P1712" t="n">
        <v>68.90000000000001</v>
      </c>
      <c r="Q1712" t="n">
        <v>202.82</v>
      </c>
      <c r="R1712" t="n">
        <v>25.23</v>
      </c>
      <c r="S1712" t="n">
        <v>13.89</v>
      </c>
      <c r="T1712" t="n">
        <v>3951.72</v>
      </c>
      <c r="U1712" t="n">
        <v>0.55</v>
      </c>
      <c r="V1712" t="n">
        <v>0.73</v>
      </c>
      <c r="W1712" t="n">
        <v>0.66</v>
      </c>
      <c r="X1712" t="n">
        <v>0.24</v>
      </c>
      <c r="Y1712" t="n">
        <v>1</v>
      </c>
      <c r="Z1712" t="n">
        <v>10</v>
      </c>
    </row>
    <row r="1713">
      <c r="A1713" t="n">
        <v>14</v>
      </c>
      <c r="B1713" t="n">
        <v>95</v>
      </c>
      <c r="C1713" t="inlineStr">
        <is>
          <t xml:space="preserve">CONCLUIDO	</t>
        </is>
      </c>
      <c r="D1713" t="n">
        <v>12.2349</v>
      </c>
      <c r="E1713" t="n">
        <v>8.17</v>
      </c>
      <c r="F1713" t="n">
        <v>5.26</v>
      </c>
      <c r="G1713" t="n">
        <v>26.29</v>
      </c>
      <c r="H1713" t="n">
        <v>0.42</v>
      </c>
      <c r="I1713" t="n">
        <v>12</v>
      </c>
      <c r="J1713" t="n">
        <v>191.02</v>
      </c>
      <c r="K1713" t="n">
        <v>53.44</v>
      </c>
      <c r="L1713" t="n">
        <v>4.5</v>
      </c>
      <c r="M1713" t="n">
        <v>10</v>
      </c>
      <c r="N1713" t="n">
        <v>38.08</v>
      </c>
      <c r="O1713" t="n">
        <v>23792.83</v>
      </c>
      <c r="P1713" t="n">
        <v>68.51000000000001</v>
      </c>
      <c r="Q1713" t="n">
        <v>202.82</v>
      </c>
      <c r="R1713" t="n">
        <v>24.5</v>
      </c>
      <c r="S1713" t="n">
        <v>13.89</v>
      </c>
      <c r="T1713" t="n">
        <v>3589.91</v>
      </c>
      <c r="U1713" t="n">
        <v>0.57</v>
      </c>
      <c r="V1713" t="n">
        <v>0.74</v>
      </c>
      <c r="W1713" t="n">
        <v>0.66</v>
      </c>
      <c r="X1713" t="n">
        <v>0.22</v>
      </c>
      <c r="Y1713" t="n">
        <v>1</v>
      </c>
      <c r="Z1713" t="n">
        <v>10</v>
      </c>
    </row>
    <row r="1714">
      <c r="A1714" t="n">
        <v>15</v>
      </c>
      <c r="B1714" t="n">
        <v>95</v>
      </c>
      <c r="C1714" t="inlineStr">
        <is>
          <t xml:space="preserve">CONCLUIDO	</t>
        </is>
      </c>
      <c r="D1714" t="n">
        <v>12.2224</v>
      </c>
      <c r="E1714" t="n">
        <v>8.18</v>
      </c>
      <c r="F1714" t="n">
        <v>5.27</v>
      </c>
      <c r="G1714" t="n">
        <v>26.33</v>
      </c>
      <c r="H1714" t="n">
        <v>0.44</v>
      </c>
      <c r="I1714" t="n">
        <v>12</v>
      </c>
      <c r="J1714" t="n">
        <v>191.4</v>
      </c>
      <c r="K1714" t="n">
        <v>53.44</v>
      </c>
      <c r="L1714" t="n">
        <v>4.75</v>
      </c>
      <c r="M1714" t="n">
        <v>10</v>
      </c>
      <c r="N1714" t="n">
        <v>38.22</v>
      </c>
      <c r="O1714" t="n">
        <v>23840.07</v>
      </c>
      <c r="P1714" t="n">
        <v>68.39</v>
      </c>
      <c r="Q1714" t="n">
        <v>202.82</v>
      </c>
      <c r="R1714" t="n">
        <v>24.72</v>
      </c>
      <c r="S1714" t="n">
        <v>13.89</v>
      </c>
      <c r="T1714" t="n">
        <v>3700.08</v>
      </c>
      <c r="U1714" t="n">
        <v>0.5600000000000001</v>
      </c>
      <c r="V1714" t="n">
        <v>0.73</v>
      </c>
      <c r="W1714" t="n">
        <v>0.66</v>
      </c>
      <c r="X1714" t="n">
        <v>0.23</v>
      </c>
      <c r="Y1714" t="n">
        <v>1</v>
      </c>
      <c r="Z1714" t="n">
        <v>10</v>
      </c>
    </row>
    <row r="1715">
      <c r="A1715" t="n">
        <v>16</v>
      </c>
      <c r="B1715" t="n">
        <v>95</v>
      </c>
      <c r="C1715" t="inlineStr">
        <is>
          <t xml:space="preserve">CONCLUIDO	</t>
        </is>
      </c>
      <c r="D1715" t="n">
        <v>12.3208</v>
      </c>
      <c r="E1715" t="n">
        <v>8.119999999999999</v>
      </c>
      <c r="F1715" t="n">
        <v>5.24</v>
      </c>
      <c r="G1715" t="n">
        <v>28.57</v>
      </c>
      <c r="H1715" t="n">
        <v>0.46</v>
      </c>
      <c r="I1715" t="n">
        <v>11</v>
      </c>
      <c r="J1715" t="n">
        <v>191.78</v>
      </c>
      <c r="K1715" t="n">
        <v>53.44</v>
      </c>
      <c r="L1715" t="n">
        <v>5</v>
      </c>
      <c r="M1715" t="n">
        <v>9</v>
      </c>
      <c r="N1715" t="n">
        <v>38.35</v>
      </c>
      <c r="O1715" t="n">
        <v>23887.36</v>
      </c>
      <c r="P1715" t="n">
        <v>67.75</v>
      </c>
      <c r="Q1715" t="n">
        <v>202.81</v>
      </c>
      <c r="R1715" t="n">
        <v>23.88</v>
      </c>
      <c r="S1715" t="n">
        <v>13.89</v>
      </c>
      <c r="T1715" t="n">
        <v>3284.14</v>
      </c>
      <c r="U1715" t="n">
        <v>0.58</v>
      </c>
      <c r="V1715" t="n">
        <v>0.74</v>
      </c>
      <c r="W1715" t="n">
        <v>0.65</v>
      </c>
      <c r="X1715" t="n">
        <v>0.2</v>
      </c>
      <c r="Y1715" t="n">
        <v>1</v>
      </c>
      <c r="Z1715" t="n">
        <v>10</v>
      </c>
    </row>
    <row r="1716">
      <c r="A1716" t="n">
        <v>17</v>
      </c>
      <c r="B1716" t="n">
        <v>95</v>
      </c>
      <c r="C1716" t="inlineStr">
        <is>
          <t xml:space="preserve">CONCLUIDO	</t>
        </is>
      </c>
      <c r="D1716" t="n">
        <v>12.3233</v>
      </c>
      <c r="E1716" t="n">
        <v>8.109999999999999</v>
      </c>
      <c r="F1716" t="n">
        <v>5.24</v>
      </c>
      <c r="G1716" t="n">
        <v>28.56</v>
      </c>
      <c r="H1716" t="n">
        <v>0.48</v>
      </c>
      <c r="I1716" t="n">
        <v>11</v>
      </c>
      <c r="J1716" t="n">
        <v>192.17</v>
      </c>
      <c r="K1716" t="n">
        <v>53.44</v>
      </c>
      <c r="L1716" t="n">
        <v>5.25</v>
      </c>
      <c r="M1716" t="n">
        <v>9</v>
      </c>
      <c r="N1716" t="n">
        <v>38.48</v>
      </c>
      <c r="O1716" t="n">
        <v>23934.69</v>
      </c>
      <c r="P1716" t="n">
        <v>67.67</v>
      </c>
      <c r="Q1716" t="n">
        <v>202.82</v>
      </c>
      <c r="R1716" t="n">
        <v>23.84</v>
      </c>
      <c r="S1716" t="n">
        <v>13.89</v>
      </c>
      <c r="T1716" t="n">
        <v>3267.1</v>
      </c>
      <c r="U1716" t="n">
        <v>0.58</v>
      </c>
      <c r="V1716" t="n">
        <v>0.74</v>
      </c>
      <c r="W1716" t="n">
        <v>0.65</v>
      </c>
      <c r="X1716" t="n">
        <v>0.2</v>
      </c>
      <c r="Y1716" t="n">
        <v>1</v>
      </c>
      <c r="Z1716" t="n">
        <v>10</v>
      </c>
    </row>
    <row r="1717">
      <c r="A1717" t="n">
        <v>18</v>
      </c>
      <c r="B1717" t="n">
        <v>95</v>
      </c>
      <c r="C1717" t="inlineStr">
        <is>
          <t xml:space="preserve">CONCLUIDO	</t>
        </is>
      </c>
      <c r="D1717" t="n">
        <v>12.4018</v>
      </c>
      <c r="E1717" t="n">
        <v>8.06</v>
      </c>
      <c r="F1717" t="n">
        <v>5.22</v>
      </c>
      <c r="G1717" t="n">
        <v>31.33</v>
      </c>
      <c r="H1717" t="n">
        <v>0.51</v>
      </c>
      <c r="I1717" t="n">
        <v>10</v>
      </c>
      <c r="J1717" t="n">
        <v>192.55</v>
      </c>
      <c r="K1717" t="n">
        <v>53.44</v>
      </c>
      <c r="L1717" t="n">
        <v>5.5</v>
      </c>
      <c r="M1717" t="n">
        <v>8</v>
      </c>
      <c r="N1717" t="n">
        <v>38.62</v>
      </c>
      <c r="O1717" t="n">
        <v>23982.06</v>
      </c>
      <c r="P1717" t="n">
        <v>67.18000000000001</v>
      </c>
      <c r="Q1717" t="n">
        <v>202.83</v>
      </c>
      <c r="R1717" t="n">
        <v>23.29</v>
      </c>
      <c r="S1717" t="n">
        <v>13.89</v>
      </c>
      <c r="T1717" t="n">
        <v>2994.76</v>
      </c>
      <c r="U1717" t="n">
        <v>0.6</v>
      </c>
      <c r="V1717" t="n">
        <v>0.74</v>
      </c>
      <c r="W1717" t="n">
        <v>0.66</v>
      </c>
      <c r="X1717" t="n">
        <v>0.18</v>
      </c>
      <c r="Y1717" t="n">
        <v>1</v>
      </c>
      <c r="Z1717" t="n">
        <v>10</v>
      </c>
    </row>
    <row r="1718">
      <c r="A1718" t="n">
        <v>19</v>
      </c>
      <c r="B1718" t="n">
        <v>95</v>
      </c>
      <c r="C1718" t="inlineStr">
        <is>
          <t xml:space="preserve">CONCLUIDO	</t>
        </is>
      </c>
      <c r="D1718" t="n">
        <v>12.4189</v>
      </c>
      <c r="E1718" t="n">
        <v>8.050000000000001</v>
      </c>
      <c r="F1718" t="n">
        <v>5.21</v>
      </c>
      <c r="G1718" t="n">
        <v>31.27</v>
      </c>
      <c r="H1718" t="n">
        <v>0.53</v>
      </c>
      <c r="I1718" t="n">
        <v>10</v>
      </c>
      <c r="J1718" t="n">
        <v>192.94</v>
      </c>
      <c r="K1718" t="n">
        <v>53.44</v>
      </c>
      <c r="L1718" t="n">
        <v>5.75</v>
      </c>
      <c r="M1718" t="n">
        <v>8</v>
      </c>
      <c r="N1718" t="n">
        <v>38.75</v>
      </c>
      <c r="O1718" t="n">
        <v>24029.48</v>
      </c>
      <c r="P1718" t="n">
        <v>67.04000000000001</v>
      </c>
      <c r="Q1718" t="n">
        <v>202.81</v>
      </c>
      <c r="R1718" t="n">
        <v>23.07</v>
      </c>
      <c r="S1718" t="n">
        <v>13.89</v>
      </c>
      <c r="T1718" t="n">
        <v>2886.66</v>
      </c>
      <c r="U1718" t="n">
        <v>0.6</v>
      </c>
      <c r="V1718" t="n">
        <v>0.74</v>
      </c>
      <c r="W1718" t="n">
        <v>0.65</v>
      </c>
      <c r="X1718" t="n">
        <v>0.17</v>
      </c>
      <c r="Y1718" t="n">
        <v>1</v>
      </c>
      <c r="Z1718" t="n">
        <v>10</v>
      </c>
    </row>
    <row r="1719">
      <c r="A1719" t="n">
        <v>20</v>
      </c>
      <c r="B1719" t="n">
        <v>95</v>
      </c>
      <c r="C1719" t="inlineStr">
        <is>
          <t xml:space="preserve">CONCLUIDO	</t>
        </is>
      </c>
      <c r="D1719" t="n">
        <v>12.4887</v>
      </c>
      <c r="E1719" t="n">
        <v>8.01</v>
      </c>
      <c r="F1719" t="n">
        <v>5.2</v>
      </c>
      <c r="G1719" t="n">
        <v>34.69</v>
      </c>
      <c r="H1719" t="n">
        <v>0.55</v>
      </c>
      <c r="I1719" t="n">
        <v>9</v>
      </c>
      <c r="J1719" t="n">
        <v>193.32</v>
      </c>
      <c r="K1719" t="n">
        <v>53.44</v>
      </c>
      <c r="L1719" t="n">
        <v>6</v>
      </c>
      <c r="M1719" t="n">
        <v>7</v>
      </c>
      <c r="N1719" t="n">
        <v>38.89</v>
      </c>
      <c r="O1719" t="n">
        <v>24076.95</v>
      </c>
      <c r="P1719" t="n">
        <v>66.45999999999999</v>
      </c>
      <c r="Q1719" t="n">
        <v>202.81</v>
      </c>
      <c r="R1719" t="n">
        <v>22.64</v>
      </c>
      <c r="S1719" t="n">
        <v>13.89</v>
      </c>
      <c r="T1719" t="n">
        <v>2674.65</v>
      </c>
      <c r="U1719" t="n">
        <v>0.61</v>
      </c>
      <c r="V1719" t="n">
        <v>0.74</v>
      </c>
      <c r="W1719" t="n">
        <v>0.66</v>
      </c>
      <c r="X1719" t="n">
        <v>0.17</v>
      </c>
      <c r="Y1719" t="n">
        <v>1</v>
      </c>
      <c r="Z1719" t="n">
        <v>10</v>
      </c>
    </row>
    <row r="1720">
      <c r="A1720" t="n">
        <v>21</v>
      </c>
      <c r="B1720" t="n">
        <v>95</v>
      </c>
      <c r="C1720" t="inlineStr">
        <is>
          <t xml:space="preserve">CONCLUIDO	</t>
        </is>
      </c>
      <c r="D1720" t="n">
        <v>12.5</v>
      </c>
      <c r="E1720" t="n">
        <v>8</v>
      </c>
      <c r="F1720" t="n">
        <v>5.2</v>
      </c>
      <c r="G1720" t="n">
        <v>34.64</v>
      </c>
      <c r="H1720" t="n">
        <v>0.57</v>
      </c>
      <c r="I1720" t="n">
        <v>9</v>
      </c>
      <c r="J1720" t="n">
        <v>193.71</v>
      </c>
      <c r="K1720" t="n">
        <v>53.44</v>
      </c>
      <c r="L1720" t="n">
        <v>6.25</v>
      </c>
      <c r="M1720" t="n">
        <v>7</v>
      </c>
      <c r="N1720" t="n">
        <v>39.02</v>
      </c>
      <c r="O1720" t="n">
        <v>24124.47</v>
      </c>
      <c r="P1720" t="n">
        <v>66.22</v>
      </c>
      <c r="Q1720" t="n">
        <v>202.82</v>
      </c>
      <c r="R1720" t="n">
        <v>22.55</v>
      </c>
      <c r="S1720" t="n">
        <v>13.89</v>
      </c>
      <c r="T1720" t="n">
        <v>2627.36</v>
      </c>
      <c r="U1720" t="n">
        <v>0.62</v>
      </c>
      <c r="V1720" t="n">
        <v>0.74</v>
      </c>
      <c r="W1720" t="n">
        <v>0.65</v>
      </c>
      <c r="X1720" t="n">
        <v>0.16</v>
      </c>
      <c r="Y1720" t="n">
        <v>1</v>
      </c>
      <c r="Z1720" t="n">
        <v>10</v>
      </c>
    </row>
    <row r="1721">
      <c r="A1721" t="n">
        <v>22</v>
      </c>
      <c r="B1721" t="n">
        <v>95</v>
      </c>
      <c r="C1721" t="inlineStr">
        <is>
          <t xml:space="preserve">CONCLUIDO	</t>
        </is>
      </c>
      <c r="D1721" t="n">
        <v>12.4952</v>
      </c>
      <c r="E1721" t="n">
        <v>8</v>
      </c>
      <c r="F1721" t="n">
        <v>5.2</v>
      </c>
      <c r="G1721" t="n">
        <v>34.66</v>
      </c>
      <c r="H1721" t="n">
        <v>0.59</v>
      </c>
      <c r="I1721" t="n">
        <v>9</v>
      </c>
      <c r="J1721" t="n">
        <v>194.09</v>
      </c>
      <c r="K1721" t="n">
        <v>53.44</v>
      </c>
      <c r="L1721" t="n">
        <v>6.5</v>
      </c>
      <c r="M1721" t="n">
        <v>7</v>
      </c>
      <c r="N1721" t="n">
        <v>39.16</v>
      </c>
      <c r="O1721" t="n">
        <v>24172.03</v>
      </c>
      <c r="P1721" t="n">
        <v>66.11</v>
      </c>
      <c r="Q1721" t="n">
        <v>202.81</v>
      </c>
      <c r="R1721" t="n">
        <v>22.71</v>
      </c>
      <c r="S1721" t="n">
        <v>13.89</v>
      </c>
      <c r="T1721" t="n">
        <v>2708.11</v>
      </c>
      <c r="U1721" t="n">
        <v>0.61</v>
      </c>
      <c r="V1721" t="n">
        <v>0.74</v>
      </c>
      <c r="W1721" t="n">
        <v>0.65</v>
      </c>
      <c r="X1721" t="n">
        <v>0.16</v>
      </c>
      <c r="Y1721" t="n">
        <v>1</v>
      </c>
      <c r="Z1721" t="n">
        <v>10</v>
      </c>
    </row>
    <row r="1722">
      <c r="A1722" t="n">
        <v>23</v>
      </c>
      <c r="B1722" t="n">
        <v>95</v>
      </c>
      <c r="C1722" t="inlineStr">
        <is>
          <t xml:space="preserve">CONCLUIDO	</t>
        </is>
      </c>
      <c r="D1722" t="n">
        <v>12.5795</v>
      </c>
      <c r="E1722" t="n">
        <v>7.95</v>
      </c>
      <c r="F1722" t="n">
        <v>5.18</v>
      </c>
      <c r="G1722" t="n">
        <v>38.87</v>
      </c>
      <c r="H1722" t="n">
        <v>0.62</v>
      </c>
      <c r="I1722" t="n">
        <v>8</v>
      </c>
      <c r="J1722" t="n">
        <v>194.48</v>
      </c>
      <c r="K1722" t="n">
        <v>53.44</v>
      </c>
      <c r="L1722" t="n">
        <v>6.75</v>
      </c>
      <c r="M1722" t="n">
        <v>6</v>
      </c>
      <c r="N1722" t="n">
        <v>39.29</v>
      </c>
      <c r="O1722" t="n">
        <v>24219.63</v>
      </c>
      <c r="P1722" t="n">
        <v>65.65000000000001</v>
      </c>
      <c r="Q1722" t="n">
        <v>202.81</v>
      </c>
      <c r="R1722" t="n">
        <v>22.25</v>
      </c>
      <c r="S1722" t="n">
        <v>13.89</v>
      </c>
      <c r="T1722" t="n">
        <v>2485.81</v>
      </c>
      <c r="U1722" t="n">
        <v>0.62</v>
      </c>
      <c r="V1722" t="n">
        <v>0.75</v>
      </c>
      <c r="W1722" t="n">
        <v>0.65</v>
      </c>
      <c r="X1722" t="n">
        <v>0.14</v>
      </c>
      <c r="Y1722" t="n">
        <v>1</v>
      </c>
      <c r="Z1722" t="n">
        <v>10</v>
      </c>
    </row>
    <row r="1723">
      <c r="A1723" t="n">
        <v>24</v>
      </c>
      <c r="B1723" t="n">
        <v>95</v>
      </c>
      <c r="C1723" t="inlineStr">
        <is>
          <t xml:space="preserve">CONCLUIDO	</t>
        </is>
      </c>
      <c r="D1723" t="n">
        <v>12.5777</v>
      </c>
      <c r="E1723" t="n">
        <v>7.95</v>
      </c>
      <c r="F1723" t="n">
        <v>5.18</v>
      </c>
      <c r="G1723" t="n">
        <v>38.88</v>
      </c>
      <c r="H1723" t="n">
        <v>0.64</v>
      </c>
      <c r="I1723" t="n">
        <v>8</v>
      </c>
      <c r="J1723" t="n">
        <v>194.86</v>
      </c>
      <c r="K1723" t="n">
        <v>53.44</v>
      </c>
      <c r="L1723" t="n">
        <v>7</v>
      </c>
      <c r="M1723" t="n">
        <v>6</v>
      </c>
      <c r="N1723" t="n">
        <v>39.43</v>
      </c>
      <c r="O1723" t="n">
        <v>24267.28</v>
      </c>
      <c r="P1723" t="n">
        <v>65.72</v>
      </c>
      <c r="Q1723" t="n">
        <v>202.81</v>
      </c>
      <c r="R1723" t="n">
        <v>22.23</v>
      </c>
      <c r="S1723" t="n">
        <v>13.89</v>
      </c>
      <c r="T1723" t="n">
        <v>2476.01</v>
      </c>
      <c r="U1723" t="n">
        <v>0.62</v>
      </c>
      <c r="V1723" t="n">
        <v>0.75</v>
      </c>
      <c r="W1723" t="n">
        <v>0.65</v>
      </c>
      <c r="X1723" t="n">
        <v>0.15</v>
      </c>
      <c r="Y1723" t="n">
        <v>1</v>
      </c>
      <c r="Z1723" t="n">
        <v>10</v>
      </c>
    </row>
    <row r="1724">
      <c r="A1724" t="n">
        <v>25</v>
      </c>
      <c r="B1724" t="n">
        <v>95</v>
      </c>
      <c r="C1724" t="inlineStr">
        <is>
          <t xml:space="preserve">CONCLUIDO	</t>
        </is>
      </c>
      <c r="D1724" t="n">
        <v>12.5901</v>
      </c>
      <c r="E1724" t="n">
        <v>7.94</v>
      </c>
      <c r="F1724" t="n">
        <v>5.18</v>
      </c>
      <c r="G1724" t="n">
        <v>38.82</v>
      </c>
      <c r="H1724" t="n">
        <v>0.66</v>
      </c>
      <c r="I1724" t="n">
        <v>8</v>
      </c>
      <c r="J1724" t="n">
        <v>195.25</v>
      </c>
      <c r="K1724" t="n">
        <v>53.44</v>
      </c>
      <c r="L1724" t="n">
        <v>7.25</v>
      </c>
      <c r="M1724" t="n">
        <v>6</v>
      </c>
      <c r="N1724" t="n">
        <v>39.57</v>
      </c>
      <c r="O1724" t="n">
        <v>24314.98</v>
      </c>
      <c r="P1724" t="n">
        <v>65.2</v>
      </c>
      <c r="Q1724" t="n">
        <v>202.83</v>
      </c>
      <c r="R1724" t="n">
        <v>21.88</v>
      </c>
      <c r="S1724" t="n">
        <v>13.89</v>
      </c>
      <c r="T1724" t="n">
        <v>2297.38</v>
      </c>
      <c r="U1724" t="n">
        <v>0.64</v>
      </c>
      <c r="V1724" t="n">
        <v>0.75</v>
      </c>
      <c r="W1724" t="n">
        <v>0.65</v>
      </c>
      <c r="X1724" t="n">
        <v>0.14</v>
      </c>
      <c r="Y1724" t="n">
        <v>1</v>
      </c>
      <c r="Z1724" t="n">
        <v>10</v>
      </c>
    </row>
    <row r="1725">
      <c r="A1725" t="n">
        <v>26</v>
      </c>
      <c r="B1725" t="n">
        <v>95</v>
      </c>
      <c r="C1725" t="inlineStr">
        <is>
          <t xml:space="preserve">CONCLUIDO	</t>
        </is>
      </c>
      <c r="D1725" t="n">
        <v>12.5945</v>
      </c>
      <c r="E1725" t="n">
        <v>7.94</v>
      </c>
      <c r="F1725" t="n">
        <v>5.17</v>
      </c>
      <c r="G1725" t="n">
        <v>38.8</v>
      </c>
      <c r="H1725" t="n">
        <v>0.68</v>
      </c>
      <c r="I1725" t="n">
        <v>8</v>
      </c>
      <c r="J1725" t="n">
        <v>195.64</v>
      </c>
      <c r="K1725" t="n">
        <v>53.44</v>
      </c>
      <c r="L1725" t="n">
        <v>7.5</v>
      </c>
      <c r="M1725" t="n">
        <v>6</v>
      </c>
      <c r="N1725" t="n">
        <v>39.7</v>
      </c>
      <c r="O1725" t="n">
        <v>24362.73</v>
      </c>
      <c r="P1725" t="n">
        <v>64.98</v>
      </c>
      <c r="Q1725" t="n">
        <v>202.81</v>
      </c>
      <c r="R1725" t="n">
        <v>21.77</v>
      </c>
      <c r="S1725" t="n">
        <v>13.89</v>
      </c>
      <c r="T1725" t="n">
        <v>2244.59</v>
      </c>
      <c r="U1725" t="n">
        <v>0.64</v>
      </c>
      <c r="V1725" t="n">
        <v>0.75</v>
      </c>
      <c r="W1725" t="n">
        <v>0.65</v>
      </c>
      <c r="X1725" t="n">
        <v>0.14</v>
      </c>
      <c r="Y1725" t="n">
        <v>1</v>
      </c>
      <c r="Z1725" t="n">
        <v>10</v>
      </c>
    </row>
    <row r="1726">
      <c r="A1726" t="n">
        <v>27</v>
      </c>
      <c r="B1726" t="n">
        <v>95</v>
      </c>
      <c r="C1726" t="inlineStr">
        <is>
          <t xml:space="preserve">CONCLUIDO	</t>
        </is>
      </c>
      <c r="D1726" t="n">
        <v>12.6747</v>
      </c>
      <c r="E1726" t="n">
        <v>7.89</v>
      </c>
      <c r="F1726" t="n">
        <v>5.16</v>
      </c>
      <c r="G1726" t="n">
        <v>44.23</v>
      </c>
      <c r="H1726" t="n">
        <v>0.7</v>
      </c>
      <c r="I1726" t="n">
        <v>7</v>
      </c>
      <c r="J1726" t="n">
        <v>196.03</v>
      </c>
      <c r="K1726" t="n">
        <v>53.44</v>
      </c>
      <c r="L1726" t="n">
        <v>7.75</v>
      </c>
      <c r="M1726" t="n">
        <v>5</v>
      </c>
      <c r="N1726" t="n">
        <v>39.84</v>
      </c>
      <c r="O1726" t="n">
        <v>24410.52</v>
      </c>
      <c r="P1726" t="n">
        <v>64.56999999999999</v>
      </c>
      <c r="Q1726" t="n">
        <v>202.86</v>
      </c>
      <c r="R1726" t="n">
        <v>21.4</v>
      </c>
      <c r="S1726" t="n">
        <v>13.89</v>
      </c>
      <c r="T1726" t="n">
        <v>2064.4</v>
      </c>
      <c r="U1726" t="n">
        <v>0.65</v>
      </c>
      <c r="V1726" t="n">
        <v>0.75</v>
      </c>
      <c r="W1726" t="n">
        <v>0.65</v>
      </c>
      <c r="X1726" t="n">
        <v>0.12</v>
      </c>
      <c r="Y1726" t="n">
        <v>1</v>
      </c>
      <c r="Z1726" t="n">
        <v>10</v>
      </c>
    </row>
    <row r="1727">
      <c r="A1727" t="n">
        <v>28</v>
      </c>
      <c r="B1727" t="n">
        <v>95</v>
      </c>
      <c r="C1727" t="inlineStr">
        <is>
          <t xml:space="preserve">CONCLUIDO	</t>
        </is>
      </c>
      <c r="D1727" t="n">
        <v>12.6841</v>
      </c>
      <c r="E1727" t="n">
        <v>7.88</v>
      </c>
      <c r="F1727" t="n">
        <v>5.15</v>
      </c>
      <c r="G1727" t="n">
        <v>44.18</v>
      </c>
      <c r="H1727" t="n">
        <v>0.72</v>
      </c>
      <c r="I1727" t="n">
        <v>7</v>
      </c>
      <c r="J1727" t="n">
        <v>196.41</v>
      </c>
      <c r="K1727" t="n">
        <v>53.44</v>
      </c>
      <c r="L1727" t="n">
        <v>8</v>
      </c>
      <c r="M1727" t="n">
        <v>5</v>
      </c>
      <c r="N1727" t="n">
        <v>39.98</v>
      </c>
      <c r="O1727" t="n">
        <v>24458.36</v>
      </c>
      <c r="P1727" t="n">
        <v>64.48</v>
      </c>
      <c r="Q1727" t="n">
        <v>202.85</v>
      </c>
      <c r="R1727" t="n">
        <v>21.33</v>
      </c>
      <c r="S1727" t="n">
        <v>13.89</v>
      </c>
      <c r="T1727" t="n">
        <v>2030.02</v>
      </c>
      <c r="U1727" t="n">
        <v>0.65</v>
      </c>
      <c r="V1727" t="n">
        <v>0.75</v>
      </c>
      <c r="W1727" t="n">
        <v>0.65</v>
      </c>
      <c r="X1727" t="n">
        <v>0.12</v>
      </c>
      <c r="Y1727" t="n">
        <v>1</v>
      </c>
      <c r="Z1727" t="n">
        <v>10</v>
      </c>
    </row>
    <row r="1728">
      <c r="A1728" t="n">
        <v>29</v>
      </c>
      <c r="B1728" t="n">
        <v>95</v>
      </c>
      <c r="C1728" t="inlineStr">
        <is>
          <t xml:space="preserve">CONCLUIDO	</t>
        </is>
      </c>
      <c r="D1728" t="n">
        <v>12.6734</v>
      </c>
      <c r="E1728" t="n">
        <v>7.89</v>
      </c>
      <c r="F1728" t="n">
        <v>5.16</v>
      </c>
      <c r="G1728" t="n">
        <v>44.24</v>
      </c>
      <c r="H1728" t="n">
        <v>0.74</v>
      </c>
      <c r="I1728" t="n">
        <v>7</v>
      </c>
      <c r="J1728" t="n">
        <v>196.8</v>
      </c>
      <c r="K1728" t="n">
        <v>53.44</v>
      </c>
      <c r="L1728" t="n">
        <v>8.25</v>
      </c>
      <c r="M1728" t="n">
        <v>5</v>
      </c>
      <c r="N1728" t="n">
        <v>40.12</v>
      </c>
      <c r="O1728" t="n">
        <v>24506.24</v>
      </c>
      <c r="P1728" t="n">
        <v>64.59999999999999</v>
      </c>
      <c r="Q1728" t="n">
        <v>202.81</v>
      </c>
      <c r="R1728" t="n">
        <v>21.47</v>
      </c>
      <c r="S1728" t="n">
        <v>13.89</v>
      </c>
      <c r="T1728" t="n">
        <v>2098.95</v>
      </c>
      <c r="U1728" t="n">
        <v>0.65</v>
      </c>
      <c r="V1728" t="n">
        <v>0.75</v>
      </c>
      <c r="W1728" t="n">
        <v>0.65</v>
      </c>
      <c r="X1728" t="n">
        <v>0.12</v>
      </c>
      <c r="Y1728" t="n">
        <v>1</v>
      </c>
      <c r="Z1728" t="n">
        <v>10</v>
      </c>
    </row>
    <row r="1729">
      <c r="A1729" t="n">
        <v>30</v>
      </c>
      <c r="B1729" t="n">
        <v>95</v>
      </c>
      <c r="C1729" t="inlineStr">
        <is>
          <t xml:space="preserve">CONCLUIDO	</t>
        </is>
      </c>
      <c r="D1729" t="n">
        <v>12.6676</v>
      </c>
      <c r="E1729" t="n">
        <v>7.89</v>
      </c>
      <c r="F1729" t="n">
        <v>5.17</v>
      </c>
      <c r="G1729" t="n">
        <v>44.27</v>
      </c>
      <c r="H1729" t="n">
        <v>0.77</v>
      </c>
      <c r="I1729" t="n">
        <v>7</v>
      </c>
      <c r="J1729" t="n">
        <v>197.19</v>
      </c>
      <c r="K1729" t="n">
        <v>53.44</v>
      </c>
      <c r="L1729" t="n">
        <v>8.5</v>
      </c>
      <c r="M1729" t="n">
        <v>5</v>
      </c>
      <c r="N1729" t="n">
        <v>40.26</v>
      </c>
      <c r="O1729" t="n">
        <v>24554.18</v>
      </c>
      <c r="P1729" t="n">
        <v>64.54000000000001</v>
      </c>
      <c r="Q1729" t="n">
        <v>202.81</v>
      </c>
      <c r="R1729" t="n">
        <v>21.59</v>
      </c>
      <c r="S1729" t="n">
        <v>13.89</v>
      </c>
      <c r="T1729" t="n">
        <v>2159.9</v>
      </c>
      <c r="U1729" t="n">
        <v>0.64</v>
      </c>
      <c r="V1729" t="n">
        <v>0.75</v>
      </c>
      <c r="W1729" t="n">
        <v>0.65</v>
      </c>
      <c r="X1729" t="n">
        <v>0.13</v>
      </c>
      <c r="Y1729" t="n">
        <v>1</v>
      </c>
      <c r="Z1729" t="n">
        <v>10</v>
      </c>
    </row>
    <row r="1730">
      <c r="A1730" t="n">
        <v>31</v>
      </c>
      <c r="B1730" t="n">
        <v>95</v>
      </c>
      <c r="C1730" t="inlineStr">
        <is>
          <t xml:space="preserve">CONCLUIDO	</t>
        </is>
      </c>
      <c r="D1730" t="n">
        <v>12.6765</v>
      </c>
      <c r="E1730" t="n">
        <v>7.89</v>
      </c>
      <c r="F1730" t="n">
        <v>5.16</v>
      </c>
      <c r="G1730" t="n">
        <v>44.22</v>
      </c>
      <c r="H1730" t="n">
        <v>0.79</v>
      </c>
      <c r="I1730" t="n">
        <v>7</v>
      </c>
      <c r="J1730" t="n">
        <v>197.58</v>
      </c>
      <c r="K1730" t="n">
        <v>53.44</v>
      </c>
      <c r="L1730" t="n">
        <v>8.75</v>
      </c>
      <c r="M1730" t="n">
        <v>5</v>
      </c>
      <c r="N1730" t="n">
        <v>40.39</v>
      </c>
      <c r="O1730" t="n">
        <v>24602.15</v>
      </c>
      <c r="P1730" t="n">
        <v>64.12</v>
      </c>
      <c r="Q1730" t="n">
        <v>202.81</v>
      </c>
      <c r="R1730" t="n">
        <v>21.36</v>
      </c>
      <c r="S1730" t="n">
        <v>13.89</v>
      </c>
      <c r="T1730" t="n">
        <v>2047.1</v>
      </c>
      <c r="U1730" t="n">
        <v>0.65</v>
      </c>
      <c r="V1730" t="n">
        <v>0.75</v>
      </c>
      <c r="W1730" t="n">
        <v>0.65</v>
      </c>
      <c r="X1730" t="n">
        <v>0.12</v>
      </c>
      <c r="Y1730" t="n">
        <v>1</v>
      </c>
      <c r="Z1730" t="n">
        <v>10</v>
      </c>
    </row>
    <row r="1731">
      <c r="A1731" t="n">
        <v>32</v>
      </c>
      <c r="B1731" t="n">
        <v>95</v>
      </c>
      <c r="C1731" t="inlineStr">
        <is>
          <t xml:space="preserve">CONCLUIDO	</t>
        </is>
      </c>
      <c r="D1731" t="n">
        <v>12.6596</v>
      </c>
      <c r="E1731" t="n">
        <v>7.9</v>
      </c>
      <c r="F1731" t="n">
        <v>5.17</v>
      </c>
      <c r="G1731" t="n">
        <v>44.31</v>
      </c>
      <c r="H1731" t="n">
        <v>0.8100000000000001</v>
      </c>
      <c r="I1731" t="n">
        <v>7</v>
      </c>
      <c r="J1731" t="n">
        <v>197.97</v>
      </c>
      <c r="K1731" t="n">
        <v>53.44</v>
      </c>
      <c r="L1731" t="n">
        <v>9</v>
      </c>
      <c r="M1731" t="n">
        <v>5</v>
      </c>
      <c r="N1731" t="n">
        <v>40.53</v>
      </c>
      <c r="O1731" t="n">
        <v>24650.18</v>
      </c>
      <c r="P1731" t="n">
        <v>63.78</v>
      </c>
      <c r="Q1731" t="n">
        <v>202.81</v>
      </c>
      <c r="R1731" t="n">
        <v>21.73</v>
      </c>
      <c r="S1731" t="n">
        <v>13.89</v>
      </c>
      <c r="T1731" t="n">
        <v>2230.02</v>
      </c>
      <c r="U1731" t="n">
        <v>0.64</v>
      </c>
      <c r="V1731" t="n">
        <v>0.75</v>
      </c>
      <c r="W1731" t="n">
        <v>0.65</v>
      </c>
      <c r="X1731" t="n">
        <v>0.13</v>
      </c>
      <c r="Y1731" t="n">
        <v>1</v>
      </c>
      <c r="Z1731" t="n">
        <v>10</v>
      </c>
    </row>
    <row r="1732">
      <c r="A1732" t="n">
        <v>33</v>
      </c>
      <c r="B1732" t="n">
        <v>95</v>
      </c>
      <c r="C1732" t="inlineStr">
        <is>
          <t xml:space="preserve">CONCLUIDO	</t>
        </is>
      </c>
      <c r="D1732" t="n">
        <v>12.77</v>
      </c>
      <c r="E1732" t="n">
        <v>7.83</v>
      </c>
      <c r="F1732" t="n">
        <v>5.14</v>
      </c>
      <c r="G1732" t="n">
        <v>51.39</v>
      </c>
      <c r="H1732" t="n">
        <v>0.83</v>
      </c>
      <c r="I1732" t="n">
        <v>6</v>
      </c>
      <c r="J1732" t="n">
        <v>198.36</v>
      </c>
      <c r="K1732" t="n">
        <v>53.44</v>
      </c>
      <c r="L1732" t="n">
        <v>9.25</v>
      </c>
      <c r="M1732" t="n">
        <v>4</v>
      </c>
      <c r="N1732" t="n">
        <v>40.67</v>
      </c>
      <c r="O1732" t="n">
        <v>24698.26</v>
      </c>
      <c r="P1732" t="n">
        <v>63.27</v>
      </c>
      <c r="Q1732" t="n">
        <v>202.81</v>
      </c>
      <c r="R1732" t="n">
        <v>20.71</v>
      </c>
      <c r="S1732" t="n">
        <v>13.89</v>
      </c>
      <c r="T1732" t="n">
        <v>1724.15</v>
      </c>
      <c r="U1732" t="n">
        <v>0.67</v>
      </c>
      <c r="V1732" t="n">
        <v>0.75</v>
      </c>
      <c r="W1732" t="n">
        <v>0.65</v>
      </c>
      <c r="X1732" t="n">
        <v>0.1</v>
      </c>
      <c r="Y1732" t="n">
        <v>1</v>
      </c>
      <c r="Z1732" t="n">
        <v>10</v>
      </c>
    </row>
    <row r="1733">
      <c r="A1733" t="n">
        <v>34</v>
      </c>
      <c r="B1733" t="n">
        <v>95</v>
      </c>
      <c r="C1733" t="inlineStr">
        <is>
          <t xml:space="preserve">CONCLUIDO	</t>
        </is>
      </c>
      <c r="D1733" t="n">
        <v>12.7737</v>
      </c>
      <c r="E1733" t="n">
        <v>7.83</v>
      </c>
      <c r="F1733" t="n">
        <v>5.14</v>
      </c>
      <c r="G1733" t="n">
        <v>51.37</v>
      </c>
      <c r="H1733" t="n">
        <v>0.85</v>
      </c>
      <c r="I1733" t="n">
        <v>6</v>
      </c>
      <c r="J1733" t="n">
        <v>198.75</v>
      </c>
      <c r="K1733" t="n">
        <v>53.44</v>
      </c>
      <c r="L1733" t="n">
        <v>9.5</v>
      </c>
      <c r="M1733" t="n">
        <v>4</v>
      </c>
      <c r="N1733" t="n">
        <v>40.81</v>
      </c>
      <c r="O1733" t="n">
        <v>24746.38</v>
      </c>
      <c r="P1733" t="n">
        <v>63.12</v>
      </c>
      <c r="Q1733" t="n">
        <v>202.84</v>
      </c>
      <c r="R1733" t="n">
        <v>20.73</v>
      </c>
      <c r="S1733" t="n">
        <v>13.89</v>
      </c>
      <c r="T1733" t="n">
        <v>1734.1</v>
      </c>
      <c r="U1733" t="n">
        <v>0.67</v>
      </c>
      <c r="V1733" t="n">
        <v>0.75</v>
      </c>
      <c r="W1733" t="n">
        <v>0.65</v>
      </c>
      <c r="X1733" t="n">
        <v>0.1</v>
      </c>
      <c r="Y1733" t="n">
        <v>1</v>
      </c>
      <c r="Z1733" t="n">
        <v>10</v>
      </c>
    </row>
    <row r="1734">
      <c r="A1734" t="n">
        <v>35</v>
      </c>
      <c r="B1734" t="n">
        <v>95</v>
      </c>
      <c r="C1734" t="inlineStr">
        <is>
          <t xml:space="preserve">CONCLUIDO	</t>
        </is>
      </c>
      <c r="D1734" t="n">
        <v>12.7868</v>
      </c>
      <c r="E1734" t="n">
        <v>7.82</v>
      </c>
      <c r="F1734" t="n">
        <v>5.13</v>
      </c>
      <c r="G1734" t="n">
        <v>51.29</v>
      </c>
      <c r="H1734" t="n">
        <v>0.87</v>
      </c>
      <c r="I1734" t="n">
        <v>6</v>
      </c>
      <c r="J1734" t="n">
        <v>199.14</v>
      </c>
      <c r="K1734" t="n">
        <v>53.44</v>
      </c>
      <c r="L1734" t="n">
        <v>9.75</v>
      </c>
      <c r="M1734" t="n">
        <v>4</v>
      </c>
      <c r="N1734" t="n">
        <v>40.95</v>
      </c>
      <c r="O1734" t="n">
        <v>24794.55</v>
      </c>
      <c r="P1734" t="n">
        <v>63.01</v>
      </c>
      <c r="Q1734" t="n">
        <v>202.81</v>
      </c>
      <c r="R1734" t="n">
        <v>20.54</v>
      </c>
      <c r="S1734" t="n">
        <v>13.89</v>
      </c>
      <c r="T1734" t="n">
        <v>1640.68</v>
      </c>
      <c r="U1734" t="n">
        <v>0.68</v>
      </c>
      <c r="V1734" t="n">
        <v>0.75</v>
      </c>
      <c r="W1734" t="n">
        <v>0.64</v>
      </c>
      <c r="X1734" t="n">
        <v>0.09</v>
      </c>
      <c r="Y1734" t="n">
        <v>1</v>
      </c>
      <c r="Z1734" t="n">
        <v>10</v>
      </c>
    </row>
    <row r="1735">
      <c r="A1735" t="n">
        <v>36</v>
      </c>
      <c r="B1735" t="n">
        <v>95</v>
      </c>
      <c r="C1735" t="inlineStr">
        <is>
          <t xml:space="preserve">CONCLUIDO	</t>
        </is>
      </c>
      <c r="D1735" t="n">
        <v>12.7687</v>
      </c>
      <c r="E1735" t="n">
        <v>7.83</v>
      </c>
      <c r="F1735" t="n">
        <v>5.14</v>
      </c>
      <c r="G1735" t="n">
        <v>51.4</v>
      </c>
      <c r="H1735" t="n">
        <v>0.89</v>
      </c>
      <c r="I1735" t="n">
        <v>6</v>
      </c>
      <c r="J1735" t="n">
        <v>199.53</v>
      </c>
      <c r="K1735" t="n">
        <v>53.44</v>
      </c>
      <c r="L1735" t="n">
        <v>10</v>
      </c>
      <c r="M1735" t="n">
        <v>4</v>
      </c>
      <c r="N1735" t="n">
        <v>41.1</v>
      </c>
      <c r="O1735" t="n">
        <v>24842.77</v>
      </c>
      <c r="P1735" t="n">
        <v>62.9</v>
      </c>
      <c r="Q1735" t="n">
        <v>202.81</v>
      </c>
      <c r="R1735" t="n">
        <v>20.78</v>
      </c>
      <c r="S1735" t="n">
        <v>13.89</v>
      </c>
      <c r="T1735" t="n">
        <v>1761.49</v>
      </c>
      <c r="U1735" t="n">
        <v>0.67</v>
      </c>
      <c r="V1735" t="n">
        <v>0.75</v>
      </c>
      <c r="W1735" t="n">
        <v>0.65</v>
      </c>
      <c r="X1735" t="n">
        <v>0.1</v>
      </c>
      <c r="Y1735" t="n">
        <v>1</v>
      </c>
      <c r="Z1735" t="n">
        <v>10</v>
      </c>
    </row>
    <row r="1736">
      <c r="A1736" t="n">
        <v>37</v>
      </c>
      <c r="B1736" t="n">
        <v>95</v>
      </c>
      <c r="C1736" t="inlineStr">
        <is>
          <t xml:space="preserve">CONCLUIDO	</t>
        </is>
      </c>
      <c r="D1736" t="n">
        <v>12.7687</v>
      </c>
      <c r="E1736" t="n">
        <v>7.83</v>
      </c>
      <c r="F1736" t="n">
        <v>5.14</v>
      </c>
      <c r="G1736" t="n">
        <v>51.4</v>
      </c>
      <c r="H1736" t="n">
        <v>0.91</v>
      </c>
      <c r="I1736" t="n">
        <v>6</v>
      </c>
      <c r="J1736" t="n">
        <v>199.92</v>
      </c>
      <c r="K1736" t="n">
        <v>53.44</v>
      </c>
      <c r="L1736" t="n">
        <v>10.25</v>
      </c>
      <c r="M1736" t="n">
        <v>4</v>
      </c>
      <c r="N1736" t="n">
        <v>41.24</v>
      </c>
      <c r="O1736" t="n">
        <v>24891.03</v>
      </c>
      <c r="P1736" t="n">
        <v>62.81</v>
      </c>
      <c r="Q1736" t="n">
        <v>202.81</v>
      </c>
      <c r="R1736" t="n">
        <v>20.74</v>
      </c>
      <c r="S1736" t="n">
        <v>13.89</v>
      </c>
      <c r="T1736" t="n">
        <v>1741.31</v>
      </c>
      <c r="U1736" t="n">
        <v>0.67</v>
      </c>
      <c r="V1736" t="n">
        <v>0.75</v>
      </c>
      <c r="W1736" t="n">
        <v>0.65</v>
      </c>
      <c r="X1736" t="n">
        <v>0.1</v>
      </c>
      <c r="Y1736" t="n">
        <v>1</v>
      </c>
      <c r="Z1736" t="n">
        <v>10</v>
      </c>
    </row>
    <row r="1737">
      <c r="A1737" t="n">
        <v>38</v>
      </c>
      <c r="B1737" t="n">
        <v>95</v>
      </c>
      <c r="C1737" t="inlineStr">
        <is>
          <t xml:space="preserve">CONCLUIDO	</t>
        </is>
      </c>
      <c r="D1737" t="n">
        <v>12.7737</v>
      </c>
      <c r="E1737" t="n">
        <v>7.83</v>
      </c>
      <c r="F1737" t="n">
        <v>5.14</v>
      </c>
      <c r="G1737" t="n">
        <v>51.37</v>
      </c>
      <c r="H1737" t="n">
        <v>0.93</v>
      </c>
      <c r="I1737" t="n">
        <v>6</v>
      </c>
      <c r="J1737" t="n">
        <v>200.31</v>
      </c>
      <c r="K1737" t="n">
        <v>53.44</v>
      </c>
      <c r="L1737" t="n">
        <v>10.5</v>
      </c>
      <c r="M1737" t="n">
        <v>4</v>
      </c>
      <c r="N1737" t="n">
        <v>41.38</v>
      </c>
      <c r="O1737" t="n">
        <v>24939.35</v>
      </c>
      <c r="P1737" t="n">
        <v>62.57</v>
      </c>
      <c r="Q1737" t="n">
        <v>202.81</v>
      </c>
      <c r="R1737" t="n">
        <v>20.74</v>
      </c>
      <c r="S1737" t="n">
        <v>13.89</v>
      </c>
      <c r="T1737" t="n">
        <v>1741.48</v>
      </c>
      <c r="U1737" t="n">
        <v>0.67</v>
      </c>
      <c r="V1737" t="n">
        <v>0.75</v>
      </c>
      <c r="W1737" t="n">
        <v>0.65</v>
      </c>
      <c r="X1737" t="n">
        <v>0.1</v>
      </c>
      <c r="Y1737" t="n">
        <v>1</v>
      </c>
      <c r="Z1737" t="n">
        <v>10</v>
      </c>
    </row>
    <row r="1738">
      <c r="A1738" t="n">
        <v>39</v>
      </c>
      <c r="B1738" t="n">
        <v>95</v>
      </c>
      <c r="C1738" t="inlineStr">
        <is>
          <t xml:space="preserve">CONCLUIDO	</t>
        </is>
      </c>
      <c r="D1738" t="n">
        <v>12.7791</v>
      </c>
      <c r="E1738" t="n">
        <v>7.83</v>
      </c>
      <c r="F1738" t="n">
        <v>5.13</v>
      </c>
      <c r="G1738" t="n">
        <v>51.33</v>
      </c>
      <c r="H1738" t="n">
        <v>0.95</v>
      </c>
      <c r="I1738" t="n">
        <v>6</v>
      </c>
      <c r="J1738" t="n">
        <v>200.71</v>
      </c>
      <c r="K1738" t="n">
        <v>53.44</v>
      </c>
      <c r="L1738" t="n">
        <v>10.75</v>
      </c>
      <c r="M1738" t="n">
        <v>4</v>
      </c>
      <c r="N1738" t="n">
        <v>41.52</v>
      </c>
      <c r="O1738" t="n">
        <v>24987.71</v>
      </c>
      <c r="P1738" t="n">
        <v>62.23</v>
      </c>
      <c r="Q1738" t="n">
        <v>202.81</v>
      </c>
      <c r="R1738" t="n">
        <v>20.69</v>
      </c>
      <c r="S1738" t="n">
        <v>13.89</v>
      </c>
      <c r="T1738" t="n">
        <v>1714.99</v>
      </c>
      <c r="U1738" t="n">
        <v>0.67</v>
      </c>
      <c r="V1738" t="n">
        <v>0.75</v>
      </c>
      <c r="W1738" t="n">
        <v>0.64</v>
      </c>
      <c r="X1738" t="n">
        <v>0.1</v>
      </c>
      <c r="Y1738" t="n">
        <v>1</v>
      </c>
      <c r="Z1738" t="n">
        <v>10</v>
      </c>
    </row>
    <row r="1739">
      <c r="A1739" t="n">
        <v>40</v>
      </c>
      <c r="B1739" t="n">
        <v>95</v>
      </c>
      <c r="C1739" t="inlineStr">
        <is>
          <t xml:space="preserve">CONCLUIDO	</t>
        </is>
      </c>
      <c r="D1739" t="n">
        <v>12.7605</v>
      </c>
      <c r="E1739" t="n">
        <v>7.84</v>
      </c>
      <c r="F1739" t="n">
        <v>5.14</v>
      </c>
      <c r="G1739" t="n">
        <v>51.45</v>
      </c>
      <c r="H1739" t="n">
        <v>0.97</v>
      </c>
      <c r="I1739" t="n">
        <v>6</v>
      </c>
      <c r="J1739" t="n">
        <v>201.1</v>
      </c>
      <c r="K1739" t="n">
        <v>53.44</v>
      </c>
      <c r="L1739" t="n">
        <v>11</v>
      </c>
      <c r="M1739" t="n">
        <v>4</v>
      </c>
      <c r="N1739" t="n">
        <v>41.66</v>
      </c>
      <c r="O1739" t="n">
        <v>25036.12</v>
      </c>
      <c r="P1739" t="n">
        <v>62.12</v>
      </c>
      <c r="Q1739" t="n">
        <v>202.83</v>
      </c>
      <c r="R1739" t="n">
        <v>20.97</v>
      </c>
      <c r="S1739" t="n">
        <v>13.89</v>
      </c>
      <c r="T1739" t="n">
        <v>1852.45</v>
      </c>
      <c r="U1739" t="n">
        <v>0.66</v>
      </c>
      <c r="V1739" t="n">
        <v>0.75</v>
      </c>
      <c r="W1739" t="n">
        <v>0.65</v>
      </c>
      <c r="X1739" t="n">
        <v>0.11</v>
      </c>
      <c r="Y1739" t="n">
        <v>1</v>
      </c>
      <c r="Z1739" t="n">
        <v>10</v>
      </c>
    </row>
    <row r="1740">
      <c r="A1740" t="n">
        <v>41</v>
      </c>
      <c r="B1740" t="n">
        <v>95</v>
      </c>
      <c r="C1740" t="inlineStr">
        <is>
          <t xml:space="preserve">CONCLUIDO	</t>
        </is>
      </c>
      <c r="D1740" t="n">
        <v>12.8548</v>
      </c>
      <c r="E1740" t="n">
        <v>7.78</v>
      </c>
      <c r="F1740" t="n">
        <v>5.12</v>
      </c>
      <c r="G1740" t="n">
        <v>61.49</v>
      </c>
      <c r="H1740" t="n">
        <v>0.99</v>
      </c>
      <c r="I1740" t="n">
        <v>5</v>
      </c>
      <c r="J1740" t="n">
        <v>201.49</v>
      </c>
      <c r="K1740" t="n">
        <v>53.44</v>
      </c>
      <c r="L1740" t="n">
        <v>11.25</v>
      </c>
      <c r="M1740" t="n">
        <v>3</v>
      </c>
      <c r="N1740" t="n">
        <v>41.81</v>
      </c>
      <c r="O1740" t="n">
        <v>25084.58</v>
      </c>
      <c r="P1740" t="n">
        <v>61.59</v>
      </c>
      <c r="Q1740" t="n">
        <v>202.81</v>
      </c>
      <c r="R1740" t="n">
        <v>20.29</v>
      </c>
      <c r="S1740" t="n">
        <v>13.89</v>
      </c>
      <c r="T1740" t="n">
        <v>1518.99</v>
      </c>
      <c r="U1740" t="n">
        <v>0.68</v>
      </c>
      <c r="V1740" t="n">
        <v>0.75</v>
      </c>
      <c r="W1740" t="n">
        <v>0.65</v>
      </c>
      <c r="X1740" t="n">
        <v>0.09</v>
      </c>
      <c r="Y1740" t="n">
        <v>1</v>
      </c>
      <c r="Z1740" t="n">
        <v>10</v>
      </c>
    </row>
    <row r="1741">
      <c r="A1741" t="n">
        <v>42</v>
      </c>
      <c r="B1741" t="n">
        <v>95</v>
      </c>
      <c r="C1741" t="inlineStr">
        <is>
          <t xml:space="preserve">CONCLUIDO	</t>
        </is>
      </c>
      <c r="D1741" t="n">
        <v>12.8581</v>
      </c>
      <c r="E1741" t="n">
        <v>7.78</v>
      </c>
      <c r="F1741" t="n">
        <v>5.12</v>
      </c>
      <c r="G1741" t="n">
        <v>61.47</v>
      </c>
      <c r="H1741" t="n">
        <v>1.01</v>
      </c>
      <c r="I1741" t="n">
        <v>5</v>
      </c>
      <c r="J1741" t="n">
        <v>201.88</v>
      </c>
      <c r="K1741" t="n">
        <v>53.44</v>
      </c>
      <c r="L1741" t="n">
        <v>11.5</v>
      </c>
      <c r="M1741" t="n">
        <v>3</v>
      </c>
      <c r="N1741" t="n">
        <v>41.95</v>
      </c>
      <c r="O1741" t="n">
        <v>25133.09</v>
      </c>
      <c r="P1741" t="n">
        <v>61.43</v>
      </c>
      <c r="Q1741" t="n">
        <v>202.81</v>
      </c>
      <c r="R1741" t="n">
        <v>20.29</v>
      </c>
      <c r="S1741" t="n">
        <v>13.89</v>
      </c>
      <c r="T1741" t="n">
        <v>1520.91</v>
      </c>
      <c r="U1741" t="n">
        <v>0.68</v>
      </c>
      <c r="V1741" t="n">
        <v>0.76</v>
      </c>
      <c r="W1741" t="n">
        <v>0.64</v>
      </c>
      <c r="X1741" t="n">
        <v>0.08</v>
      </c>
      <c r="Y1741" t="n">
        <v>1</v>
      </c>
      <c r="Z1741" t="n">
        <v>10</v>
      </c>
    </row>
    <row r="1742">
      <c r="A1742" t="n">
        <v>43</v>
      </c>
      <c r="B1742" t="n">
        <v>95</v>
      </c>
      <c r="C1742" t="inlineStr">
        <is>
          <t xml:space="preserve">CONCLUIDO	</t>
        </is>
      </c>
      <c r="D1742" t="n">
        <v>12.8673</v>
      </c>
      <c r="E1742" t="n">
        <v>7.77</v>
      </c>
      <c r="F1742" t="n">
        <v>5.12</v>
      </c>
      <c r="G1742" t="n">
        <v>61.4</v>
      </c>
      <c r="H1742" t="n">
        <v>1.03</v>
      </c>
      <c r="I1742" t="n">
        <v>5</v>
      </c>
      <c r="J1742" t="n">
        <v>202.28</v>
      </c>
      <c r="K1742" t="n">
        <v>53.44</v>
      </c>
      <c r="L1742" t="n">
        <v>11.75</v>
      </c>
      <c r="M1742" t="n">
        <v>3</v>
      </c>
      <c r="N1742" t="n">
        <v>42.09</v>
      </c>
      <c r="O1742" t="n">
        <v>25181.64</v>
      </c>
      <c r="P1742" t="n">
        <v>61.25</v>
      </c>
      <c r="Q1742" t="n">
        <v>202.81</v>
      </c>
      <c r="R1742" t="n">
        <v>20.16</v>
      </c>
      <c r="S1742" t="n">
        <v>13.89</v>
      </c>
      <c r="T1742" t="n">
        <v>1452.53</v>
      </c>
      <c r="U1742" t="n">
        <v>0.6899999999999999</v>
      </c>
      <c r="V1742" t="n">
        <v>0.76</v>
      </c>
      <c r="W1742" t="n">
        <v>0.64</v>
      </c>
      <c r="X1742" t="n">
        <v>0.08</v>
      </c>
      <c r="Y1742" t="n">
        <v>1</v>
      </c>
      <c r="Z1742" t="n">
        <v>10</v>
      </c>
    </row>
    <row r="1743">
      <c r="A1743" t="n">
        <v>44</v>
      </c>
      <c r="B1743" t="n">
        <v>95</v>
      </c>
      <c r="C1743" t="inlineStr">
        <is>
          <t xml:space="preserve">CONCLUIDO	</t>
        </is>
      </c>
      <c r="D1743" t="n">
        <v>12.8645</v>
      </c>
      <c r="E1743" t="n">
        <v>7.77</v>
      </c>
      <c r="F1743" t="n">
        <v>5.12</v>
      </c>
      <c r="G1743" t="n">
        <v>61.42</v>
      </c>
      <c r="H1743" t="n">
        <v>1.05</v>
      </c>
      <c r="I1743" t="n">
        <v>5</v>
      </c>
      <c r="J1743" t="n">
        <v>202.67</v>
      </c>
      <c r="K1743" t="n">
        <v>53.44</v>
      </c>
      <c r="L1743" t="n">
        <v>12</v>
      </c>
      <c r="M1743" t="n">
        <v>3</v>
      </c>
      <c r="N1743" t="n">
        <v>42.24</v>
      </c>
      <c r="O1743" t="n">
        <v>25230.25</v>
      </c>
      <c r="P1743" t="n">
        <v>61.49</v>
      </c>
      <c r="Q1743" t="n">
        <v>202.83</v>
      </c>
      <c r="R1743" t="n">
        <v>20.16</v>
      </c>
      <c r="S1743" t="n">
        <v>13.89</v>
      </c>
      <c r="T1743" t="n">
        <v>1455.31</v>
      </c>
      <c r="U1743" t="n">
        <v>0.6899999999999999</v>
      </c>
      <c r="V1743" t="n">
        <v>0.76</v>
      </c>
      <c r="W1743" t="n">
        <v>0.64</v>
      </c>
      <c r="X1743" t="n">
        <v>0.08</v>
      </c>
      <c r="Y1743" t="n">
        <v>1</v>
      </c>
      <c r="Z1743" t="n">
        <v>10</v>
      </c>
    </row>
    <row r="1744">
      <c r="A1744" t="n">
        <v>45</v>
      </c>
      <c r="B1744" t="n">
        <v>95</v>
      </c>
      <c r="C1744" t="inlineStr">
        <is>
          <t xml:space="preserve">CONCLUIDO	</t>
        </is>
      </c>
      <c r="D1744" t="n">
        <v>12.8448</v>
      </c>
      <c r="E1744" t="n">
        <v>7.79</v>
      </c>
      <c r="F1744" t="n">
        <v>5.13</v>
      </c>
      <c r="G1744" t="n">
        <v>61.57</v>
      </c>
      <c r="H1744" t="n">
        <v>1.07</v>
      </c>
      <c r="I1744" t="n">
        <v>5</v>
      </c>
      <c r="J1744" t="n">
        <v>203.07</v>
      </c>
      <c r="K1744" t="n">
        <v>53.44</v>
      </c>
      <c r="L1744" t="n">
        <v>12.25</v>
      </c>
      <c r="M1744" t="n">
        <v>3</v>
      </c>
      <c r="N1744" t="n">
        <v>42.38</v>
      </c>
      <c r="O1744" t="n">
        <v>25279.03</v>
      </c>
      <c r="P1744" t="n">
        <v>61.51</v>
      </c>
      <c r="Q1744" t="n">
        <v>202.81</v>
      </c>
      <c r="R1744" t="n">
        <v>20.47</v>
      </c>
      <c r="S1744" t="n">
        <v>13.89</v>
      </c>
      <c r="T1744" t="n">
        <v>1609.09</v>
      </c>
      <c r="U1744" t="n">
        <v>0.68</v>
      </c>
      <c r="V1744" t="n">
        <v>0.75</v>
      </c>
      <c r="W1744" t="n">
        <v>0.65</v>
      </c>
      <c r="X1744" t="n">
        <v>0.09</v>
      </c>
      <c r="Y1744" t="n">
        <v>1</v>
      </c>
      <c r="Z1744" t="n">
        <v>10</v>
      </c>
    </row>
    <row r="1745">
      <c r="A1745" t="n">
        <v>46</v>
      </c>
      <c r="B1745" t="n">
        <v>95</v>
      </c>
      <c r="C1745" t="inlineStr">
        <is>
          <t xml:space="preserve">CONCLUIDO	</t>
        </is>
      </c>
      <c r="D1745" t="n">
        <v>12.8571</v>
      </c>
      <c r="E1745" t="n">
        <v>7.78</v>
      </c>
      <c r="F1745" t="n">
        <v>5.12</v>
      </c>
      <c r="G1745" t="n">
        <v>61.48</v>
      </c>
      <c r="H1745" t="n">
        <v>1.09</v>
      </c>
      <c r="I1745" t="n">
        <v>5</v>
      </c>
      <c r="J1745" t="n">
        <v>203.46</v>
      </c>
      <c r="K1745" t="n">
        <v>53.44</v>
      </c>
      <c r="L1745" t="n">
        <v>12.5</v>
      </c>
      <c r="M1745" t="n">
        <v>3</v>
      </c>
      <c r="N1745" t="n">
        <v>42.53</v>
      </c>
      <c r="O1745" t="n">
        <v>25327.74</v>
      </c>
      <c r="P1745" t="n">
        <v>61.04</v>
      </c>
      <c r="Q1745" t="n">
        <v>202.81</v>
      </c>
      <c r="R1745" t="n">
        <v>20.3</v>
      </c>
      <c r="S1745" t="n">
        <v>13.89</v>
      </c>
      <c r="T1745" t="n">
        <v>1525.29</v>
      </c>
      <c r="U1745" t="n">
        <v>0.68</v>
      </c>
      <c r="V1745" t="n">
        <v>0.76</v>
      </c>
      <c r="W1745" t="n">
        <v>0.65</v>
      </c>
      <c r="X1745" t="n">
        <v>0.09</v>
      </c>
      <c r="Y1745" t="n">
        <v>1</v>
      </c>
      <c r="Z1745" t="n">
        <v>10</v>
      </c>
    </row>
    <row r="1746">
      <c r="A1746" t="n">
        <v>47</v>
      </c>
      <c r="B1746" t="n">
        <v>95</v>
      </c>
      <c r="C1746" t="inlineStr">
        <is>
          <t xml:space="preserve">CONCLUIDO	</t>
        </is>
      </c>
      <c r="D1746" t="n">
        <v>12.8581</v>
      </c>
      <c r="E1746" t="n">
        <v>7.78</v>
      </c>
      <c r="F1746" t="n">
        <v>5.12</v>
      </c>
      <c r="G1746" t="n">
        <v>61.47</v>
      </c>
      <c r="H1746" t="n">
        <v>1.11</v>
      </c>
      <c r="I1746" t="n">
        <v>5</v>
      </c>
      <c r="J1746" t="n">
        <v>203.86</v>
      </c>
      <c r="K1746" t="n">
        <v>53.44</v>
      </c>
      <c r="L1746" t="n">
        <v>12.75</v>
      </c>
      <c r="M1746" t="n">
        <v>3</v>
      </c>
      <c r="N1746" t="n">
        <v>42.67</v>
      </c>
      <c r="O1746" t="n">
        <v>25376.49</v>
      </c>
      <c r="P1746" t="n">
        <v>60.7</v>
      </c>
      <c r="Q1746" t="n">
        <v>202.81</v>
      </c>
      <c r="R1746" t="n">
        <v>20.27</v>
      </c>
      <c r="S1746" t="n">
        <v>13.89</v>
      </c>
      <c r="T1746" t="n">
        <v>1512.25</v>
      </c>
      <c r="U1746" t="n">
        <v>0.6899999999999999</v>
      </c>
      <c r="V1746" t="n">
        <v>0.76</v>
      </c>
      <c r="W1746" t="n">
        <v>0.65</v>
      </c>
      <c r="X1746" t="n">
        <v>0.08</v>
      </c>
      <c r="Y1746" t="n">
        <v>1</v>
      </c>
      <c r="Z1746" t="n">
        <v>10</v>
      </c>
    </row>
    <row r="1747">
      <c r="A1747" t="n">
        <v>48</v>
      </c>
      <c r="B1747" t="n">
        <v>95</v>
      </c>
      <c r="C1747" t="inlineStr">
        <is>
          <t xml:space="preserve">CONCLUIDO	</t>
        </is>
      </c>
      <c r="D1747" t="n">
        <v>12.8728</v>
      </c>
      <c r="E1747" t="n">
        <v>7.77</v>
      </c>
      <c r="F1747" t="n">
        <v>5.11</v>
      </c>
      <c r="G1747" t="n">
        <v>61.36</v>
      </c>
      <c r="H1747" t="n">
        <v>1.13</v>
      </c>
      <c r="I1747" t="n">
        <v>5</v>
      </c>
      <c r="J1747" t="n">
        <v>204.25</v>
      </c>
      <c r="K1747" t="n">
        <v>53.44</v>
      </c>
      <c r="L1747" t="n">
        <v>13</v>
      </c>
      <c r="M1747" t="n">
        <v>3</v>
      </c>
      <c r="N1747" t="n">
        <v>42.82</v>
      </c>
      <c r="O1747" t="n">
        <v>25425.3</v>
      </c>
      <c r="P1747" t="n">
        <v>60.04</v>
      </c>
      <c r="Q1747" t="n">
        <v>202.81</v>
      </c>
      <c r="R1747" t="n">
        <v>20.03</v>
      </c>
      <c r="S1747" t="n">
        <v>13.89</v>
      </c>
      <c r="T1747" t="n">
        <v>1388.72</v>
      </c>
      <c r="U1747" t="n">
        <v>0.6899999999999999</v>
      </c>
      <c r="V1747" t="n">
        <v>0.76</v>
      </c>
      <c r="W1747" t="n">
        <v>0.64</v>
      </c>
      <c r="X1747" t="n">
        <v>0.08</v>
      </c>
      <c r="Y1747" t="n">
        <v>1</v>
      </c>
      <c r="Z1747" t="n">
        <v>10</v>
      </c>
    </row>
    <row r="1748">
      <c r="A1748" t="n">
        <v>49</v>
      </c>
      <c r="B1748" t="n">
        <v>95</v>
      </c>
      <c r="C1748" t="inlineStr">
        <is>
          <t xml:space="preserve">CONCLUIDO	</t>
        </is>
      </c>
      <c r="D1748" t="n">
        <v>12.8742</v>
      </c>
      <c r="E1748" t="n">
        <v>7.77</v>
      </c>
      <c r="F1748" t="n">
        <v>5.11</v>
      </c>
      <c r="G1748" t="n">
        <v>61.35</v>
      </c>
      <c r="H1748" t="n">
        <v>1.15</v>
      </c>
      <c r="I1748" t="n">
        <v>5</v>
      </c>
      <c r="J1748" t="n">
        <v>204.65</v>
      </c>
      <c r="K1748" t="n">
        <v>53.44</v>
      </c>
      <c r="L1748" t="n">
        <v>13.25</v>
      </c>
      <c r="M1748" t="n">
        <v>3</v>
      </c>
      <c r="N1748" t="n">
        <v>42.96</v>
      </c>
      <c r="O1748" t="n">
        <v>25474.16</v>
      </c>
      <c r="P1748" t="n">
        <v>59.56</v>
      </c>
      <c r="Q1748" t="n">
        <v>202.81</v>
      </c>
      <c r="R1748" t="n">
        <v>19.98</v>
      </c>
      <c r="S1748" t="n">
        <v>13.89</v>
      </c>
      <c r="T1748" t="n">
        <v>1366.43</v>
      </c>
      <c r="U1748" t="n">
        <v>0.7</v>
      </c>
      <c r="V1748" t="n">
        <v>0.76</v>
      </c>
      <c r="W1748" t="n">
        <v>0.64</v>
      </c>
      <c r="X1748" t="n">
        <v>0.07000000000000001</v>
      </c>
      <c r="Y1748" t="n">
        <v>1</v>
      </c>
      <c r="Z1748" t="n">
        <v>10</v>
      </c>
    </row>
    <row r="1749">
      <c r="A1749" t="n">
        <v>50</v>
      </c>
      <c r="B1749" t="n">
        <v>95</v>
      </c>
      <c r="C1749" t="inlineStr">
        <is>
          <t xml:space="preserve">CONCLUIDO	</t>
        </is>
      </c>
      <c r="D1749" t="n">
        <v>12.8668</v>
      </c>
      <c r="E1749" t="n">
        <v>7.77</v>
      </c>
      <c r="F1749" t="n">
        <v>5.12</v>
      </c>
      <c r="G1749" t="n">
        <v>61.41</v>
      </c>
      <c r="H1749" t="n">
        <v>1.17</v>
      </c>
      <c r="I1749" t="n">
        <v>5</v>
      </c>
      <c r="J1749" t="n">
        <v>205.05</v>
      </c>
      <c r="K1749" t="n">
        <v>53.44</v>
      </c>
      <c r="L1749" t="n">
        <v>13.5</v>
      </c>
      <c r="M1749" t="n">
        <v>3</v>
      </c>
      <c r="N1749" t="n">
        <v>43.11</v>
      </c>
      <c r="O1749" t="n">
        <v>25523.06</v>
      </c>
      <c r="P1749" t="n">
        <v>59.28</v>
      </c>
      <c r="Q1749" t="n">
        <v>202.83</v>
      </c>
      <c r="R1749" t="n">
        <v>20.09</v>
      </c>
      <c r="S1749" t="n">
        <v>13.89</v>
      </c>
      <c r="T1749" t="n">
        <v>1419.6</v>
      </c>
      <c r="U1749" t="n">
        <v>0.6899999999999999</v>
      </c>
      <c r="V1749" t="n">
        <v>0.76</v>
      </c>
      <c r="W1749" t="n">
        <v>0.64</v>
      </c>
      <c r="X1749" t="n">
        <v>0.08</v>
      </c>
      <c r="Y1749" t="n">
        <v>1</v>
      </c>
      <c r="Z1749" t="n">
        <v>10</v>
      </c>
    </row>
    <row r="1750">
      <c r="A1750" t="n">
        <v>51</v>
      </c>
      <c r="B1750" t="n">
        <v>95</v>
      </c>
      <c r="C1750" t="inlineStr">
        <is>
          <t xml:space="preserve">CONCLUIDO	</t>
        </is>
      </c>
      <c r="D1750" t="n">
        <v>12.8673</v>
      </c>
      <c r="E1750" t="n">
        <v>7.77</v>
      </c>
      <c r="F1750" t="n">
        <v>5.12</v>
      </c>
      <c r="G1750" t="n">
        <v>61.4</v>
      </c>
      <c r="H1750" t="n">
        <v>1.19</v>
      </c>
      <c r="I1750" t="n">
        <v>5</v>
      </c>
      <c r="J1750" t="n">
        <v>205.44</v>
      </c>
      <c r="K1750" t="n">
        <v>53.44</v>
      </c>
      <c r="L1750" t="n">
        <v>13.75</v>
      </c>
      <c r="M1750" t="n">
        <v>3</v>
      </c>
      <c r="N1750" t="n">
        <v>43.26</v>
      </c>
      <c r="O1750" t="n">
        <v>25572.02</v>
      </c>
      <c r="P1750" t="n">
        <v>59.06</v>
      </c>
      <c r="Q1750" t="n">
        <v>202.81</v>
      </c>
      <c r="R1750" t="n">
        <v>20.08</v>
      </c>
      <c r="S1750" t="n">
        <v>13.89</v>
      </c>
      <c r="T1750" t="n">
        <v>1417.28</v>
      </c>
      <c r="U1750" t="n">
        <v>0.6899999999999999</v>
      </c>
      <c r="V1750" t="n">
        <v>0.76</v>
      </c>
      <c r="W1750" t="n">
        <v>0.65</v>
      </c>
      <c r="X1750" t="n">
        <v>0.08</v>
      </c>
      <c r="Y1750" t="n">
        <v>1</v>
      </c>
      <c r="Z1750" t="n">
        <v>10</v>
      </c>
    </row>
    <row r="1751">
      <c r="A1751" t="n">
        <v>52</v>
      </c>
      <c r="B1751" t="n">
        <v>95</v>
      </c>
      <c r="C1751" t="inlineStr">
        <is>
          <t xml:space="preserve">CONCLUIDO	</t>
        </is>
      </c>
      <c r="D1751" t="n">
        <v>12.9632</v>
      </c>
      <c r="E1751" t="n">
        <v>7.71</v>
      </c>
      <c r="F1751" t="n">
        <v>5.1</v>
      </c>
      <c r="G1751" t="n">
        <v>76.45</v>
      </c>
      <c r="H1751" t="n">
        <v>1.21</v>
      </c>
      <c r="I1751" t="n">
        <v>4</v>
      </c>
      <c r="J1751" t="n">
        <v>205.84</v>
      </c>
      <c r="K1751" t="n">
        <v>53.44</v>
      </c>
      <c r="L1751" t="n">
        <v>14</v>
      </c>
      <c r="M1751" t="n">
        <v>2</v>
      </c>
      <c r="N1751" t="n">
        <v>43.4</v>
      </c>
      <c r="O1751" t="n">
        <v>25621.03</v>
      </c>
      <c r="P1751" t="n">
        <v>58.36</v>
      </c>
      <c r="Q1751" t="n">
        <v>202.81</v>
      </c>
      <c r="R1751" t="n">
        <v>19.37</v>
      </c>
      <c r="S1751" t="n">
        <v>13.89</v>
      </c>
      <c r="T1751" t="n">
        <v>1066.69</v>
      </c>
      <c r="U1751" t="n">
        <v>0.72</v>
      </c>
      <c r="V1751" t="n">
        <v>0.76</v>
      </c>
      <c r="W1751" t="n">
        <v>0.65</v>
      </c>
      <c r="X1751" t="n">
        <v>0.06</v>
      </c>
      <c r="Y1751" t="n">
        <v>1</v>
      </c>
      <c r="Z1751" t="n">
        <v>10</v>
      </c>
    </row>
    <row r="1752">
      <c r="A1752" t="n">
        <v>53</v>
      </c>
      <c r="B1752" t="n">
        <v>95</v>
      </c>
      <c r="C1752" t="inlineStr">
        <is>
          <t xml:space="preserve">CONCLUIDO	</t>
        </is>
      </c>
      <c r="D1752" t="n">
        <v>12.9613</v>
      </c>
      <c r="E1752" t="n">
        <v>7.72</v>
      </c>
      <c r="F1752" t="n">
        <v>5.1</v>
      </c>
      <c r="G1752" t="n">
        <v>76.47</v>
      </c>
      <c r="H1752" t="n">
        <v>1.23</v>
      </c>
      <c r="I1752" t="n">
        <v>4</v>
      </c>
      <c r="J1752" t="n">
        <v>206.24</v>
      </c>
      <c r="K1752" t="n">
        <v>53.44</v>
      </c>
      <c r="L1752" t="n">
        <v>14.25</v>
      </c>
      <c r="M1752" t="n">
        <v>2</v>
      </c>
      <c r="N1752" t="n">
        <v>43.55</v>
      </c>
      <c r="O1752" t="n">
        <v>25670.09</v>
      </c>
      <c r="P1752" t="n">
        <v>58.38</v>
      </c>
      <c r="Q1752" t="n">
        <v>202.81</v>
      </c>
      <c r="R1752" t="n">
        <v>19.48</v>
      </c>
      <c r="S1752" t="n">
        <v>13.89</v>
      </c>
      <c r="T1752" t="n">
        <v>1119.9</v>
      </c>
      <c r="U1752" t="n">
        <v>0.71</v>
      </c>
      <c r="V1752" t="n">
        <v>0.76</v>
      </c>
      <c r="W1752" t="n">
        <v>0.64</v>
      </c>
      <c r="X1752" t="n">
        <v>0.06</v>
      </c>
      <c r="Y1752" t="n">
        <v>1</v>
      </c>
      <c r="Z1752" t="n">
        <v>10</v>
      </c>
    </row>
    <row r="1753">
      <c r="A1753" t="n">
        <v>54</v>
      </c>
      <c r="B1753" t="n">
        <v>95</v>
      </c>
      <c r="C1753" t="inlineStr">
        <is>
          <t xml:space="preserve">CONCLUIDO	</t>
        </is>
      </c>
      <c r="D1753" t="n">
        <v>12.965</v>
      </c>
      <c r="E1753" t="n">
        <v>7.71</v>
      </c>
      <c r="F1753" t="n">
        <v>5.1</v>
      </c>
      <c r="G1753" t="n">
        <v>76.43000000000001</v>
      </c>
      <c r="H1753" t="n">
        <v>1.25</v>
      </c>
      <c r="I1753" t="n">
        <v>4</v>
      </c>
      <c r="J1753" t="n">
        <v>206.64</v>
      </c>
      <c r="K1753" t="n">
        <v>53.44</v>
      </c>
      <c r="L1753" t="n">
        <v>14.5</v>
      </c>
      <c r="M1753" t="n">
        <v>2</v>
      </c>
      <c r="N1753" t="n">
        <v>43.7</v>
      </c>
      <c r="O1753" t="n">
        <v>25719.19</v>
      </c>
      <c r="P1753" t="n">
        <v>58.71</v>
      </c>
      <c r="Q1753" t="n">
        <v>202.81</v>
      </c>
      <c r="R1753" t="n">
        <v>19.45</v>
      </c>
      <c r="S1753" t="n">
        <v>13.89</v>
      </c>
      <c r="T1753" t="n">
        <v>1104.91</v>
      </c>
      <c r="U1753" t="n">
        <v>0.71</v>
      </c>
      <c r="V1753" t="n">
        <v>0.76</v>
      </c>
      <c r="W1753" t="n">
        <v>0.64</v>
      </c>
      <c r="X1753" t="n">
        <v>0.06</v>
      </c>
      <c r="Y1753" t="n">
        <v>1</v>
      </c>
      <c r="Z1753" t="n">
        <v>10</v>
      </c>
    </row>
    <row r="1754">
      <c r="A1754" t="n">
        <v>55</v>
      </c>
      <c r="B1754" t="n">
        <v>95</v>
      </c>
      <c r="C1754" t="inlineStr">
        <is>
          <t xml:space="preserve">CONCLUIDO	</t>
        </is>
      </c>
      <c r="D1754" t="n">
        <v>12.9548</v>
      </c>
      <c r="E1754" t="n">
        <v>7.72</v>
      </c>
      <c r="F1754" t="n">
        <v>5.1</v>
      </c>
      <c r="G1754" t="n">
        <v>76.53</v>
      </c>
      <c r="H1754" t="n">
        <v>1.27</v>
      </c>
      <c r="I1754" t="n">
        <v>4</v>
      </c>
      <c r="J1754" t="n">
        <v>207.03</v>
      </c>
      <c r="K1754" t="n">
        <v>53.44</v>
      </c>
      <c r="L1754" t="n">
        <v>14.75</v>
      </c>
      <c r="M1754" t="n">
        <v>2</v>
      </c>
      <c r="N1754" t="n">
        <v>43.85</v>
      </c>
      <c r="O1754" t="n">
        <v>25768.35</v>
      </c>
      <c r="P1754" t="n">
        <v>58.82</v>
      </c>
      <c r="Q1754" t="n">
        <v>202.81</v>
      </c>
      <c r="R1754" t="n">
        <v>19.63</v>
      </c>
      <c r="S1754" t="n">
        <v>13.89</v>
      </c>
      <c r="T1754" t="n">
        <v>1196.28</v>
      </c>
      <c r="U1754" t="n">
        <v>0.71</v>
      </c>
      <c r="V1754" t="n">
        <v>0.76</v>
      </c>
      <c r="W1754" t="n">
        <v>0.64</v>
      </c>
      <c r="X1754" t="n">
        <v>0.06</v>
      </c>
      <c r="Y1754" t="n">
        <v>1</v>
      </c>
      <c r="Z1754" t="n">
        <v>10</v>
      </c>
    </row>
    <row r="1755">
      <c r="A1755" t="n">
        <v>56</v>
      </c>
      <c r="B1755" t="n">
        <v>95</v>
      </c>
      <c r="C1755" t="inlineStr">
        <is>
          <t xml:space="preserve">CONCLUIDO	</t>
        </is>
      </c>
      <c r="D1755" t="n">
        <v>12.9594</v>
      </c>
      <c r="E1755" t="n">
        <v>7.72</v>
      </c>
      <c r="F1755" t="n">
        <v>5.1</v>
      </c>
      <c r="G1755" t="n">
        <v>76.48</v>
      </c>
      <c r="H1755" t="n">
        <v>1.28</v>
      </c>
      <c r="I1755" t="n">
        <v>4</v>
      </c>
      <c r="J1755" t="n">
        <v>207.43</v>
      </c>
      <c r="K1755" t="n">
        <v>53.44</v>
      </c>
      <c r="L1755" t="n">
        <v>15</v>
      </c>
      <c r="M1755" t="n">
        <v>2</v>
      </c>
      <c r="N1755" t="n">
        <v>44</v>
      </c>
      <c r="O1755" t="n">
        <v>25817.56</v>
      </c>
      <c r="P1755" t="n">
        <v>58.72</v>
      </c>
      <c r="Q1755" t="n">
        <v>202.81</v>
      </c>
      <c r="R1755" t="n">
        <v>19.59</v>
      </c>
      <c r="S1755" t="n">
        <v>13.89</v>
      </c>
      <c r="T1755" t="n">
        <v>1174.84</v>
      </c>
      <c r="U1755" t="n">
        <v>0.71</v>
      </c>
      <c r="V1755" t="n">
        <v>0.76</v>
      </c>
      <c r="W1755" t="n">
        <v>0.64</v>
      </c>
      <c r="X1755" t="n">
        <v>0.06</v>
      </c>
      <c r="Y1755" t="n">
        <v>1</v>
      </c>
      <c r="Z1755" t="n">
        <v>10</v>
      </c>
    </row>
    <row r="1756">
      <c r="A1756" t="n">
        <v>57</v>
      </c>
      <c r="B1756" t="n">
        <v>95</v>
      </c>
      <c r="C1756" t="inlineStr">
        <is>
          <t xml:space="preserve">CONCLUIDO	</t>
        </is>
      </c>
      <c r="D1756" t="n">
        <v>12.9571</v>
      </c>
      <c r="E1756" t="n">
        <v>7.72</v>
      </c>
      <c r="F1756" t="n">
        <v>5.1</v>
      </c>
      <c r="G1756" t="n">
        <v>76.5</v>
      </c>
      <c r="H1756" t="n">
        <v>1.3</v>
      </c>
      <c r="I1756" t="n">
        <v>4</v>
      </c>
      <c r="J1756" t="n">
        <v>207.83</v>
      </c>
      <c r="K1756" t="n">
        <v>53.44</v>
      </c>
      <c r="L1756" t="n">
        <v>15.25</v>
      </c>
      <c r="M1756" t="n">
        <v>2</v>
      </c>
      <c r="N1756" t="n">
        <v>44.15</v>
      </c>
      <c r="O1756" t="n">
        <v>25866.82</v>
      </c>
      <c r="P1756" t="n">
        <v>58.45</v>
      </c>
      <c r="Q1756" t="n">
        <v>202.81</v>
      </c>
      <c r="R1756" t="n">
        <v>19.64</v>
      </c>
      <c r="S1756" t="n">
        <v>13.89</v>
      </c>
      <c r="T1756" t="n">
        <v>1197.88</v>
      </c>
      <c r="U1756" t="n">
        <v>0.71</v>
      </c>
      <c r="V1756" t="n">
        <v>0.76</v>
      </c>
      <c r="W1756" t="n">
        <v>0.64</v>
      </c>
      <c r="X1756" t="n">
        <v>0.06</v>
      </c>
      <c r="Y1756" t="n">
        <v>1</v>
      </c>
      <c r="Z1756" t="n">
        <v>10</v>
      </c>
    </row>
    <row r="1757">
      <c r="A1757" t="n">
        <v>58</v>
      </c>
      <c r="B1757" t="n">
        <v>95</v>
      </c>
      <c r="C1757" t="inlineStr">
        <is>
          <t xml:space="preserve">CONCLUIDO	</t>
        </is>
      </c>
      <c r="D1757" t="n">
        <v>12.9646</v>
      </c>
      <c r="E1757" t="n">
        <v>7.71</v>
      </c>
      <c r="F1757" t="n">
        <v>5.1</v>
      </c>
      <c r="G1757" t="n">
        <v>76.44</v>
      </c>
      <c r="H1757" t="n">
        <v>1.32</v>
      </c>
      <c r="I1757" t="n">
        <v>4</v>
      </c>
      <c r="J1757" t="n">
        <v>208.23</v>
      </c>
      <c r="K1757" t="n">
        <v>53.44</v>
      </c>
      <c r="L1757" t="n">
        <v>15.5</v>
      </c>
      <c r="M1757" t="n">
        <v>2</v>
      </c>
      <c r="N1757" t="n">
        <v>44.3</v>
      </c>
      <c r="O1757" t="n">
        <v>25916.13</v>
      </c>
      <c r="P1757" t="n">
        <v>58.47</v>
      </c>
      <c r="Q1757" t="n">
        <v>202.81</v>
      </c>
      <c r="R1757" t="n">
        <v>19.41</v>
      </c>
      <c r="S1757" t="n">
        <v>13.89</v>
      </c>
      <c r="T1757" t="n">
        <v>1085.54</v>
      </c>
      <c r="U1757" t="n">
        <v>0.72</v>
      </c>
      <c r="V1757" t="n">
        <v>0.76</v>
      </c>
      <c r="W1757" t="n">
        <v>0.64</v>
      </c>
      <c r="X1757" t="n">
        <v>0.06</v>
      </c>
      <c r="Y1757" t="n">
        <v>1</v>
      </c>
      <c r="Z1757" t="n">
        <v>10</v>
      </c>
    </row>
    <row r="1758">
      <c r="A1758" t="n">
        <v>59</v>
      </c>
      <c r="B1758" t="n">
        <v>95</v>
      </c>
      <c r="C1758" t="inlineStr">
        <is>
          <t xml:space="preserve">CONCLUIDO	</t>
        </is>
      </c>
      <c r="D1758" t="n">
        <v>12.9622</v>
      </c>
      <c r="E1758" t="n">
        <v>7.71</v>
      </c>
      <c r="F1758" t="n">
        <v>5.1</v>
      </c>
      <c r="G1758" t="n">
        <v>76.45999999999999</v>
      </c>
      <c r="H1758" t="n">
        <v>1.34</v>
      </c>
      <c r="I1758" t="n">
        <v>4</v>
      </c>
      <c r="J1758" t="n">
        <v>208.63</v>
      </c>
      <c r="K1758" t="n">
        <v>53.44</v>
      </c>
      <c r="L1758" t="n">
        <v>15.75</v>
      </c>
      <c r="M1758" t="n">
        <v>2</v>
      </c>
      <c r="N1758" t="n">
        <v>44.45</v>
      </c>
      <c r="O1758" t="n">
        <v>25965.5</v>
      </c>
      <c r="P1758" t="n">
        <v>58.13</v>
      </c>
      <c r="Q1758" t="n">
        <v>202.81</v>
      </c>
      <c r="R1758" t="n">
        <v>19.45</v>
      </c>
      <c r="S1758" t="n">
        <v>13.89</v>
      </c>
      <c r="T1758" t="n">
        <v>1103.56</v>
      </c>
      <c r="U1758" t="n">
        <v>0.71</v>
      </c>
      <c r="V1758" t="n">
        <v>0.76</v>
      </c>
      <c r="W1758" t="n">
        <v>0.64</v>
      </c>
      <c r="X1758" t="n">
        <v>0.06</v>
      </c>
      <c r="Y1758" t="n">
        <v>1</v>
      </c>
      <c r="Z1758" t="n">
        <v>10</v>
      </c>
    </row>
    <row r="1759">
      <c r="A1759" t="n">
        <v>60</v>
      </c>
      <c r="B1759" t="n">
        <v>95</v>
      </c>
      <c r="C1759" t="inlineStr">
        <is>
          <t xml:space="preserve">CONCLUIDO	</t>
        </is>
      </c>
      <c r="D1759" t="n">
        <v>12.9599</v>
      </c>
      <c r="E1759" t="n">
        <v>7.72</v>
      </c>
      <c r="F1759" t="n">
        <v>5.1</v>
      </c>
      <c r="G1759" t="n">
        <v>76.48</v>
      </c>
      <c r="H1759" t="n">
        <v>1.36</v>
      </c>
      <c r="I1759" t="n">
        <v>4</v>
      </c>
      <c r="J1759" t="n">
        <v>209.03</v>
      </c>
      <c r="K1759" t="n">
        <v>53.44</v>
      </c>
      <c r="L1759" t="n">
        <v>16</v>
      </c>
      <c r="M1759" t="n">
        <v>2</v>
      </c>
      <c r="N1759" t="n">
        <v>44.6</v>
      </c>
      <c r="O1759" t="n">
        <v>26014.91</v>
      </c>
      <c r="P1759" t="n">
        <v>57.84</v>
      </c>
      <c r="Q1759" t="n">
        <v>202.81</v>
      </c>
      <c r="R1759" t="n">
        <v>19.54</v>
      </c>
      <c r="S1759" t="n">
        <v>13.89</v>
      </c>
      <c r="T1759" t="n">
        <v>1151.3</v>
      </c>
      <c r="U1759" t="n">
        <v>0.71</v>
      </c>
      <c r="V1759" t="n">
        <v>0.76</v>
      </c>
      <c r="W1759" t="n">
        <v>0.64</v>
      </c>
      <c r="X1759" t="n">
        <v>0.06</v>
      </c>
      <c r="Y1759" t="n">
        <v>1</v>
      </c>
      <c r="Z1759" t="n">
        <v>10</v>
      </c>
    </row>
    <row r="1760">
      <c r="A1760" t="n">
        <v>61</v>
      </c>
      <c r="B1760" t="n">
        <v>95</v>
      </c>
      <c r="C1760" t="inlineStr">
        <is>
          <t xml:space="preserve">CONCLUIDO	</t>
        </is>
      </c>
      <c r="D1760" t="n">
        <v>12.9664</v>
      </c>
      <c r="E1760" t="n">
        <v>7.71</v>
      </c>
      <c r="F1760" t="n">
        <v>5.09</v>
      </c>
      <c r="G1760" t="n">
        <v>76.42</v>
      </c>
      <c r="H1760" t="n">
        <v>1.38</v>
      </c>
      <c r="I1760" t="n">
        <v>4</v>
      </c>
      <c r="J1760" t="n">
        <v>209.43</v>
      </c>
      <c r="K1760" t="n">
        <v>53.44</v>
      </c>
      <c r="L1760" t="n">
        <v>16.25</v>
      </c>
      <c r="M1760" t="n">
        <v>2</v>
      </c>
      <c r="N1760" t="n">
        <v>44.75</v>
      </c>
      <c r="O1760" t="n">
        <v>26064.38</v>
      </c>
      <c r="P1760" t="n">
        <v>57.48</v>
      </c>
      <c r="Q1760" t="n">
        <v>202.81</v>
      </c>
      <c r="R1760" t="n">
        <v>19.4</v>
      </c>
      <c r="S1760" t="n">
        <v>13.89</v>
      </c>
      <c r="T1760" t="n">
        <v>1081.7</v>
      </c>
      <c r="U1760" t="n">
        <v>0.72</v>
      </c>
      <c r="V1760" t="n">
        <v>0.76</v>
      </c>
      <c r="W1760" t="n">
        <v>0.64</v>
      </c>
      <c r="X1760" t="n">
        <v>0.06</v>
      </c>
      <c r="Y1760" t="n">
        <v>1</v>
      </c>
      <c r="Z1760" t="n">
        <v>10</v>
      </c>
    </row>
    <row r="1761">
      <c r="A1761" t="n">
        <v>62</v>
      </c>
      <c r="B1761" t="n">
        <v>95</v>
      </c>
      <c r="C1761" t="inlineStr">
        <is>
          <t xml:space="preserve">CONCLUIDO	</t>
        </is>
      </c>
      <c r="D1761" t="n">
        <v>12.9744</v>
      </c>
      <c r="E1761" t="n">
        <v>7.71</v>
      </c>
      <c r="F1761" t="n">
        <v>5.09</v>
      </c>
      <c r="G1761" t="n">
        <v>76.34999999999999</v>
      </c>
      <c r="H1761" t="n">
        <v>1.4</v>
      </c>
      <c r="I1761" t="n">
        <v>4</v>
      </c>
      <c r="J1761" t="n">
        <v>209.84</v>
      </c>
      <c r="K1761" t="n">
        <v>53.44</v>
      </c>
      <c r="L1761" t="n">
        <v>16.5</v>
      </c>
      <c r="M1761" t="n">
        <v>2</v>
      </c>
      <c r="N1761" t="n">
        <v>44.9</v>
      </c>
      <c r="O1761" t="n">
        <v>26113.9</v>
      </c>
      <c r="P1761" t="n">
        <v>57.02</v>
      </c>
      <c r="Q1761" t="n">
        <v>202.81</v>
      </c>
      <c r="R1761" t="n">
        <v>19.25</v>
      </c>
      <c r="S1761" t="n">
        <v>13.89</v>
      </c>
      <c r="T1761" t="n">
        <v>1003.67</v>
      </c>
      <c r="U1761" t="n">
        <v>0.72</v>
      </c>
      <c r="V1761" t="n">
        <v>0.76</v>
      </c>
      <c r="W1761" t="n">
        <v>0.64</v>
      </c>
      <c r="X1761" t="n">
        <v>0.05</v>
      </c>
      <c r="Y1761" t="n">
        <v>1</v>
      </c>
      <c r="Z1761" t="n">
        <v>10</v>
      </c>
    </row>
    <row r="1762">
      <c r="A1762" t="n">
        <v>63</v>
      </c>
      <c r="B1762" t="n">
        <v>95</v>
      </c>
      <c r="C1762" t="inlineStr">
        <is>
          <t xml:space="preserve">CONCLUIDO	</t>
        </is>
      </c>
      <c r="D1762" t="n">
        <v>12.9622</v>
      </c>
      <c r="E1762" t="n">
        <v>7.71</v>
      </c>
      <c r="F1762" t="n">
        <v>5.1</v>
      </c>
      <c r="G1762" t="n">
        <v>76.45999999999999</v>
      </c>
      <c r="H1762" t="n">
        <v>1.42</v>
      </c>
      <c r="I1762" t="n">
        <v>4</v>
      </c>
      <c r="J1762" t="n">
        <v>210.24</v>
      </c>
      <c r="K1762" t="n">
        <v>53.44</v>
      </c>
      <c r="L1762" t="n">
        <v>16.75</v>
      </c>
      <c r="M1762" t="n">
        <v>2</v>
      </c>
      <c r="N1762" t="n">
        <v>45.05</v>
      </c>
      <c r="O1762" t="n">
        <v>26163.47</v>
      </c>
      <c r="P1762" t="n">
        <v>56.73</v>
      </c>
      <c r="Q1762" t="n">
        <v>202.81</v>
      </c>
      <c r="R1762" t="n">
        <v>19.41</v>
      </c>
      <c r="S1762" t="n">
        <v>13.89</v>
      </c>
      <c r="T1762" t="n">
        <v>1084.88</v>
      </c>
      <c r="U1762" t="n">
        <v>0.72</v>
      </c>
      <c r="V1762" t="n">
        <v>0.76</v>
      </c>
      <c r="W1762" t="n">
        <v>0.65</v>
      </c>
      <c r="X1762" t="n">
        <v>0.06</v>
      </c>
      <c r="Y1762" t="n">
        <v>1</v>
      </c>
      <c r="Z1762" t="n">
        <v>10</v>
      </c>
    </row>
    <row r="1763">
      <c r="A1763" t="n">
        <v>64</v>
      </c>
      <c r="B1763" t="n">
        <v>95</v>
      </c>
      <c r="C1763" t="inlineStr">
        <is>
          <t xml:space="preserve">CONCLUIDO	</t>
        </is>
      </c>
      <c r="D1763" t="n">
        <v>12.9795</v>
      </c>
      <c r="E1763" t="n">
        <v>7.7</v>
      </c>
      <c r="F1763" t="n">
        <v>5.09</v>
      </c>
      <c r="G1763" t="n">
        <v>76.3</v>
      </c>
      <c r="H1763" t="n">
        <v>1.43</v>
      </c>
      <c r="I1763" t="n">
        <v>4</v>
      </c>
      <c r="J1763" t="n">
        <v>210.64</v>
      </c>
      <c r="K1763" t="n">
        <v>53.44</v>
      </c>
      <c r="L1763" t="n">
        <v>17</v>
      </c>
      <c r="M1763" t="n">
        <v>2</v>
      </c>
      <c r="N1763" t="n">
        <v>45.21</v>
      </c>
      <c r="O1763" t="n">
        <v>26213.09</v>
      </c>
      <c r="P1763" t="n">
        <v>55.88</v>
      </c>
      <c r="Q1763" t="n">
        <v>202.87</v>
      </c>
      <c r="R1763" t="n">
        <v>19.1</v>
      </c>
      <c r="S1763" t="n">
        <v>13.89</v>
      </c>
      <c r="T1763" t="n">
        <v>930.45</v>
      </c>
      <c r="U1763" t="n">
        <v>0.73</v>
      </c>
      <c r="V1763" t="n">
        <v>0.76</v>
      </c>
      <c r="W1763" t="n">
        <v>0.64</v>
      </c>
      <c r="X1763" t="n">
        <v>0.05</v>
      </c>
      <c r="Y1763" t="n">
        <v>1</v>
      </c>
      <c r="Z1763" t="n">
        <v>10</v>
      </c>
    </row>
    <row r="1764">
      <c r="A1764" t="n">
        <v>65</v>
      </c>
      <c r="B1764" t="n">
        <v>95</v>
      </c>
      <c r="C1764" t="inlineStr">
        <is>
          <t xml:space="preserve">CONCLUIDO	</t>
        </is>
      </c>
      <c r="D1764" t="n">
        <v>12.9758</v>
      </c>
      <c r="E1764" t="n">
        <v>7.71</v>
      </c>
      <c r="F1764" t="n">
        <v>5.09</v>
      </c>
      <c r="G1764" t="n">
        <v>76.34</v>
      </c>
      <c r="H1764" t="n">
        <v>1.45</v>
      </c>
      <c r="I1764" t="n">
        <v>4</v>
      </c>
      <c r="J1764" t="n">
        <v>211.04</v>
      </c>
      <c r="K1764" t="n">
        <v>53.44</v>
      </c>
      <c r="L1764" t="n">
        <v>17.25</v>
      </c>
      <c r="M1764" t="n">
        <v>2</v>
      </c>
      <c r="N1764" t="n">
        <v>45.36</v>
      </c>
      <c r="O1764" t="n">
        <v>26262.77</v>
      </c>
      <c r="P1764" t="n">
        <v>55.52</v>
      </c>
      <c r="Q1764" t="n">
        <v>202.84</v>
      </c>
      <c r="R1764" t="n">
        <v>19.22</v>
      </c>
      <c r="S1764" t="n">
        <v>13.89</v>
      </c>
      <c r="T1764" t="n">
        <v>989.63</v>
      </c>
      <c r="U1764" t="n">
        <v>0.72</v>
      </c>
      <c r="V1764" t="n">
        <v>0.76</v>
      </c>
      <c r="W1764" t="n">
        <v>0.64</v>
      </c>
      <c r="X1764" t="n">
        <v>0.05</v>
      </c>
      <c r="Y1764" t="n">
        <v>1</v>
      </c>
      <c r="Z1764" t="n">
        <v>10</v>
      </c>
    </row>
    <row r="1765">
      <c r="A1765" t="n">
        <v>66</v>
      </c>
      <c r="B1765" t="n">
        <v>95</v>
      </c>
      <c r="C1765" t="inlineStr">
        <is>
          <t xml:space="preserve">CONCLUIDO	</t>
        </is>
      </c>
      <c r="D1765" t="n">
        <v>12.972</v>
      </c>
      <c r="E1765" t="n">
        <v>7.71</v>
      </c>
      <c r="F1765" t="n">
        <v>5.09</v>
      </c>
      <c r="G1765" t="n">
        <v>76.37</v>
      </c>
      <c r="H1765" t="n">
        <v>1.47</v>
      </c>
      <c r="I1765" t="n">
        <v>4</v>
      </c>
      <c r="J1765" t="n">
        <v>211.45</v>
      </c>
      <c r="K1765" t="n">
        <v>53.44</v>
      </c>
      <c r="L1765" t="n">
        <v>17.5</v>
      </c>
      <c r="M1765" t="n">
        <v>1</v>
      </c>
      <c r="N1765" t="n">
        <v>45.51</v>
      </c>
      <c r="O1765" t="n">
        <v>26312.5</v>
      </c>
      <c r="P1765" t="n">
        <v>55.32</v>
      </c>
      <c r="Q1765" t="n">
        <v>202.81</v>
      </c>
      <c r="R1765" t="n">
        <v>19.19</v>
      </c>
      <c r="S1765" t="n">
        <v>13.89</v>
      </c>
      <c r="T1765" t="n">
        <v>974.4</v>
      </c>
      <c r="U1765" t="n">
        <v>0.72</v>
      </c>
      <c r="V1765" t="n">
        <v>0.76</v>
      </c>
      <c r="W1765" t="n">
        <v>0.65</v>
      </c>
      <c r="X1765" t="n">
        <v>0.05</v>
      </c>
      <c r="Y1765" t="n">
        <v>1</v>
      </c>
      <c r="Z1765" t="n">
        <v>10</v>
      </c>
    </row>
    <row r="1766">
      <c r="A1766" t="n">
        <v>67</v>
      </c>
      <c r="B1766" t="n">
        <v>95</v>
      </c>
      <c r="C1766" t="inlineStr">
        <is>
          <t xml:space="preserve">CONCLUIDO	</t>
        </is>
      </c>
      <c r="D1766" t="n">
        <v>12.9734</v>
      </c>
      <c r="E1766" t="n">
        <v>7.71</v>
      </c>
      <c r="F1766" t="n">
        <v>5.09</v>
      </c>
      <c r="G1766" t="n">
        <v>76.36</v>
      </c>
      <c r="H1766" t="n">
        <v>1.49</v>
      </c>
      <c r="I1766" t="n">
        <v>4</v>
      </c>
      <c r="J1766" t="n">
        <v>211.85</v>
      </c>
      <c r="K1766" t="n">
        <v>53.44</v>
      </c>
      <c r="L1766" t="n">
        <v>17.75</v>
      </c>
      <c r="M1766" t="n">
        <v>1</v>
      </c>
      <c r="N1766" t="n">
        <v>45.67</v>
      </c>
      <c r="O1766" t="n">
        <v>26362.28</v>
      </c>
      <c r="P1766" t="n">
        <v>55.09</v>
      </c>
      <c r="Q1766" t="n">
        <v>202.81</v>
      </c>
      <c r="R1766" t="n">
        <v>19.14</v>
      </c>
      <c r="S1766" t="n">
        <v>13.89</v>
      </c>
      <c r="T1766" t="n">
        <v>947.71</v>
      </c>
      <c r="U1766" t="n">
        <v>0.73</v>
      </c>
      <c r="V1766" t="n">
        <v>0.76</v>
      </c>
      <c r="W1766" t="n">
        <v>0.65</v>
      </c>
      <c r="X1766" t="n">
        <v>0.05</v>
      </c>
      <c r="Y1766" t="n">
        <v>1</v>
      </c>
      <c r="Z1766" t="n">
        <v>10</v>
      </c>
    </row>
    <row r="1767">
      <c r="A1767" t="n">
        <v>68</v>
      </c>
      <c r="B1767" t="n">
        <v>95</v>
      </c>
      <c r="C1767" t="inlineStr">
        <is>
          <t xml:space="preserve">CONCLUIDO	</t>
        </is>
      </c>
      <c r="D1767" t="n">
        <v>12.9772</v>
      </c>
      <c r="E1767" t="n">
        <v>7.71</v>
      </c>
      <c r="F1767" t="n">
        <v>5.09</v>
      </c>
      <c r="G1767" t="n">
        <v>76.33</v>
      </c>
      <c r="H1767" t="n">
        <v>1.51</v>
      </c>
      <c r="I1767" t="n">
        <v>4</v>
      </c>
      <c r="J1767" t="n">
        <v>212.25</v>
      </c>
      <c r="K1767" t="n">
        <v>53.44</v>
      </c>
      <c r="L1767" t="n">
        <v>18</v>
      </c>
      <c r="M1767" t="n">
        <v>0</v>
      </c>
      <c r="N1767" t="n">
        <v>45.82</v>
      </c>
      <c r="O1767" t="n">
        <v>26412.11</v>
      </c>
      <c r="P1767" t="n">
        <v>55.08</v>
      </c>
      <c r="Q1767" t="n">
        <v>202.81</v>
      </c>
      <c r="R1767" t="n">
        <v>19.1</v>
      </c>
      <c r="S1767" t="n">
        <v>13.89</v>
      </c>
      <c r="T1767" t="n">
        <v>928.45</v>
      </c>
      <c r="U1767" t="n">
        <v>0.73</v>
      </c>
      <c r="V1767" t="n">
        <v>0.76</v>
      </c>
      <c r="W1767" t="n">
        <v>0.65</v>
      </c>
      <c r="X1767" t="n">
        <v>0.05</v>
      </c>
      <c r="Y1767" t="n">
        <v>1</v>
      </c>
      <c r="Z1767" t="n">
        <v>10</v>
      </c>
    </row>
    <row r="1768">
      <c r="A1768" t="n">
        <v>0</v>
      </c>
      <c r="B1768" t="n">
        <v>55</v>
      </c>
      <c r="C1768" t="inlineStr">
        <is>
          <t xml:space="preserve">CONCLUIDO	</t>
        </is>
      </c>
      <c r="D1768" t="n">
        <v>11.1152</v>
      </c>
      <c r="E1768" t="n">
        <v>9</v>
      </c>
      <c r="F1768" t="n">
        <v>5.89</v>
      </c>
      <c r="G1768" t="n">
        <v>8.210000000000001</v>
      </c>
      <c r="H1768" t="n">
        <v>0.15</v>
      </c>
      <c r="I1768" t="n">
        <v>43</v>
      </c>
      <c r="J1768" t="n">
        <v>116.05</v>
      </c>
      <c r="K1768" t="n">
        <v>43.4</v>
      </c>
      <c r="L1768" t="n">
        <v>1</v>
      </c>
      <c r="M1768" t="n">
        <v>41</v>
      </c>
      <c r="N1768" t="n">
        <v>16.65</v>
      </c>
      <c r="O1768" t="n">
        <v>14546.17</v>
      </c>
      <c r="P1768" t="n">
        <v>57.95</v>
      </c>
      <c r="Q1768" t="n">
        <v>202.86</v>
      </c>
      <c r="R1768" t="n">
        <v>44.22</v>
      </c>
      <c r="S1768" t="n">
        <v>13.89</v>
      </c>
      <c r="T1768" t="n">
        <v>13293.64</v>
      </c>
      <c r="U1768" t="n">
        <v>0.31</v>
      </c>
      <c r="V1768" t="n">
        <v>0.66</v>
      </c>
      <c r="W1768" t="n">
        <v>0.7</v>
      </c>
      <c r="X1768" t="n">
        <v>0.85</v>
      </c>
      <c r="Y1768" t="n">
        <v>1</v>
      </c>
      <c r="Z1768" t="n">
        <v>10</v>
      </c>
    </row>
    <row r="1769">
      <c r="A1769" t="n">
        <v>1</v>
      </c>
      <c r="B1769" t="n">
        <v>55</v>
      </c>
      <c r="C1769" t="inlineStr">
        <is>
          <t xml:space="preserve">CONCLUIDO	</t>
        </is>
      </c>
      <c r="D1769" t="n">
        <v>11.6788</v>
      </c>
      <c r="E1769" t="n">
        <v>8.56</v>
      </c>
      <c r="F1769" t="n">
        <v>5.69</v>
      </c>
      <c r="G1769" t="n">
        <v>10.35</v>
      </c>
      <c r="H1769" t="n">
        <v>0.19</v>
      </c>
      <c r="I1769" t="n">
        <v>33</v>
      </c>
      <c r="J1769" t="n">
        <v>116.37</v>
      </c>
      <c r="K1769" t="n">
        <v>43.4</v>
      </c>
      <c r="L1769" t="n">
        <v>1.25</v>
      </c>
      <c r="M1769" t="n">
        <v>31</v>
      </c>
      <c r="N1769" t="n">
        <v>16.72</v>
      </c>
      <c r="O1769" t="n">
        <v>14585.96</v>
      </c>
      <c r="P1769" t="n">
        <v>55.66</v>
      </c>
      <c r="Q1769" t="n">
        <v>202.93</v>
      </c>
      <c r="R1769" t="n">
        <v>37.87</v>
      </c>
      <c r="S1769" t="n">
        <v>13.89</v>
      </c>
      <c r="T1769" t="n">
        <v>10171.62</v>
      </c>
      <c r="U1769" t="n">
        <v>0.37</v>
      </c>
      <c r="V1769" t="n">
        <v>0.68</v>
      </c>
      <c r="W1769" t="n">
        <v>0.6899999999999999</v>
      </c>
      <c r="X1769" t="n">
        <v>0.65</v>
      </c>
      <c r="Y1769" t="n">
        <v>1</v>
      </c>
      <c r="Z1769" t="n">
        <v>10</v>
      </c>
    </row>
    <row r="1770">
      <c r="A1770" t="n">
        <v>2</v>
      </c>
      <c r="B1770" t="n">
        <v>55</v>
      </c>
      <c r="C1770" t="inlineStr">
        <is>
          <t xml:space="preserve">CONCLUIDO	</t>
        </is>
      </c>
      <c r="D1770" t="n">
        <v>12.0546</v>
      </c>
      <c r="E1770" t="n">
        <v>8.300000000000001</v>
      </c>
      <c r="F1770" t="n">
        <v>5.57</v>
      </c>
      <c r="G1770" t="n">
        <v>12.37</v>
      </c>
      <c r="H1770" t="n">
        <v>0.23</v>
      </c>
      <c r="I1770" t="n">
        <v>27</v>
      </c>
      <c r="J1770" t="n">
        <v>116.69</v>
      </c>
      <c r="K1770" t="n">
        <v>43.4</v>
      </c>
      <c r="L1770" t="n">
        <v>1.5</v>
      </c>
      <c r="M1770" t="n">
        <v>25</v>
      </c>
      <c r="N1770" t="n">
        <v>16.79</v>
      </c>
      <c r="O1770" t="n">
        <v>14625.77</v>
      </c>
      <c r="P1770" t="n">
        <v>54.08</v>
      </c>
      <c r="Q1770" t="n">
        <v>202.85</v>
      </c>
      <c r="R1770" t="n">
        <v>34.13</v>
      </c>
      <c r="S1770" t="n">
        <v>13.89</v>
      </c>
      <c r="T1770" t="n">
        <v>8331.15</v>
      </c>
      <c r="U1770" t="n">
        <v>0.41</v>
      </c>
      <c r="V1770" t="n">
        <v>0.7</v>
      </c>
      <c r="W1770" t="n">
        <v>0.68</v>
      </c>
      <c r="X1770" t="n">
        <v>0.53</v>
      </c>
      <c r="Y1770" t="n">
        <v>1</v>
      </c>
      <c r="Z1770" t="n">
        <v>10</v>
      </c>
    </row>
    <row r="1771">
      <c r="A1771" t="n">
        <v>3</v>
      </c>
      <c r="B1771" t="n">
        <v>55</v>
      </c>
      <c r="C1771" t="inlineStr">
        <is>
          <t xml:space="preserve">CONCLUIDO	</t>
        </is>
      </c>
      <c r="D1771" t="n">
        <v>12.3094</v>
      </c>
      <c r="E1771" t="n">
        <v>8.119999999999999</v>
      </c>
      <c r="F1771" t="n">
        <v>5.49</v>
      </c>
      <c r="G1771" t="n">
        <v>14.32</v>
      </c>
      <c r="H1771" t="n">
        <v>0.26</v>
      </c>
      <c r="I1771" t="n">
        <v>23</v>
      </c>
      <c r="J1771" t="n">
        <v>117.01</v>
      </c>
      <c r="K1771" t="n">
        <v>43.4</v>
      </c>
      <c r="L1771" t="n">
        <v>1.75</v>
      </c>
      <c r="M1771" t="n">
        <v>21</v>
      </c>
      <c r="N1771" t="n">
        <v>16.86</v>
      </c>
      <c r="O1771" t="n">
        <v>14665.62</v>
      </c>
      <c r="P1771" t="n">
        <v>53.02</v>
      </c>
      <c r="Q1771" t="n">
        <v>202.85</v>
      </c>
      <c r="R1771" t="n">
        <v>31.91</v>
      </c>
      <c r="S1771" t="n">
        <v>13.89</v>
      </c>
      <c r="T1771" t="n">
        <v>7241.85</v>
      </c>
      <c r="U1771" t="n">
        <v>0.44</v>
      </c>
      <c r="V1771" t="n">
        <v>0.7</v>
      </c>
      <c r="W1771" t="n">
        <v>0.67</v>
      </c>
      <c r="X1771" t="n">
        <v>0.45</v>
      </c>
      <c r="Y1771" t="n">
        <v>1</v>
      </c>
      <c r="Z1771" t="n">
        <v>10</v>
      </c>
    </row>
    <row r="1772">
      <c r="A1772" t="n">
        <v>4</v>
      </c>
      <c r="B1772" t="n">
        <v>55</v>
      </c>
      <c r="C1772" t="inlineStr">
        <is>
          <t xml:space="preserve">CONCLUIDO	</t>
        </is>
      </c>
      <c r="D1772" t="n">
        <v>12.5453</v>
      </c>
      <c r="E1772" t="n">
        <v>7.97</v>
      </c>
      <c r="F1772" t="n">
        <v>5.41</v>
      </c>
      <c r="G1772" t="n">
        <v>16.23</v>
      </c>
      <c r="H1772" t="n">
        <v>0.3</v>
      </c>
      <c r="I1772" t="n">
        <v>20</v>
      </c>
      <c r="J1772" t="n">
        <v>117.34</v>
      </c>
      <c r="K1772" t="n">
        <v>43.4</v>
      </c>
      <c r="L1772" t="n">
        <v>2</v>
      </c>
      <c r="M1772" t="n">
        <v>18</v>
      </c>
      <c r="N1772" t="n">
        <v>16.94</v>
      </c>
      <c r="O1772" t="n">
        <v>14705.49</v>
      </c>
      <c r="P1772" t="n">
        <v>51.95</v>
      </c>
      <c r="Q1772" t="n">
        <v>202.94</v>
      </c>
      <c r="R1772" t="n">
        <v>29.22</v>
      </c>
      <c r="S1772" t="n">
        <v>13.89</v>
      </c>
      <c r="T1772" t="n">
        <v>5911.83</v>
      </c>
      <c r="U1772" t="n">
        <v>0.48</v>
      </c>
      <c r="V1772" t="n">
        <v>0.72</v>
      </c>
      <c r="W1772" t="n">
        <v>0.67</v>
      </c>
      <c r="X1772" t="n">
        <v>0.37</v>
      </c>
      <c r="Y1772" t="n">
        <v>1</v>
      </c>
      <c r="Z1772" t="n">
        <v>10</v>
      </c>
    </row>
    <row r="1773">
      <c r="A1773" t="n">
        <v>5</v>
      </c>
      <c r="B1773" t="n">
        <v>55</v>
      </c>
      <c r="C1773" t="inlineStr">
        <is>
          <t xml:space="preserve">CONCLUIDO	</t>
        </is>
      </c>
      <c r="D1773" t="n">
        <v>12.664</v>
      </c>
      <c r="E1773" t="n">
        <v>7.9</v>
      </c>
      <c r="F1773" t="n">
        <v>5.38</v>
      </c>
      <c r="G1773" t="n">
        <v>17.94</v>
      </c>
      <c r="H1773" t="n">
        <v>0.34</v>
      </c>
      <c r="I1773" t="n">
        <v>18</v>
      </c>
      <c r="J1773" t="n">
        <v>117.66</v>
      </c>
      <c r="K1773" t="n">
        <v>43.4</v>
      </c>
      <c r="L1773" t="n">
        <v>2.25</v>
      </c>
      <c r="M1773" t="n">
        <v>16</v>
      </c>
      <c r="N1773" t="n">
        <v>17.01</v>
      </c>
      <c r="O1773" t="n">
        <v>14745.39</v>
      </c>
      <c r="P1773" t="n">
        <v>51.28</v>
      </c>
      <c r="Q1773" t="n">
        <v>202.81</v>
      </c>
      <c r="R1773" t="n">
        <v>28.35</v>
      </c>
      <c r="S1773" t="n">
        <v>13.89</v>
      </c>
      <c r="T1773" t="n">
        <v>5484.42</v>
      </c>
      <c r="U1773" t="n">
        <v>0.49</v>
      </c>
      <c r="V1773" t="n">
        <v>0.72</v>
      </c>
      <c r="W1773" t="n">
        <v>0.67</v>
      </c>
      <c r="X1773" t="n">
        <v>0.34</v>
      </c>
      <c r="Y1773" t="n">
        <v>1</v>
      </c>
      <c r="Z1773" t="n">
        <v>10</v>
      </c>
    </row>
    <row r="1774">
      <c r="A1774" t="n">
        <v>6</v>
      </c>
      <c r="B1774" t="n">
        <v>55</v>
      </c>
      <c r="C1774" t="inlineStr">
        <is>
          <t xml:space="preserve">CONCLUIDO	</t>
        </is>
      </c>
      <c r="D1774" t="n">
        <v>12.8036</v>
      </c>
      <c r="E1774" t="n">
        <v>7.81</v>
      </c>
      <c r="F1774" t="n">
        <v>5.34</v>
      </c>
      <c r="G1774" t="n">
        <v>20.04</v>
      </c>
      <c r="H1774" t="n">
        <v>0.37</v>
      </c>
      <c r="I1774" t="n">
        <v>16</v>
      </c>
      <c r="J1774" t="n">
        <v>117.98</v>
      </c>
      <c r="K1774" t="n">
        <v>43.4</v>
      </c>
      <c r="L1774" t="n">
        <v>2.5</v>
      </c>
      <c r="M1774" t="n">
        <v>14</v>
      </c>
      <c r="N1774" t="n">
        <v>17.08</v>
      </c>
      <c r="O1774" t="n">
        <v>14785.31</v>
      </c>
      <c r="P1774" t="n">
        <v>50.56</v>
      </c>
      <c r="Q1774" t="n">
        <v>202.85</v>
      </c>
      <c r="R1774" t="n">
        <v>27.12</v>
      </c>
      <c r="S1774" t="n">
        <v>13.89</v>
      </c>
      <c r="T1774" t="n">
        <v>4879.12</v>
      </c>
      <c r="U1774" t="n">
        <v>0.51</v>
      </c>
      <c r="V1774" t="n">
        <v>0.72</v>
      </c>
      <c r="W1774" t="n">
        <v>0.66</v>
      </c>
      <c r="X1774" t="n">
        <v>0.31</v>
      </c>
      <c r="Y1774" t="n">
        <v>1</v>
      </c>
      <c r="Z1774" t="n">
        <v>10</v>
      </c>
    </row>
    <row r="1775">
      <c r="A1775" t="n">
        <v>7</v>
      </c>
      <c r="B1775" t="n">
        <v>55</v>
      </c>
      <c r="C1775" t="inlineStr">
        <is>
          <t xml:space="preserve">CONCLUIDO	</t>
        </is>
      </c>
      <c r="D1775" t="n">
        <v>12.9496</v>
      </c>
      <c r="E1775" t="n">
        <v>7.72</v>
      </c>
      <c r="F1775" t="n">
        <v>5.3</v>
      </c>
      <c r="G1775" t="n">
        <v>22.73</v>
      </c>
      <c r="H1775" t="n">
        <v>0.41</v>
      </c>
      <c r="I1775" t="n">
        <v>14</v>
      </c>
      <c r="J1775" t="n">
        <v>118.31</v>
      </c>
      <c r="K1775" t="n">
        <v>43.4</v>
      </c>
      <c r="L1775" t="n">
        <v>2.75</v>
      </c>
      <c r="M1775" t="n">
        <v>12</v>
      </c>
      <c r="N1775" t="n">
        <v>17.16</v>
      </c>
      <c r="O1775" t="n">
        <v>14825.26</v>
      </c>
      <c r="P1775" t="n">
        <v>49.78</v>
      </c>
      <c r="Q1775" t="n">
        <v>202.81</v>
      </c>
      <c r="R1775" t="n">
        <v>25.87</v>
      </c>
      <c r="S1775" t="n">
        <v>13.89</v>
      </c>
      <c r="T1775" t="n">
        <v>4265.03</v>
      </c>
      <c r="U1775" t="n">
        <v>0.54</v>
      </c>
      <c r="V1775" t="n">
        <v>0.73</v>
      </c>
      <c r="W1775" t="n">
        <v>0.66</v>
      </c>
      <c r="X1775" t="n">
        <v>0.27</v>
      </c>
      <c r="Y1775" t="n">
        <v>1</v>
      </c>
      <c r="Z1775" t="n">
        <v>10</v>
      </c>
    </row>
    <row r="1776">
      <c r="A1776" t="n">
        <v>8</v>
      </c>
      <c r="B1776" t="n">
        <v>55</v>
      </c>
      <c r="C1776" t="inlineStr">
        <is>
          <t xml:space="preserve">CONCLUIDO	</t>
        </is>
      </c>
      <c r="D1776" t="n">
        <v>13.0251</v>
      </c>
      <c r="E1776" t="n">
        <v>7.68</v>
      </c>
      <c r="F1776" t="n">
        <v>5.28</v>
      </c>
      <c r="G1776" t="n">
        <v>24.38</v>
      </c>
      <c r="H1776" t="n">
        <v>0.45</v>
      </c>
      <c r="I1776" t="n">
        <v>13</v>
      </c>
      <c r="J1776" t="n">
        <v>118.63</v>
      </c>
      <c r="K1776" t="n">
        <v>43.4</v>
      </c>
      <c r="L1776" t="n">
        <v>3</v>
      </c>
      <c r="M1776" t="n">
        <v>11</v>
      </c>
      <c r="N1776" t="n">
        <v>17.23</v>
      </c>
      <c r="O1776" t="n">
        <v>14865.24</v>
      </c>
      <c r="P1776" t="n">
        <v>49.35</v>
      </c>
      <c r="Q1776" t="n">
        <v>202.82</v>
      </c>
      <c r="R1776" t="n">
        <v>25.21</v>
      </c>
      <c r="S1776" t="n">
        <v>13.89</v>
      </c>
      <c r="T1776" t="n">
        <v>3941.19</v>
      </c>
      <c r="U1776" t="n">
        <v>0.55</v>
      </c>
      <c r="V1776" t="n">
        <v>0.73</v>
      </c>
      <c r="W1776" t="n">
        <v>0.66</v>
      </c>
      <c r="X1776" t="n">
        <v>0.24</v>
      </c>
      <c r="Y1776" t="n">
        <v>1</v>
      </c>
      <c r="Z1776" t="n">
        <v>10</v>
      </c>
    </row>
    <row r="1777">
      <c r="A1777" t="n">
        <v>9</v>
      </c>
      <c r="B1777" t="n">
        <v>55</v>
      </c>
      <c r="C1777" t="inlineStr">
        <is>
          <t xml:space="preserve">CONCLUIDO	</t>
        </is>
      </c>
      <c r="D1777" t="n">
        <v>13.0971</v>
      </c>
      <c r="E1777" t="n">
        <v>7.64</v>
      </c>
      <c r="F1777" t="n">
        <v>5.26</v>
      </c>
      <c r="G1777" t="n">
        <v>26.32</v>
      </c>
      <c r="H1777" t="n">
        <v>0.48</v>
      </c>
      <c r="I1777" t="n">
        <v>12</v>
      </c>
      <c r="J1777" t="n">
        <v>118.96</v>
      </c>
      <c r="K1777" t="n">
        <v>43.4</v>
      </c>
      <c r="L1777" t="n">
        <v>3.25</v>
      </c>
      <c r="M1777" t="n">
        <v>10</v>
      </c>
      <c r="N1777" t="n">
        <v>17.31</v>
      </c>
      <c r="O1777" t="n">
        <v>14905.25</v>
      </c>
      <c r="P1777" t="n">
        <v>49.03</v>
      </c>
      <c r="Q1777" t="n">
        <v>202.87</v>
      </c>
      <c r="R1777" t="n">
        <v>24.69</v>
      </c>
      <c r="S1777" t="n">
        <v>13.89</v>
      </c>
      <c r="T1777" t="n">
        <v>3685.68</v>
      </c>
      <c r="U1777" t="n">
        <v>0.5600000000000001</v>
      </c>
      <c r="V1777" t="n">
        <v>0.73</v>
      </c>
      <c r="W1777" t="n">
        <v>0.66</v>
      </c>
      <c r="X1777" t="n">
        <v>0.23</v>
      </c>
      <c r="Y1777" t="n">
        <v>1</v>
      </c>
      <c r="Z1777" t="n">
        <v>10</v>
      </c>
    </row>
    <row r="1778">
      <c r="A1778" t="n">
        <v>10</v>
      </c>
      <c r="B1778" t="n">
        <v>55</v>
      </c>
      <c r="C1778" t="inlineStr">
        <is>
          <t xml:space="preserve">CONCLUIDO	</t>
        </is>
      </c>
      <c r="D1778" t="n">
        <v>13.1839</v>
      </c>
      <c r="E1778" t="n">
        <v>7.58</v>
      </c>
      <c r="F1778" t="n">
        <v>5.24</v>
      </c>
      <c r="G1778" t="n">
        <v>28.57</v>
      </c>
      <c r="H1778" t="n">
        <v>0.52</v>
      </c>
      <c r="I1778" t="n">
        <v>11</v>
      </c>
      <c r="J1778" t="n">
        <v>119.28</v>
      </c>
      <c r="K1778" t="n">
        <v>43.4</v>
      </c>
      <c r="L1778" t="n">
        <v>3.5</v>
      </c>
      <c r="M1778" t="n">
        <v>9</v>
      </c>
      <c r="N1778" t="n">
        <v>17.38</v>
      </c>
      <c r="O1778" t="n">
        <v>14945.29</v>
      </c>
      <c r="P1778" t="n">
        <v>48.23</v>
      </c>
      <c r="Q1778" t="n">
        <v>202.81</v>
      </c>
      <c r="R1778" t="n">
        <v>23.94</v>
      </c>
      <c r="S1778" t="n">
        <v>13.89</v>
      </c>
      <c r="T1778" t="n">
        <v>3315.9</v>
      </c>
      <c r="U1778" t="n">
        <v>0.58</v>
      </c>
      <c r="V1778" t="n">
        <v>0.74</v>
      </c>
      <c r="W1778" t="n">
        <v>0.65</v>
      </c>
      <c r="X1778" t="n">
        <v>0.2</v>
      </c>
      <c r="Y1778" t="n">
        <v>1</v>
      </c>
      <c r="Z1778" t="n">
        <v>10</v>
      </c>
    </row>
    <row r="1779">
      <c r="A1779" t="n">
        <v>11</v>
      </c>
      <c r="B1779" t="n">
        <v>55</v>
      </c>
      <c r="C1779" t="inlineStr">
        <is>
          <t xml:space="preserve">CONCLUIDO	</t>
        </is>
      </c>
      <c r="D1779" t="n">
        <v>13.1858</v>
      </c>
      <c r="E1779" t="n">
        <v>7.58</v>
      </c>
      <c r="F1779" t="n">
        <v>5.24</v>
      </c>
      <c r="G1779" t="n">
        <v>28.57</v>
      </c>
      <c r="H1779" t="n">
        <v>0.55</v>
      </c>
      <c r="I1779" t="n">
        <v>11</v>
      </c>
      <c r="J1779" t="n">
        <v>119.61</v>
      </c>
      <c r="K1779" t="n">
        <v>43.4</v>
      </c>
      <c r="L1779" t="n">
        <v>3.75</v>
      </c>
      <c r="M1779" t="n">
        <v>9</v>
      </c>
      <c r="N1779" t="n">
        <v>17.46</v>
      </c>
      <c r="O1779" t="n">
        <v>14985.35</v>
      </c>
      <c r="P1779" t="n">
        <v>47.8</v>
      </c>
      <c r="Q1779" t="n">
        <v>202.83</v>
      </c>
      <c r="R1779" t="n">
        <v>23.73</v>
      </c>
      <c r="S1779" t="n">
        <v>13.89</v>
      </c>
      <c r="T1779" t="n">
        <v>3211.36</v>
      </c>
      <c r="U1779" t="n">
        <v>0.59</v>
      </c>
      <c r="V1779" t="n">
        <v>0.74</v>
      </c>
      <c r="W1779" t="n">
        <v>0.66</v>
      </c>
      <c r="X1779" t="n">
        <v>0.2</v>
      </c>
      <c r="Y1779" t="n">
        <v>1</v>
      </c>
      <c r="Z1779" t="n">
        <v>10</v>
      </c>
    </row>
    <row r="1780">
      <c r="A1780" t="n">
        <v>12</v>
      </c>
      <c r="B1780" t="n">
        <v>55</v>
      </c>
      <c r="C1780" t="inlineStr">
        <is>
          <t xml:space="preserve">CONCLUIDO	</t>
        </is>
      </c>
      <c r="D1780" t="n">
        <v>13.269</v>
      </c>
      <c r="E1780" t="n">
        <v>7.54</v>
      </c>
      <c r="F1780" t="n">
        <v>5.21</v>
      </c>
      <c r="G1780" t="n">
        <v>31.28</v>
      </c>
      <c r="H1780" t="n">
        <v>0.59</v>
      </c>
      <c r="I1780" t="n">
        <v>10</v>
      </c>
      <c r="J1780" t="n">
        <v>119.93</v>
      </c>
      <c r="K1780" t="n">
        <v>43.4</v>
      </c>
      <c r="L1780" t="n">
        <v>4</v>
      </c>
      <c r="M1780" t="n">
        <v>8</v>
      </c>
      <c r="N1780" t="n">
        <v>17.53</v>
      </c>
      <c r="O1780" t="n">
        <v>15025.44</v>
      </c>
      <c r="P1780" t="n">
        <v>47.44</v>
      </c>
      <c r="Q1780" t="n">
        <v>202.81</v>
      </c>
      <c r="R1780" t="n">
        <v>23.11</v>
      </c>
      <c r="S1780" t="n">
        <v>13.89</v>
      </c>
      <c r="T1780" t="n">
        <v>2902.36</v>
      </c>
      <c r="U1780" t="n">
        <v>0.6</v>
      </c>
      <c r="V1780" t="n">
        <v>0.74</v>
      </c>
      <c r="W1780" t="n">
        <v>0.65</v>
      </c>
      <c r="X1780" t="n">
        <v>0.18</v>
      </c>
      <c r="Y1780" t="n">
        <v>1</v>
      </c>
      <c r="Z1780" t="n">
        <v>10</v>
      </c>
    </row>
    <row r="1781">
      <c r="A1781" t="n">
        <v>13</v>
      </c>
      <c r="B1781" t="n">
        <v>55</v>
      </c>
      <c r="C1781" t="inlineStr">
        <is>
          <t xml:space="preserve">CONCLUIDO	</t>
        </is>
      </c>
      <c r="D1781" t="n">
        <v>13.3314</v>
      </c>
      <c r="E1781" t="n">
        <v>7.5</v>
      </c>
      <c r="F1781" t="n">
        <v>5.2</v>
      </c>
      <c r="G1781" t="n">
        <v>34.68</v>
      </c>
      <c r="H1781" t="n">
        <v>0.62</v>
      </c>
      <c r="I1781" t="n">
        <v>9</v>
      </c>
      <c r="J1781" t="n">
        <v>120.26</v>
      </c>
      <c r="K1781" t="n">
        <v>43.4</v>
      </c>
      <c r="L1781" t="n">
        <v>4.25</v>
      </c>
      <c r="M1781" t="n">
        <v>7</v>
      </c>
      <c r="N1781" t="n">
        <v>17.61</v>
      </c>
      <c r="O1781" t="n">
        <v>15065.56</v>
      </c>
      <c r="P1781" t="n">
        <v>46.7</v>
      </c>
      <c r="Q1781" t="n">
        <v>202.84</v>
      </c>
      <c r="R1781" t="n">
        <v>22.66</v>
      </c>
      <c r="S1781" t="n">
        <v>13.89</v>
      </c>
      <c r="T1781" t="n">
        <v>2686.01</v>
      </c>
      <c r="U1781" t="n">
        <v>0.61</v>
      </c>
      <c r="V1781" t="n">
        <v>0.74</v>
      </c>
      <c r="W1781" t="n">
        <v>0.65</v>
      </c>
      <c r="X1781" t="n">
        <v>0.16</v>
      </c>
      <c r="Y1781" t="n">
        <v>1</v>
      </c>
      <c r="Z1781" t="n">
        <v>10</v>
      </c>
    </row>
    <row r="1782">
      <c r="A1782" t="n">
        <v>14</v>
      </c>
      <c r="B1782" t="n">
        <v>55</v>
      </c>
      <c r="C1782" t="inlineStr">
        <is>
          <t xml:space="preserve">CONCLUIDO	</t>
        </is>
      </c>
      <c r="D1782" t="n">
        <v>13.3304</v>
      </c>
      <c r="E1782" t="n">
        <v>7.5</v>
      </c>
      <c r="F1782" t="n">
        <v>5.2</v>
      </c>
      <c r="G1782" t="n">
        <v>34.68</v>
      </c>
      <c r="H1782" t="n">
        <v>0.66</v>
      </c>
      <c r="I1782" t="n">
        <v>9</v>
      </c>
      <c r="J1782" t="n">
        <v>120.58</v>
      </c>
      <c r="K1782" t="n">
        <v>43.4</v>
      </c>
      <c r="L1782" t="n">
        <v>4.5</v>
      </c>
      <c r="M1782" t="n">
        <v>7</v>
      </c>
      <c r="N1782" t="n">
        <v>17.68</v>
      </c>
      <c r="O1782" t="n">
        <v>15105.7</v>
      </c>
      <c r="P1782" t="n">
        <v>46.31</v>
      </c>
      <c r="Q1782" t="n">
        <v>202.81</v>
      </c>
      <c r="R1782" t="n">
        <v>22.61</v>
      </c>
      <c r="S1782" t="n">
        <v>13.89</v>
      </c>
      <c r="T1782" t="n">
        <v>2658.35</v>
      </c>
      <c r="U1782" t="n">
        <v>0.61</v>
      </c>
      <c r="V1782" t="n">
        <v>0.74</v>
      </c>
      <c r="W1782" t="n">
        <v>0.66</v>
      </c>
      <c r="X1782" t="n">
        <v>0.16</v>
      </c>
      <c r="Y1782" t="n">
        <v>1</v>
      </c>
      <c r="Z1782" t="n">
        <v>10</v>
      </c>
    </row>
    <row r="1783">
      <c r="A1783" t="n">
        <v>15</v>
      </c>
      <c r="B1783" t="n">
        <v>55</v>
      </c>
      <c r="C1783" t="inlineStr">
        <is>
          <t xml:space="preserve">CONCLUIDO	</t>
        </is>
      </c>
      <c r="D1783" t="n">
        <v>13.4098</v>
      </c>
      <c r="E1783" t="n">
        <v>7.46</v>
      </c>
      <c r="F1783" t="n">
        <v>5.18</v>
      </c>
      <c r="G1783" t="n">
        <v>38.86</v>
      </c>
      <c r="H1783" t="n">
        <v>0.6899999999999999</v>
      </c>
      <c r="I1783" t="n">
        <v>8</v>
      </c>
      <c r="J1783" t="n">
        <v>120.91</v>
      </c>
      <c r="K1783" t="n">
        <v>43.4</v>
      </c>
      <c r="L1783" t="n">
        <v>4.75</v>
      </c>
      <c r="M1783" t="n">
        <v>6</v>
      </c>
      <c r="N1783" t="n">
        <v>17.76</v>
      </c>
      <c r="O1783" t="n">
        <v>15145.88</v>
      </c>
      <c r="P1783" t="n">
        <v>45.76</v>
      </c>
      <c r="Q1783" t="n">
        <v>202.85</v>
      </c>
      <c r="R1783" t="n">
        <v>22.17</v>
      </c>
      <c r="S1783" t="n">
        <v>13.89</v>
      </c>
      <c r="T1783" t="n">
        <v>2443.9</v>
      </c>
      <c r="U1783" t="n">
        <v>0.63</v>
      </c>
      <c r="V1783" t="n">
        <v>0.75</v>
      </c>
      <c r="W1783" t="n">
        <v>0.65</v>
      </c>
      <c r="X1783" t="n">
        <v>0.14</v>
      </c>
      <c r="Y1783" t="n">
        <v>1</v>
      </c>
      <c r="Z1783" t="n">
        <v>10</v>
      </c>
    </row>
    <row r="1784">
      <c r="A1784" t="n">
        <v>16</v>
      </c>
      <c r="B1784" t="n">
        <v>55</v>
      </c>
      <c r="C1784" t="inlineStr">
        <is>
          <t xml:space="preserve">CONCLUIDO	</t>
        </is>
      </c>
      <c r="D1784" t="n">
        <v>13.4278</v>
      </c>
      <c r="E1784" t="n">
        <v>7.45</v>
      </c>
      <c r="F1784" t="n">
        <v>5.17</v>
      </c>
      <c r="G1784" t="n">
        <v>38.79</v>
      </c>
      <c r="H1784" t="n">
        <v>0.73</v>
      </c>
      <c r="I1784" t="n">
        <v>8</v>
      </c>
      <c r="J1784" t="n">
        <v>121.23</v>
      </c>
      <c r="K1784" t="n">
        <v>43.4</v>
      </c>
      <c r="L1784" t="n">
        <v>5</v>
      </c>
      <c r="M1784" t="n">
        <v>6</v>
      </c>
      <c r="N1784" t="n">
        <v>17.83</v>
      </c>
      <c r="O1784" t="n">
        <v>15186.08</v>
      </c>
      <c r="P1784" t="n">
        <v>45.23</v>
      </c>
      <c r="Q1784" t="n">
        <v>202.81</v>
      </c>
      <c r="R1784" t="n">
        <v>21.77</v>
      </c>
      <c r="S1784" t="n">
        <v>13.89</v>
      </c>
      <c r="T1784" t="n">
        <v>2243.76</v>
      </c>
      <c r="U1784" t="n">
        <v>0.64</v>
      </c>
      <c r="V1784" t="n">
        <v>0.75</v>
      </c>
      <c r="W1784" t="n">
        <v>0.65</v>
      </c>
      <c r="X1784" t="n">
        <v>0.13</v>
      </c>
      <c r="Y1784" t="n">
        <v>1</v>
      </c>
      <c r="Z1784" t="n">
        <v>10</v>
      </c>
    </row>
    <row r="1785">
      <c r="A1785" t="n">
        <v>17</v>
      </c>
      <c r="B1785" t="n">
        <v>55</v>
      </c>
      <c r="C1785" t="inlineStr">
        <is>
          <t xml:space="preserve">CONCLUIDO	</t>
        </is>
      </c>
      <c r="D1785" t="n">
        <v>13.4358</v>
      </c>
      <c r="E1785" t="n">
        <v>7.44</v>
      </c>
      <c r="F1785" t="n">
        <v>5.17</v>
      </c>
      <c r="G1785" t="n">
        <v>38.76</v>
      </c>
      <c r="H1785" t="n">
        <v>0.76</v>
      </c>
      <c r="I1785" t="n">
        <v>8</v>
      </c>
      <c r="J1785" t="n">
        <v>121.56</v>
      </c>
      <c r="K1785" t="n">
        <v>43.4</v>
      </c>
      <c r="L1785" t="n">
        <v>5.25</v>
      </c>
      <c r="M1785" t="n">
        <v>6</v>
      </c>
      <c r="N1785" t="n">
        <v>17.91</v>
      </c>
      <c r="O1785" t="n">
        <v>15226.31</v>
      </c>
      <c r="P1785" t="n">
        <v>44.75</v>
      </c>
      <c r="Q1785" t="n">
        <v>202.83</v>
      </c>
      <c r="R1785" t="n">
        <v>21.77</v>
      </c>
      <c r="S1785" t="n">
        <v>13.89</v>
      </c>
      <c r="T1785" t="n">
        <v>2243.73</v>
      </c>
      <c r="U1785" t="n">
        <v>0.64</v>
      </c>
      <c r="V1785" t="n">
        <v>0.75</v>
      </c>
      <c r="W1785" t="n">
        <v>0.64</v>
      </c>
      <c r="X1785" t="n">
        <v>0.13</v>
      </c>
      <c r="Y1785" t="n">
        <v>1</v>
      </c>
      <c r="Z1785" t="n">
        <v>10</v>
      </c>
    </row>
    <row r="1786">
      <c r="A1786" t="n">
        <v>18</v>
      </c>
      <c r="B1786" t="n">
        <v>55</v>
      </c>
      <c r="C1786" t="inlineStr">
        <is>
          <t xml:space="preserve">CONCLUIDO	</t>
        </is>
      </c>
      <c r="D1786" t="n">
        <v>13.4983</v>
      </c>
      <c r="E1786" t="n">
        <v>7.41</v>
      </c>
      <c r="F1786" t="n">
        <v>5.16</v>
      </c>
      <c r="G1786" t="n">
        <v>44.2</v>
      </c>
      <c r="H1786" t="n">
        <v>0.8</v>
      </c>
      <c r="I1786" t="n">
        <v>7</v>
      </c>
      <c r="J1786" t="n">
        <v>121.89</v>
      </c>
      <c r="K1786" t="n">
        <v>43.4</v>
      </c>
      <c r="L1786" t="n">
        <v>5.5</v>
      </c>
      <c r="M1786" t="n">
        <v>5</v>
      </c>
      <c r="N1786" t="n">
        <v>17.99</v>
      </c>
      <c r="O1786" t="n">
        <v>15266.56</v>
      </c>
      <c r="P1786" t="n">
        <v>44.54</v>
      </c>
      <c r="Q1786" t="n">
        <v>202.92</v>
      </c>
      <c r="R1786" t="n">
        <v>21.34</v>
      </c>
      <c r="S1786" t="n">
        <v>13.89</v>
      </c>
      <c r="T1786" t="n">
        <v>2034.37</v>
      </c>
      <c r="U1786" t="n">
        <v>0.65</v>
      </c>
      <c r="V1786" t="n">
        <v>0.75</v>
      </c>
      <c r="W1786" t="n">
        <v>0.65</v>
      </c>
      <c r="X1786" t="n">
        <v>0.12</v>
      </c>
      <c r="Y1786" t="n">
        <v>1</v>
      </c>
      <c r="Z1786" t="n">
        <v>10</v>
      </c>
    </row>
    <row r="1787">
      <c r="A1787" t="n">
        <v>19</v>
      </c>
      <c r="B1787" t="n">
        <v>55</v>
      </c>
      <c r="C1787" t="inlineStr">
        <is>
          <t xml:space="preserve">CONCLUIDO	</t>
        </is>
      </c>
      <c r="D1787" t="n">
        <v>13.4958</v>
      </c>
      <c r="E1787" t="n">
        <v>7.41</v>
      </c>
      <c r="F1787" t="n">
        <v>5.16</v>
      </c>
      <c r="G1787" t="n">
        <v>44.21</v>
      </c>
      <c r="H1787" t="n">
        <v>0.83</v>
      </c>
      <c r="I1787" t="n">
        <v>7</v>
      </c>
      <c r="J1787" t="n">
        <v>122.21</v>
      </c>
      <c r="K1787" t="n">
        <v>43.4</v>
      </c>
      <c r="L1787" t="n">
        <v>5.75</v>
      </c>
      <c r="M1787" t="n">
        <v>5</v>
      </c>
      <c r="N1787" t="n">
        <v>18.06</v>
      </c>
      <c r="O1787" t="n">
        <v>15306.85</v>
      </c>
      <c r="P1787" t="n">
        <v>44.53</v>
      </c>
      <c r="Q1787" t="n">
        <v>202.81</v>
      </c>
      <c r="R1787" t="n">
        <v>21.42</v>
      </c>
      <c r="S1787" t="n">
        <v>13.89</v>
      </c>
      <c r="T1787" t="n">
        <v>2075.46</v>
      </c>
      <c r="U1787" t="n">
        <v>0.65</v>
      </c>
      <c r="V1787" t="n">
        <v>0.75</v>
      </c>
      <c r="W1787" t="n">
        <v>0.65</v>
      </c>
      <c r="X1787" t="n">
        <v>0.12</v>
      </c>
      <c r="Y1787" t="n">
        <v>1</v>
      </c>
      <c r="Z1787" t="n">
        <v>10</v>
      </c>
    </row>
    <row r="1788">
      <c r="A1788" t="n">
        <v>20</v>
      </c>
      <c r="B1788" t="n">
        <v>55</v>
      </c>
      <c r="C1788" t="inlineStr">
        <is>
          <t xml:space="preserve">CONCLUIDO	</t>
        </is>
      </c>
      <c r="D1788" t="n">
        <v>13.4842</v>
      </c>
      <c r="E1788" t="n">
        <v>7.42</v>
      </c>
      <c r="F1788" t="n">
        <v>5.16</v>
      </c>
      <c r="G1788" t="n">
        <v>44.27</v>
      </c>
      <c r="H1788" t="n">
        <v>0.86</v>
      </c>
      <c r="I1788" t="n">
        <v>7</v>
      </c>
      <c r="J1788" t="n">
        <v>122.54</v>
      </c>
      <c r="K1788" t="n">
        <v>43.4</v>
      </c>
      <c r="L1788" t="n">
        <v>6</v>
      </c>
      <c r="M1788" t="n">
        <v>5</v>
      </c>
      <c r="N1788" t="n">
        <v>18.14</v>
      </c>
      <c r="O1788" t="n">
        <v>15347.16</v>
      </c>
      <c r="P1788" t="n">
        <v>43.84</v>
      </c>
      <c r="Q1788" t="n">
        <v>202.81</v>
      </c>
      <c r="R1788" t="n">
        <v>21.57</v>
      </c>
      <c r="S1788" t="n">
        <v>13.89</v>
      </c>
      <c r="T1788" t="n">
        <v>2150.22</v>
      </c>
      <c r="U1788" t="n">
        <v>0.64</v>
      </c>
      <c r="V1788" t="n">
        <v>0.75</v>
      </c>
      <c r="W1788" t="n">
        <v>0.65</v>
      </c>
      <c r="X1788" t="n">
        <v>0.13</v>
      </c>
      <c r="Y1788" t="n">
        <v>1</v>
      </c>
      <c r="Z1788" t="n">
        <v>10</v>
      </c>
    </row>
    <row r="1789">
      <c r="A1789" t="n">
        <v>21</v>
      </c>
      <c r="B1789" t="n">
        <v>55</v>
      </c>
      <c r="C1789" t="inlineStr">
        <is>
          <t xml:space="preserve">CONCLUIDO	</t>
        </is>
      </c>
      <c r="D1789" t="n">
        <v>13.5767</v>
      </c>
      <c r="E1789" t="n">
        <v>7.37</v>
      </c>
      <c r="F1789" t="n">
        <v>5.14</v>
      </c>
      <c r="G1789" t="n">
        <v>51.38</v>
      </c>
      <c r="H1789" t="n">
        <v>0.9</v>
      </c>
      <c r="I1789" t="n">
        <v>6</v>
      </c>
      <c r="J1789" t="n">
        <v>122.87</v>
      </c>
      <c r="K1789" t="n">
        <v>43.4</v>
      </c>
      <c r="L1789" t="n">
        <v>6.25</v>
      </c>
      <c r="M1789" t="n">
        <v>4</v>
      </c>
      <c r="N1789" t="n">
        <v>18.22</v>
      </c>
      <c r="O1789" t="n">
        <v>15387.5</v>
      </c>
      <c r="P1789" t="n">
        <v>43.02</v>
      </c>
      <c r="Q1789" t="n">
        <v>202.81</v>
      </c>
      <c r="R1789" t="n">
        <v>20.72</v>
      </c>
      <c r="S1789" t="n">
        <v>13.89</v>
      </c>
      <c r="T1789" t="n">
        <v>1731.59</v>
      </c>
      <c r="U1789" t="n">
        <v>0.67</v>
      </c>
      <c r="V1789" t="n">
        <v>0.75</v>
      </c>
      <c r="W1789" t="n">
        <v>0.65</v>
      </c>
      <c r="X1789" t="n">
        <v>0.1</v>
      </c>
      <c r="Y1789" t="n">
        <v>1</v>
      </c>
      <c r="Z1789" t="n">
        <v>10</v>
      </c>
    </row>
    <row r="1790">
      <c r="A1790" t="n">
        <v>22</v>
      </c>
      <c r="B1790" t="n">
        <v>55</v>
      </c>
      <c r="C1790" t="inlineStr">
        <is>
          <t xml:space="preserve">CONCLUIDO	</t>
        </is>
      </c>
      <c r="D1790" t="n">
        <v>13.5736</v>
      </c>
      <c r="E1790" t="n">
        <v>7.37</v>
      </c>
      <c r="F1790" t="n">
        <v>5.14</v>
      </c>
      <c r="G1790" t="n">
        <v>51.4</v>
      </c>
      <c r="H1790" t="n">
        <v>0.93</v>
      </c>
      <c r="I1790" t="n">
        <v>6</v>
      </c>
      <c r="J1790" t="n">
        <v>123.19</v>
      </c>
      <c r="K1790" t="n">
        <v>43.4</v>
      </c>
      <c r="L1790" t="n">
        <v>6.5</v>
      </c>
      <c r="M1790" t="n">
        <v>4</v>
      </c>
      <c r="N1790" t="n">
        <v>18.29</v>
      </c>
      <c r="O1790" t="n">
        <v>15427.87</v>
      </c>
      <c r="P1790" t="n">
        <v>42.78</v>
      </c>
      <c r="Q1790" t="n">
        <v>202.81</v>
      </c>
      <c r="R1790" t="n">
        <v>20.83</v>
      </c>
      <c r="S1790" t="n">
        <v>13.89</v>
      </c>
      <c r="T1790" t="n">
        <v>1786.54</v>
      </c>
      <c r="U1790" t="n">
        <v>0.67</v>
      </c>
      <c r="V1790" t="n">
        <v>0.75</v>
      </c>
      <c r="W1790" t="n">
        <v>0.65</v>
      </c>
      <c r="X1790" t="n">
        <v>0.1</v>
      </c>
      <c r="Y1790" t="n">
        <v>1</v>
      </c>
      <c r="Z1790" t="n">
        <v>10</v>
      </c>
    </row>
    <row r="1791">
      <c r="A1791" t="n">
        <v>23</v>
      </c>
      <c r="B1791" t="n">
        <v>55</v>
      </c>
      <c r="C1791" t="inlineStr">
        <is>
          <t xml:space="preserve">CONCLUIDO	</t>
        </is>
      </c>
      <c r="D1791" t="n">
        <v>13.5834</v>
      </c>
      <c r="E1791" t="n">
        <v>7.36</v>
      </c>
      <c r="F1791" t="n">
        <v>5.13</v>
      </c>
      <c r="G1791" t="n">
        <v>51.34</v>
      </c>
      <c r="H1791" t="n">
        <v>0.96</v>
      </c>
      <c r="I1791" t="n">
        <v>6</v>
      </c>
      <c r="J1791" t="n">
        <v>123.52</v>
      </c>
      <c r="K1791" t="n">
        <v>43.4</v>
      </c>
      <c r="L1791" t="n">
        <v>6.75</v>
      </c>
      <c r="M1791" t="n">
        <v>4</v>
      </c>
      <c r="N1791" t="n">
        <v>18.37</v>
      </c>
      <c r="O1791" t="n">
        <v>15468.27</v>
      </c>
      <c r="P1791" t="n">
        <v>42.33</v>
      </c>
      <c r="Q1791" t="n">
        <v>202.81</v>
      </c>
      <c r="R1791" t="n">
        <v>20.69</v>
      </c>
      <c r="S1791" t="n">
        <v>13.89</v>
      </c>
      <c r="T1791" t="n">
        <v>1712.95</v>
      </c>
      <c r="U1791" t="n">
        <v>0.67</v>
      </c>
      <c r="V1791" t="n">
        <v>0.75</v>
      </c>
      <c r="W1791" t="n">
        <v>0.65</v>
      </c>
      <c r="X1791" t="n">
        <v>0.1</v>
      </c>
      <c r="Y1791" t="n">
        <v>1</v>
      </c>
      <c r="Z1791" t="n">
        <v>10</v>
      </c>
    </row>
    <row r="1792">
      <c r="A1792" t="n">
        <v>24</v>
      </c>
      <c r="B1792" t="n">
        <v>55</v>
      </c>
      <c r="C1792" t="inlineStr">
        <is>
          <t xml:space="preserve">CONCLUIDO	</t>
        </is>
      </c>
      <c r="D1792" t="n">
        <v>13.5762</v>
      </c>
      <c r="E1792" t="n">
        <v>7.37</v>
      </c>
      <c r="F1792" t="n">
        <v>5.14</v>
      </c>
      <c r="G1792" t="n">
        <v>51.38</v>
      </c>
      <c r="H1792" t="n">
        <v>1</v>
      </c>
      <c r="I1792" t="n">
        <v>6</v>
      </c>
      <c r="J1792" t="n">
        <v>123.85</v>
      </c>
      <c r="K1792" t="n">
        <v>43.4</v>
      </c>
      <c r="L1792" t="n">
        <v>7</v>
      </c>
      <c r="M1792" t="n">
        <v>4</v>
      </c>
      <c r="N1792" t="n">
        <v>18.45</v>
      </c>
      <c r="O1792" t="n">
        <v>15508.69</v>
      </c>
      <c r="P1792" t="n">
        <v>42.11</v>
      </c>
      <c r="Q1792" t="n">
        <v>202.81</v>
      </c>
      <c r="R1792" t="n">
        <v>20.77</v>
      </c>
      <c r="S1792" t="n">
        <v>13.89</v>
      </c>
      <c r="T1792" t="n">
        <v>1752.6</v>
      </c>
      <c r="U1792" t="n">
        <v>0.67</v>
      </c>
      <c r="V1792" t="n">
        <v>0.75</v>
      </c>
      <c r="W1792" t="n">
        <v>0.65</v>
      </c>
      <c r="X1792" t="n">
        <v>0.1</v>
      </c>
      <c r="Y1792" t="n">
        <v>1</v>
      </c>
      <c r="Z1792" t="n">
        <v>10</v>
      </c>
    </row>
    <row r="1793">
      <c r="A1793" t="n">
        <v>25</v>
      </c>
      <c r="B1793" t="n">
        <v>55</v>
      </c>
      <c r="C1793" t="inlineStr">
        <is>
          <t xml:space="preserve">CONCLUIDO	</t>
        </is>
      </c>
      <c r="D1793" t="n">
        <v>13.5829</v>
      </c>
      <c r="E1793" t="n">
        <v>7.36</v>
      </c>
      <c r="F1793" t="n">
        <v>5.13</v>
      </c>
      <c r="G1793" t="n">
        <v>51.35</v>
      </c>
      <c r="H1793" t="n">
        <v>1.03</v>
      </c>
      <c r="I1793" t="n">
        <v>6</v>
      </c>
      <c r="J1793" t="n">
        <v>124.18</v>
      </c>
      <c r="K1793" t="n">
        <v>43.4</v>
      </c>
      <c r="L1793" t="n">
        <v>7.25</v>
      </c>
      <c r="M1793" t="n">
        <v>2</v>
      </c>
      <c r="N1793" t="n">
        <v>18.53</v>
      </c>
      <c r="O1793" t="n">
        <v>15549.15</v>
      </c>
      <c r="P1793" t="n">
        <v>41.69</v>
      </c>
      <c r="Q1793" t="n">
        <v>202.81</v>
      </c>
      <c r="R1793" t="n">
        <v>20.64</v>
      </c>
      <c r="S1793" t="n">
        <v>13.89</v>
      </c>
      <c r="T1793" t="n">
        <v>1691.8</v>
      </c>
      <c r="U1793" t="n">
        <v>0.67</v>
      </c>
      <c r="V1793" t="n">
        <v>0.75</v>
      </c>
      <c r="W1793" t="n">
        <v>0.65</v>
      </c>
      <c r="X1793" t="n">
        <v>0.1</v>
      </c>
      <c r="Y1793" t="n">
        <v>1</v>
      </c>
      <c r="Z1793" t="n">
        <v>10</v>
      </c>
    </row>
    <row r="1794">
      <c r="A1794" t="n">
        <v>26</v>
      </c>
      <c r="B1794" t="n">
        <v>55</v>
      </c>
      <c r="C1794" t="inlineStr">
        <is>
          <t xml:space="preserve">CONCLUIDO	</t>
        </is>
      </c>
      <c r="D1794" t="n">
        <v>13.5634</v>
      </c>
      <c r="E1794" t="n">
        <v>7.37</v>
      </c>
      <c r="F1794" t="n">
        <v>5.15</v>
      </c>
      <c r="G1794" t="n">
        <v>51.45</v>
      </c>
      <c r="H1794" t="n">
        <v>1.06</v>
      </c>
      <c r="I1794" t="n">
        <v>6</v>
      </c>
      <c r="J1794" t="n">
        <v>124.51</v>
      </c>
      <c r="K1794" t="n">
        <v>43.4</v>
      </c>
      <c r="L1794" t="n">
        <v>7.5</v>
      </c>
      <c r="M1794" t="n">
        <v>2</v>
      </c>
      <c r="N1794" t="n">
        <v>18.61</v>
      </c>
      <c r="O1794" t="n">
        <v>15589.63</v>
      </c>
      <c r="P1794" t="n">
        <v>41.43</v>
      </c>
      <c r="Q1794" t="n">
        <v>202.81</v>
      </c>
      <c r="R1794" t="n">
        <v>20.96</v>
      </c>
      <c r="S1794" t="n">
        <v>13.89</v>
      </c>
      <c r="T1794" t="n">
        <v>1848.79</v>
      </c>
      <c r="U1794" t="n">
        <v>0.66</v>
      </c>
      <c r="V1794" t="n">
        <v>0.75</v>
      </c>
      <c r="W1794" t="n">
        <v>0.65</v>
      </c>
      <c r="X1794" t="n">
        <v>0.11</v>
      </c>
      <c r="Y1794" t="n">
        <v>1</v>
      </c>
      <c r="Z1794" t="n">
        <v>10</v>
      </c>
    </row>
    <row r="1795">
      <c r="A1795" t="n">
        <v>27</v>
      </c>
      <c r="B1795" t="n">
        <v>55</v>
      </c>
      <c r="C1795" t="inlineStr">
        <is>
          <t xml:space="preserve">CONCLUIDO	</t>
        </is>
      </c>
      <c r="D1795" t="n">
        <v>13.6384</v>
      </c>
      <c r="E1795" t="n">
        <v>7.33</v>
      </c>
      <c r="F1795" t="n">
        <v>5.13</v>
      </c>
      <c r="G1795" t="n">
        <v>61.54</v>
      </c>
      <c r="H1795" t="n">
        <v>1.1</v>
      </c>
      <c r="I1795" t="n">
        <v>5</v>
      </c>
      <c r="J1795" t="n">
        <v>124.83</v>
      </c>
      <c r="K1795" t="n">
        <v>43.4</v>
      </c>
      <c r="L1795" t="n">
        <v>7.75</v>
      </c>
      <c r="M1795" t="n">
        <v>1</v>
      </c>
      <c r="N1795" t="n">
        <v>18.68</v>
      </c>
      <c r="O1795" t="n">
        <v>15630.14</v>
      </c>
      <c r="P1795" t="n">
        <v>41.24</v>
      </c>
      <c r="Q1795" t="n">
        <v>202.81</v>
      </c>
      <c r="R1795" t="n">
        <v>20.4</v>
      </c>
      <c r="S1795" t="n">
        <v>13.89</v>
      </c>
      <c r="T1795" t="n">
        <v>1576.95</v>
      </c>
      <c r="U1795" t="n">
        <v>0.68</v>
      </c>
      <c r="V1795" t="n">
        <v>0.75</v>
      </c>
      <c r="W1795" t="n">
        <v>0.65</v>
      </c>
      <c r="X1795" t="n">
        <v>0.09</v>
      </c>
      <c r="Y1795" t="n">
        <v>1</v>
      </c>
      <c r="Z1795" t="n">
        <v>10</v>
      </c>
    </row>
    <row r="1796">
      <c r="A1796" t="n">
        <v>28</v>
      </c>
      <c r="B1796" t="n">
        <v>55</v>
      </c>
      <c r="C1796" t="inlineStr">
        <is>
          <t xml:space="preserve">CONCLUIDO	</t>
        </is>
      </c>
      <c r="D1796" t="n">
        <v>13.6545</v>
      </c>
      <c r="E1796" t="n">
        <v>7.32</v>
      </c>
      <c r="F1796" t="n">
        <v>5.12</v>
      </c>
      <c r="G1796" t="n">
        <v>61.44</v>
      </c>
      <c r="H1796" t="n">
        <v>1.13</v>
      </c>
      <c r="I1796" t="n">
        <v>5</v>
      </c>
      <c r="J1796" t="n">
        <v>125.16</v>
      </c>
      <c r="K1796" t="n">
        <v>43.4</v>
      </c>
      <c r="L1796" t="n">
        <v>8</v>
      </c>
      <c r="M1796" t="n">
        <v>1</v>
      </c>
      <c r="N1796" t="n">
        <v>18.76</v>
      </c>
      <c r="O1796" t="n">
        <v>15670.68</v>
      </c>
      <c r="P1796" t="n">
        <v>41.16</v>
      </c>
      <c r="Q1796" t="n">
        <v>202.81</v>
      </c>
      <c r="R1796" t="n">
        <v>20.13</v>
      </c>
      <c r="S1796" t="n">
        <v>13.89</v>
      </c>
      <c r="T1796" t="n">
        <v>1441.63</v>
      </c>
      <c r="U1796" t="n">
        <v>0.6899999999999999</v>
      </c>
      <c r="V1796" t="n">
        <v>0.76</v>
      </c>
      <c r="W1796" t="n">
        <v>0.65</v>
      </c>
      <c r="X1796" t="n">
        <v>0.08</v>
      </c>
      <c r="Y1796" t="n">
        <v>1</v>
      </c>
      <c r="Z1796" t="n">
        <v>10</v>
      </c>
    </row>
    <row r="1797">
      <c r="A1797" t="n">
        <v>29</v>
      </c>
      <c r="B1797" t="n">
        <v>55</v>
      </c>
      <c r="C1797" t="inlineStr">
        <is>
          <t xml:space="preserve">CONCLUIDO	</t>
        </is>
      </c>
      <c r="D1797" t="n">
        <v>13.6472</v>
      </c>
      <c r="E1797" t="n">
        <v>7.33</v>
      </c>
      <c r="F1797" t="n">
        <v>5.12</v>
      </c>
      <c r="G1797" t="n">
        <v>61.49</v>
      </c>
      <c r="H1797" t="n">
        <v>1.16</v>
      </c>
      <c r="I1797" t="n">
        <v>5</v>
      </c>
      <c r="J1797" t="n">
        <v>125.49</v>
      </c>
      <c r="K1797" t="n">
        <v>43.4</v>
      </c>
      <c r="L1797" t="n">
        <v>8.25</v>
      </c>
      <c r="M1797" t="n">
        <v>0</v>
      </c>
      <c r="N1797" t="n">
        <v>18.84</v>
      </c>
      <c r="O1797" t="n">
        <v>15711.24</v>
      </c>
      <c r="P1797" t="n">
        <v>41.01</v>
      </c>
      <c r="Q1797" t="n">
        <v>202.84</v>
      </c>
      <c r="R1797" t="n">
        <v>20.17</v>
      </c>
      <c r="S1797" t="n">
        <v>13.89</v>
      </c>
      <c r="T1797" t="n">
        <v>1457.94</v>
      </c>
      <c r="U1797" t="n">
        <v>0.6899999999999999</v>
      </c>
      <c r="V1797" t="n">
        <v>0.76</v>
      </c>
      <c r="W1797" t="n">
        <v>0.65</v>
      </c>
      <c r="X1797" t="n">
        <v>0.09</v>
      </c>
      <c r="Y1797" t="n">
        <v>1</v>
      </c>
      <c r="Z1797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8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INDEX(resultados!$A$2:$ZZ$1797, 1, MATCH($B$1, resultados!$A$1:$ZZ$1, 0))</f>
        <v/>
      </c>
      <c r="B7">
        <f>INDEX(resultados!$A$2:$ZZ$1797, 1, MATCH($B$2, resultados!$A$1:$ZZ$1, 0))</f>
        <v/>
      </c>
      <c r="C7">
        <f>INDEX(resultados!$A$2:$ZZ$1797, 1, MATCH($B$3, resultados!$A$1:$ZZ$1, 0))</f>
        <v/>
      </c>
    </row>
    <row r="8">
      <c r="A8">
        <f>INDEX(resultados!$A$2:$ZZ$1797, 2, MATCH($B$1, resultados!$A$1:$ZZ$1, 0))</f>
        <v/>
      </c>
      <c r="B8">
        <f>INDEX(resultados!$A$2:$ZZ$1797, 2, MATCH($B$2, resultados!$A$1:$ZZ$1, 0))</f>
        <v/>
      </c>
      <c r="C8">
        <f>INDEX(resultados!$A$2:$ZZ$1797, 2, MATCH($B$3, resultados!$A$1:$ZZ$1, 0))</f>
        <v/>
      </c>
    </row>
    <row r="9">
      <c r="A9">
        <f>INDEX(resultados!$A$2:$ZZ$1797, 3, MATCH($B$1, resultados!$A$1:$ZZ$1, 0))</f>
        <v/>
      </c>
      <c r="B9">
        <f>INDEX(resultados!$A$2:$ZZ$1797, 3, MATCH($B$2, resultados!$A$1:$ZZ$1, 0))</f>
        <v/>
      </c>
      <c r="C9">
        <f>INDEX(resultados!$A$2:$ZZ$1797, 3, MATCH($B$3, resultados!$A$1:$ZZ$1, 0))</f>
        <v/>
      </c>
    </row>
    <row r="10">
      <c r="A10">
        <f>INDEX(resultados!$A$2:$ZZ$1797, 4, MATCH($B$1, resultados!$A$1:$ZZ$1, 0))</f>
        <v/>
      </c>
      <c r="B10">
        <f>INDEX(resultados!$A$2:$ZZ$1797, 4, MATCH($B$2, resultados!$A$1:$ZZ$1, 0))</f>
        <v/>
      </c>
      <c r="C10">
        <f>INDEX(resultados!$A$2:$ZZ$1797, 4, MATCH($B$3, resultados!$A$1:$ZZ$1, 0))</f>
        <v/>
      </c>
    </row>
    <row r="11">
      <c r="A11">
        <f>INDEX(resultados!$A$2:$ZZ$1797, 5, MATCH($B$1, resultados!$A$1:$ZZ$1, 0))</f>
        <v/>
      </c>
      <c r="B11">
        <f>INDEX(resultados!$A$2:$ZZ$1797, 5, MATCH($B$2, resultados!$A$1:$ZZ$1, 0))</f>
        <v/>
      </c>
      <c r="C11">
        <f>INDEX(resultados!$A$2:$ZZ$1797, 5, MATCH($B$3, resultados!$A$1:$ZZ$1, 0))</f>
        <v/>
      </c>
    </row>
    <row r="12">
      <c r="A12">
        <f>INDEX(resultados!$A$2:$ZZ$1797, 6, MATCH($B$1, resultados!$A$1:$ZZ$1, 0))</f>
        <v/>
      </c>
      <c r="B12">
        <f>INDEX(resultados!$A$2:$ZZ$1797, 6, MATCH($B$2, resultados!$A$1:$ZZ$1, 0))</f>
        <v/>
      </c>
      <c r="C12">
        <f>INDEX(resultados!$A$2:$ZZ$1797, 6, MATCH($B$3, resultados!$A$1:$ZZ$1, 0))</f>
        <v/>
      </c>
    </row>
    <row r="13">
      <c r="A13">
        <f>INDEX(resultados!$A$2:$ZZ$1797, 7, MATCH($B$1, resultados!$A$1:$ZZ$1, 0))</f>
        <v/>
      </c>
      <c r="B13">
        <f>INDEX(resultados!$A$2:$ZZ$1797, 7, MATCH($B$2, resultados!$A$1:$ZZ$1, 0))</f>
        <v/>
      </c>
      <c r="C13">
        <f>INDEX(resultados!$A$2:$ZZ$1797, 7, MATCH($B$3, resultados!$A$1:$ZZ$1, 0))</f>
        <v/>
      </c>
    </row>
    <row r="14">
      <c r="A14">
        <f>INDEX(resultados!$A$2:$ZZ$1797, 8, MATCH($B$1, resultados!$A$1:$ZZ$1, 0))</f>
        <v/>
      </c>
      <c r="B14">
        <f>INDEX(resultados!$A$2:$ZZ$1797, 8, MATCH($B$2, resultados!$A$1:$ZZ$1, 0))</f>
        <v/>
      </c>
      <c r="C14">
        <f>INDEX(resultados!$A$2:$ZZ$1797, 8, MATCH($B$3, resultados!$A$1:$ZZ$1, 0))</f>
        <v/>
      </c>
    </row>
    <row r="15">
      <c r="A15">
        <f>INDEX(resultados!$A$2:$ZZ$1797, 9, MATCH($B$1, resultados!$A$1:$ZZ$1, 0))</f>
        <v/>
      </c>
      <c r="B15">
        <f>INDEX(resultados!$A$2:$ZZ$1797, 9, MATCH($B$2, resultados!$A$1:$ZZ$1, 0))</f>
        <v/>
      </c>
      <c r="C15">
        <f>INDEX(resultados!$A$2:$ZZ$1797, 9, MATCH($B$3, resultados!$A$1:$ZZ$1, 0))</f>
        <v/>
      </c>
    </row>
    <row r="16">
      <c r="A16">
        <f>INDEX(resultados!$A$2:$ZZ$1797, 10, MATCH($B$1, resultados!$A$1:$ZZ$1, 0))</f>
        <v/>
      </c>
      <c r="B16">
        <f>INDEX(resultados!$A$2:$ZZ$1797, 10, MATCH($B$2, resultados!$A$1:$ZZ$1, 0))</f>
        <v/>
      </c>
      <c r="C16">
        <f>INDEX(resultados!$A$2:$ZZ$1797, 10, MATCH($B$3, resultados!$A$1:$ZZ$1, 0))</f>
        <v/>
      </c>
    </row>
    <row r="17">
      <c r="A17">
        <f>INDEX(resultados!$A$2:$ZZ$1797, 11, MATCH($B$1, resultados!$A$1:$ZZ$1, 0))</f>
        <v/>
      </c>
      <c r="B17">
        <f>INDEX(resultados!$A$2:$ZZ$1797, 11, MATCH($B$2, resultados!$A$1:$ZZ$1, 0))</f>
        <v/>
      </c>
      <c r="C17">
        <f>INDEX(resultados!$A$2:$ZZ$1797, 11, MATCH($B$3, resultados!$A$1:$ZZ$1, 0))</f>
        <v/>
      </c>
    </row>
    <row r="18">
      <c r="A18">
        <f>INDEX(resultados!$A$2:$ZZ$1797, 12, MATCH($B$1, resultados!$A$1:$ZZ$1, 0))</f>
        <v/>
      </c>
      <c r="B18">
        <f>INDEX(resultados!$A$2:$ZZ$1797, 12, MATCH($B$2, resultados!$A$1:$ZZ$1, 0))</f>
        <v/>
      </c>
      <c r="C18">
        <f>INDEX(resultados!$A$2:$ZZ$1797, 12, MATCH($B$3, resultados!$A$1:$ZZ$1, 0))</f>
        <v/>
      </c>
    </row>
    <row r="19">
      <c r="A19">
        <f>INDEX(resultados!$A$2:$ZZ$1797, 13, MATCH($B$1, resultados!$A$1:$ZZ$1, 0))</f>
        <v/>
      </c>
      <c r="B19">
        <f>INDEX(resultados!$A$2:$ZZ$1797, 13, MATCH($B$2, resultados!$A$1:$ZZ$1, 0))</f>
        <v/>
      </c>
      <c r="C19">
        <f>INDEX(resultados!$A$2:$ZZ$1797, 13, MATCH($B$3, resultados!$A$1:$ZZ$1, 0))</f>
        <v/>
      </c>
    </row>
    <row r="20">
      <c r="A20">
        <f>INDEX(resultados!$A$2:$ZZ$1797, 14, MATCH($B$1, resultados!$A$1:$ZZ$1, 0))</f>
        <v/>
      </c>
      <c r="B20">
        <f>INDEX(resultados!$A$2:$ZZ$1797, 14, MATCH($B$2, resultados!$A$1:$ZZ$1, 0))</f>
        <v/>
      </c>
      <c r="C20">
        <f>INDEX(resultados!$A$2:$ZZ$1797, 14, MATCH($B$3, resultados!$A$1:$ZZ$1, 0))</f>
        <v/>
      </c>
    </row>
    <row r="21">
      <c r="A21">
        <f>INDEX(resultados!$A$2:$ZZ$1797, 15, MATCH($B$1, resultados!$A$1:$ZZ$1, 0))</f>
        <v/>
      </c>
      <c r="B21">
        <f>INDEX(resultados!$A$2:$ZZ$1797, 15, MATCH($B$2, resultados!$A$1:$ZZ$1, 0))</f>
        <v/>
      </c>
      <c r="C21">
        <f>INDEX(resultados!$A$2:$ZZ$1797, 15, MATCH($B$3, resultados!$A$1:$ZZ$1, 0))</f>
        <v/>
      </c>
    </row>
    <row r="22">
      <c r="A22">
        <f>INDEX(resultados!$A$2:$ZZ$1797, 16, MATCH($B$1, resultados!$A$1:$ZZ$1, 0))</f>
        <v/>
      </c>
      <c r="B22">
        <f>INDEX(resultados!$A$2:$ZZ$1797, 16, MATCH($B$2, resultados!$A$1:$ZZ$1, 0))</f>
        <v/>
      </c>
      <c r="C22">
        <f>INDEX(resultados!$A$2:$ZZ$1797, 16, MATCH($B$3, resultados!$A$1:$ZZ$1, 0))</f>
        <v/>
      </c>
    </row>
    <row r="23">
      <c r="A23">
        <f>INDEX(resultados!$A$2:$ZZ$1797, 17, MATCH($B$1, resultados!$A$1:$ZZ$1, 0))</f>
        <v/>
      </c>
      <c r="B23">
        <f>INDEX(resultados!$A$2:$ZZ$1797, 17, MATCH($B$2, resultados!$A$1:$ZZ$1, 0))</f>
        <v/>
      </c>
      <c r="C23">
        <f>INDEX(resultados!$A$2:$ZZ$1797, 17, MATCH($B$3, resultados!$A$1:$ZZ$1, 0))</f>
        <v/>
      </c>
    </row>
    <row r="24">
      <c r="A24">
        <f>INDEX(resultados!$A$2:$ZZ$1797, 18, MATCH($B$1, resultados!$A$1:$ZZ$1, 0))</f>
        <v/>
      </c>
      <c r="B24">
        <f>INDEX(resultados!$A$2:$ZZ$1797, 18, MATCH($B$2, resultados!$A$1:$ZZ$1, 0))</f>
        <v/>
      </c>
      <c r="C24">
        <f>INDEX(resultados!$A$2:$ZZ$1797, 18, MATCH($B$3, resultados!$A$1:$ZZ$1, 0))</f>
        <v/>
      </c>
    </row>
    <row r="25">
      <c r="A25">
        <f>INDEX(resultados!$A$2:$ZZ$1797, 19, MATCH($B$1, resultados!$A$1:$ZZ$1, 0))</f>
        <v/>
      </c>
      <c r="B25">
        <f>INDEX(resultados!$A$2:$ZZ$1797, 19, MATCH($B$2, resultados!$A$1:$ZZ$1, 0))</f>
        <v/>
      </c>
      <c r="C25">
        <f>INDEX(resultados!$A$2:$ZZ$1797, 19, MATCH($B$3, resultados!$A$1:$ZZ$1, 0))</f>
        <v/>
      </c>
    </row>
    <row r="26">
      <c r="A26">
        <f>INDEX(resultados!$A$2:$ZZ$1797, 20, MATCH($B$1, resultados!$A$1:$ZZ$1, 0))</f>
        <v/>
      </c>
      <c r="B26">
        <f>INDEX(resultados!$A$2:$ZZ$1797, 20, MATCH($B$2, resultados!$A$1:$ZZ$1, 0))</f>
        <v/>
      </c>
      <c r="C26">
        <f>INDEX(resultados!$A$2:$ZZ$1797, 20, MATCH($B$3, resultados!$A$1:$ZZ$1, 0))</f>
        <v/>
      </c>
    </row>
    <row r="27">
      <c r="A27">
        <f>INDEX(resultados!$A$2:$ZZ$1797, 21, MATCH($B$1, resultados!$A$1:$ZZ$1, 0))</f>
        <v/>
      </c>
      <c r="B27">
        <f>INDEX(resultados!$A$2:$ZZ$1797, 21, MATCH($B$2, resultados!$A$1:$ZZ$1, 0))</f>
        <v/>
      </c>
      <c r="C27">
        <f>INDEX(resultados!$A$2:$ZZ$1797, 21, MATCH($B$3, resultados!$A$1:$ZZ$1, 0))</f>
        <v/>
      </c>
    </row>
    <row r="28">
      <c r="A28">
        <f>INDEX(resultados!$A$2:$ZZ$1797, 22, MATCH($B$1, resultados!$A$1:$ZZ$1, 0))</f>
        <v/>
      </c>
      <c r="B28">
        <f>INDEX(resultados!$A$2:$ZZ$1797, 22, MATCH($B$2, resultados!$A$1:$ZZ$1, 0))</f>
        <v/>
      </c>
      <c r="C28">
        <f>INDEX(resultados!$A$2:$ZZ$1797, 22, MATCH($B$3, resultados!$A$1:$ZZ$1, 0))</f>
        <v/>
      </c>
    </row>
    <row r="29">
      <c r="A29">
        <f>INDEX(resultados!$A$2:$ZZ$1797, 23, MATCH($B$1, resultados!$A$1:$ZZ$1, 0))</f>
        <v/>
      </c>
      <c r="B29">
        <f>INDEX(resultados!$A$2:$ZZ$1797, 23, MATCH($B$2, resultados!$A$1:$ZZ$1, 0))</f>
        <v/>
      </c>
      <c r="C29">
        <f>INDEX(resultados!$A$2:$ZZ$1797, 23, MATCH($B$3, resultados!$A$1:$ZZ$1, 0))</f>
        <v/>
      </c>
    </row>
    <row r="30">
      <c r="A30">
        <f>INDEX(resultados!$A$2:$ZZ$1797, 24, MATCH($B$1, resultados!$A$1:$ZZ$1, 0))</f>
        <v/>
      </c>
      <c r="B30">
        <f>INDEX(resultados!$A$2:$ZZ$1797, 24, MATCH($B$2, resultados!$A$1:$ZZ$1, 0))</f>
        <v/>
      </c>
      <c r="C30">
        <f>INDEX(resultados!$A$2:$ZZ$1797, 24, MATCH($B$3, resultados!$A$1:$ZZ$1, 0))</f>
        <v/>
      </c>
    </row>
    <row r="31">
      <c r="A31">
        <f>INDEX(resultados!$A$2:$ZZ$1797, 25, MATCH($B$1, resultados!$A$1:$ZZ$1, 0))</f>
        <v/>
      </c>
      <c r="B31">
        <f>INDEX(resultados!$A$2:$ZZ$1797, 25, MATCH($B$2, resultados!$A$1:$ZZ$1, 0))</f>
        <v/>
      </c>
      <c r="C31">
        <f>INDEX(resultados!$A$2:$ZZ$1797, 25, MATCH($B$3, resultados!$A$1:$ZZ$1, 0))</f>
        <v/>
      </c>
    </row>
    <row r="32">
      <c r="A32">
        <f>INDEX(resultados!$A$2:$ZZ$1797, 26, MATCH($B$1, resultados!$A$1:$ZZ$1, 0))</f>
        <v/>
      </c>
      <c r="B32">
        <f>INDEX(resultados!$A$2:$ZZ$1797, 26, MATCH($B$2, resultados!$A$1:$ZZ$1, 0))</f>
        <v/>
      </c>
      <c r="C32">
        <f>INDEX(resultados!$A$2:$ZZ$1797, 26, MATCH($B$3, resultados!$A$1:$ZZ$1, 0))</f>
        <v/>
      </c>
    </row>
    <row r="33">
      <c r="A33">
        <f>INDEX(resultados!$A$2:$ZZ$1797, 27, MATCH($B$1, resultados!$A$1:$ZZ$1, 0))</f>
        <v/>
      </c>
      <c r="B33">
        <f>INDEX(resultados!$A$2:$ZZ$1797, 27, MATCH($B$2, resultados!$A$1:$ZZ$1, 0))</f>
        <v/>
      </c>
      <c r="C33">
        <f>INDEX(resultados!$A$2:$ZZ$1797, 27, MATCH($B$3, resultados!$A$1:$ZZ$1, 0))</f>
        <v/>
      </c>
    </row>
    <row r="34">
      <c r="A34">
        <f>INDEX(resultados!$A$2:$ZZ$1797, 28, MATCH($B$1, resultados!$A$1:$ZZ$1, 0))</f>
        <v/>
      </c>
      <c r="B34">
        <f>INDEX(resultados!$A$2:$ZZ$1797, 28, MATCH($B$2, resultados!$A$1:$ZZ$1, 0))</f>
        <v/>
      </c>
      <c r="C34">
        <f>INDEX(resultados!$A$2:$ZZ$1797, 28, MATCH($B$3, resultados!$A$1:$ZZ$1, 0))</f>
        <v/>
      </c>
    </row>
    <row r="35">
      <c r="A35">
        <f>INDEX(resultados!$A$2:$ZZ$1797, 29, MATCH($B$1, resultados!$A$1:$ZZ$1, 0))</f>
        <v/>
      </c>
      <c r="B35">
        <f>INDEX(resultados!$A$2:$ZZ$1797, 29, MATCH($B$2, resultados!$A$1:$ZZ$1, 0))</f>
        <v/>
      </c>
      <c r="C35">
        <f>INDEX(resultados!$A$2:$ZZ$1797, 29, MATCH($B$3, resultados!$A$1:$ZZ$1, 0))</f>
        <v/>
      </c>
    </row>
    <row r="36">
      <c r="A36">
        <f>INDEX(resultados!$A$2:$ZZ$1797, 30, MATCH($B$1, resultados!$A$1:$ZZ$1, 0))</f>
        <v/>
      </c>
      <c r="B36">
        <f>INDEX(resultados!$A$2:$ZZ$1797, 30, MATCH($B$2, resultados!$A$1:$ZZ$1, 0))</f>
        <v/>
      </c>
      <c r="C36">
        <f>INDEX(resultados!$A$2:$ZZ$1797, 30, MATCH($B$3, resultados!$A$1:$ZZ$1, 0))</f>
        <v/>
      </c>
    </row>
    <row r="37">
      <c r="A37">
        <f>INDEX(resultados!$A$2:$ZZ$1797, 31, MATCH($B$1, resultados!$A$1:$ZZ$1, 0))</f>
        <v/>
      </c>
      <c r="B37">
        <f>INDEX(resultados!$A$2:$ZZ$1797, 31, MATCH($B$2, resultados!$A$1:$ZZ$1, 0))</f>
        <v/>
      </c>
      <c r="C37">
        <f>INDEX(resultados!$A$2:$ZZ$1797, 31, MATCH($B$3, resultados!$A$1:$ZZ$1, 0))</f>
        <v/>
      </c>
    </row>
    <row r="38">
      <c r="A38">
        <f>INDEX(resultados!$A$2:$ZZ$1797, 32, MATCH($B$1, resultados!$A$1:$ZZ$1, 0))</f>
        <v/>
      </c>
      <c r="B38">
        <f>INDEX(resultados!$A$2:$ZZ$1797, 32, MATCH($B$2, resultados!$A$1:$ZZ$1, 0))</f>
        <v/>
      </c>
      <c r="C38">
        <f>INDEX(resultados!$A$2:$ZZ$1797, 32, MATCH($B$3, resultados!$A$1:$ZZ$1, 0))</f>
        <v/>
      </c>
    </row>
    <row r="39">
      <c r="A39">
        <f>INDEX(resultados!$A$2:$ZZ$1797, 33, MATCH($B$1, resultados!$A$1:$ZZ$1, 0))</f>
        <v/>
      </c>
      <c r="B39">
        <f>INDEX(resultados!$A$2:$ZZ$1797, 33, MATCH($B$2, resultados!$A$1:$ZZ$1, 0))</f>
        <v/>
      </c>
      <c r="C39">
        <f>INDEX(resultados!$A$2:$ZZ$1797, 33, MATCH($B$3, resultados!$A$1:$ZZ$1, 0))</f>
        <v/>
      </c>
    </row>
    <row r="40">
      <c r="A40">
        <f>INDEX(resultados!$A$2:$ZZ$1797, 34, MATCH($B$1, resultados!$A$1:$ZZ$1, 0))</f>
        <v/>
      </c>
      <c r="B40">
        <f>INDEX(resultados!$A$2:$ZZ$1797, 34, MATCH($B$2, resultados!$A$1:$ZZ$1, 0))</f>
        <v/>
      </c>
      <c r="C40">
        <f>INDEX(resultados!$A$2:$ZZ$1797, 34, MATCH($B$3, resultados!$A$1:$ZZ$1, 0))</f>
        <v/>
      </c>
    </row>
    <row r="41">
      <c r="A41">
        <f>INDEX(resultados!$A$2:$ZZ$1797, 35, MATCH($B$1, resultados!$A$1:$ZZ$1, 0))</f>
        <v/>
      </c>
      <c r="B41">
        <f>INDEX(resultados!$A$2:$ZZ$1797, 35, MATCH($B$2, resultados!$A$1:$ZZ$1, 0))</f>
        <v/>
      </c>
      <c r="C41">
        <f>INDEX(resultados!$A$2:$ZZ$1797, 35, MATCH($B$3, resultados!$A$1:$ZZ$1, 0))</f>
        <v/>
      </c>
    </row>
    <row r="42">
      <c r="A42">
        <f>INDEX(resultados!$A$2:$ZZ$1797, 36, MATCH($B$1, resultados!$A$1:$ZZ$1, 0))</f>
        <v/>
      </c>
      <c r="B42">
        <f>INDEX(resultados!$A$2:$ZZ$1797, 36, MATCH($B$2, resultados!$A$1:$ZZ$1, 0))</f>
        <v/>
      </c>
      <c r="C42">
        <f>INDEX(resultados!$A$2:$ZZ$1797, 36, MATCH($B$3, resultados!$A$1:$ZZ$1, 0))</f>
        <v/>
      </c>
    </row>
    <row r="43">
      <c r="A43">
        <f>INDEX(resultados!$A$2:$ZZ$1797, 37, MATCH($B$1, resultados!$A$1:$ZZ$1, 0))</f>
        <v/>
      </c>
      <c r="B43">
        <f>INDEX(resultados!$A$2:$ZZ$1797, 37, MATCH($B$2, resultados!$A$1:$ZZ$1, 0))</f>
        <v/>
      </c>
      <c r="C43">
        <f>INDEX(resultados!$A$2:$ZZ$1797, 37, MATCH($B$3, resultados!$A$1:$ZZ$1, 0))</f>
        <v/>
      </c>
    </row>
    <row r="44">
      <c r="A44">
        <f>INDEX(resultados!$A$2:$ZZ$1797, 38, MATCH($B$1, resultados!$A$1:$ZZ$1, 0))</f>
        <v/>
      </c>
      <c r="B44">
        <f>INDEX(resultados!$A$2:$ZZ$1797, 38, MATCH($B$2, resultados!$A$1:$ZZ$1, 0))</f>
        <v/>
      </c>
      <c r="C44">
        <f>INDEX(resultados!$A$2:$ZZ$1797, 38, MATCH($B$3, resultados!$A$1:$ZZ$1, 0))</f>
        <v/>
      </c>
    </row>
    <row r="45">
      <c r="A45">
        <f>INDEX(resultados!$A$2:$ZZ$1797, 39, MATCH($B$1, resultados!$A$1:$ZZ$1, 0))</f>
        <v/>
      </c>
      <c r="B45">
        <f>INDEX(resultados!$A$2:$ZZ$1797, 39, MATCH($B$2, resultados!$A$1:$ZZ$1, 0))</f>
        <v/>
      </c>
      <c r="C45">
        <f>INDEX(resultados!$A$2:$ZZ$1797, 39, MATCH($B$3, resultados!$A$1:$ZZ$1, 0))</f>
        <v/>
      </c>
    </row>
    <row r="46">
      <c r="A46">
        <f>INDEX(resultados!$A$2:$ZZ$1797, 40, MATCH($B$1, resultados!$A$1:$ZZ$1, 0))</f>
        <v/>
      </c>
      <c r="B46">
        <f>INDEX(resultados!$A$2:$ZZ$1797, 40, MATCH($B$2, resultados!$A$1:$ZZ$1, 0))</f>
        <v/>
      </c>
      <c r="C46">
        <f>INDEX(resultados!$A$2:$ZZ$1797, 40, MATCH($B$3, resultados!$A$1:$ZZ$1, 0))</f>
        <v/>
      </c>
    </row>
    <row r="47">
      <c r="A47">
        <f>INDEX(resultados!$A$2:$ZZ$1797, 41, MATCH($B$1, resultados!$A$1:$ZZ$1, 0))</f>
        <v/>
      </c>
      <c r="B47">
        <f>INDEX(resultados!$A$2:$ZZ$1797, 41, MATCH($B$2, resultados!$A$1:$ZZ$1, 0))</f>
        <v/>
      </c>
      <c r="C47">
        <f>INDEX(resultados!$A$2:$ZZ$1797, 41, MATCH($B$3, resultados!$A$1:$ZZ$1, 0))</f>
        <v/>
      </c>
    </row>
    <row r="48">
      <c r="A48">
        <f>INDEX(resultados!$A$2:$ZZ$1797, 42, MATCH($B$1, resultados!$A$1:$ZZ$1, 0))</f>
        <v/>
      </c>
      <c r="B48">
        <f>INDEX(resultados!$A$2:$ZZ$1797, 42, MATCH($B$2, resultados!$A$1:$ZZ$1, 0))</f>
        <v/>
      </c>
      <c r="C48">
        <f>INDEX(resultados!$A$2:$ZZ$1797, 42, MATCH($B$3, resultados!$A$1:$ZZ$1, 0))</f>
        <v/>
      </c>
    </row>
    <row r="49">
      <c r="A49">
        <f>INDEX(resultados!$A$2:$ZZ$1797, 43, MATCH($B$1, resultados!$A$1:$ZZ$1, 0))</f>
        <v/>
      </c>
      <c r="B49">
        <f>INDEX(resultados!$A$2:$ZZ$1797, 43, MATCH($B$2, resultados!$A$1:$ZZ$1, 0))</f>
        <v/>
      </c>
      <c r="C49">
        <f>INDEX(resultados!$A$2:$ZZ$1797, 43, MATCH($B$3, resultados!$A$1:$ZZ$1, 0))</f>
        <v/>
      </c>
    </row>
    <row r="50">
      <c r="A50">
        <f>INDEX(resultados!$A$2:$ZZ$1797, 44, MATCH($B$1, resultados!$A$1:$ZZ$1, 0))</f>
        <v/>
      </c>
      <c r="B50">
        <f>INDEX(resultados!$A$2:$ZZ$1797, 44, MATCH($B$2, resultados!$A$1:$ZZ$1, 0))</f>
        <v/>
      </c>
      <c r="C50">
        <f>INDEX(resultados!$A$2:$ZZ$1797, 44, MATCH($B$3, resultados!$A$1:$ZZ$1, 0))</f>
        <v/>
      </c>
    </row>
    <row r="51">
      <c r="A51">
        <f>INDEX(resultados!$A$2:$ZZ$1797, 45, MATCH($B$1, resultados!$A$1:$ZZ$1, 0))</f>
        <v/>
      </c>
      <c r="B51">
        <f>INDEX(resultados!$A$2:$ZZ$1797, 45, MATCH($B$2, resultados!$A$1:$ZZ$1, 0))</f>
        <v/>
      </c>
      <c r="C51">
        <f>INDEX(resultados!$A$2:$ZZ$1797, 45, MATCH($B$3, resultados!$A$1:$ZZ$1, 0))</f>
        <v/>
      </c>
    </row>
    <row r="52">
      <c r="A52">
        <f>INDEX(resultados!$A$2:$ZZ$1797, 46, MATCH($B$1, resultados!$A$1:$ZZ$1, 0))</f>
        <v/>
      </c>
      <c r="B52">
        <f>INDEX(resultados!$A$2:$ZZ$1797, 46, MATCH($B$2, resultados!$A$1:$ZZ$1, 0))</f>
        <v/>
      </c>
      <c r="C52">
        <f>INDEX(resultados!$A$2:$ZZ$1797, 46, MATCH($B$3, resultados!$A$1:$ZZ$1, 0))</f>
        <v/>
      </c>
    </row>
    <row r="53">
      <c r="A53">
        <f>INDEX(resultados!$A$2:$ZZ$1797, 47, MATCH($B$1, resultados!$A$1:$ZZ$1, 0))</f>
        <v/>
      </c>
      <c r="B53">
        <f>INDEX(resultados!$A$2:$ZZ$1797, 47, MATCH($B$2, resultados!$A$1:$ZZ$1, 0))</f>
        <v/>
      </c>
      <c r="C53">
        <f>INDEX(resultados!$A$2:$ZZ$1797, 47, MATCH($B$3, resultados!$A$1:$ZZ$1, 0))</f>
        <v/>
      </c>
    </row>
    <row r="54">
      <c r="A54">
        <f>INDEX(resultados!$A$2:$ZZ$1797, 48, MATCH($B$1, resultados!$A$1:$ZZ$1, 0))</f>
        <v/>
      </c>
      <c r="B54">
        <f>INDEX(resultados!$A$2:$ZZ$1797, 48, MATCH($B$2, resultados!$A$1:$ZZ$1, 0))</f>
        <v/>
      </c>
      <c r="C54">
        <f>INDEX(resultados!$A$2:$ZZ$1797, 48, MATCH($B$3, resultados!$A$1:$ZZ$1, 0))</f>
        <v/>
      </c>
    </row>
    <row r="55">
      <c r="A55">
        <f>INDEX(resultados!$A$2:$ZZ$1797, 49, MATCH($B$1, resultados!$A$1:$ZZ$1, 0))</f>
        <v/>
      </c>
      <c r="B55">
        <f>INDEX(resultados!$A$2:$ZZ$1797, 49, MATCH($B$2, resultados!$A$1:$ZZ$1, 0))</f>
        <v/>
      </c>
      <c r="C55">
        <f>INDEX(resultados!$A$2:$ZZ$1797, 49, MATCH($B$3, resultados!$A$1:$ZZ$1, 0))</f>
        <v/>
      </c>
    </row>
    <row r="56">
      <c r="A56">
        <f>INDEX(resultados!$A$2:$ZZ$1797, 50, MATCH($B$1, resultados!$A$1:$ZZ$1, 0))</f>
        <v/>
      </c>
      <c r="B56">
        <f>INDEX(resultados!$A$2:$ZZ$1797, 50, MATCH($B$2, resultados!$A$1:$ZZ$1, 0))</f>
        <v/>
      </c>
      <c r="C56">
        <f>INDEX(resultados!$A$2:$ZZ$1797, 50, MATCH($B$3, resultados!$A$1:$ZZ$1, 0))</f>
        <v/>
      </c>
    </row>
    <row r="57">
      <c r="A57">
        <f>INDEX(resultados!$A$2:$ZZ$1797, 51, MATCH($B$1, resultados!$A$1:$ZZ$1, 0))</f>
        <v/>
      </c>
      <c r="B57">
        <f>INDEX(resultados!$A$2:$ZZ$1797, 51, MATCH($B$2, resultados!$A$1:$ZZ$1, 0))</f>
        <v/>
      </c>
      <c r="C57">
        <f>INDEX(resultados!$A$2:$ZZ$1797, 51, MATCH($B$3, resultados!$A$1:$ZZ$1, 0))</f>
        <v/>
      </c>
    </row>
    <row r="58">
      <c r="A58">
        <f>INDEX(resultados!$A$2:$ZZ$1797, 52, MATCH($B$1, resultados!$A$1:$ZZ$1, 0))</f>
        <v/>
      </c>
      <c r="B58">
        <f>INDEX(resultados!$A$2:$ZZ$1797, 52, MATCH($B$2, resultados!$A$1:$ZZ$1, 0))</f>
        <v/>
      </c>
      <c r="C58">
        <f>INDEX(resultados!$A$2:$ZZ$1797, 52, MATCH($B$3, resultados!$A$1:$ZZ$1, 0))</f>
        <v/>
      </c>
    </row>
    <row r="59">
      <c r="A59">
        <f>INDEX(resultados!$A$2:$ZZ$1797, 53, MATCH($B$1, resultados!$A$1:$ZZ$1, 0))</f>
        <v/>
      </c>
      <c r="B59">
        <f>INDEX(resultados!$A$2:$ZZ$1797, 53, MATCH($B$2, resultados!$A$1:$ZZ$1, 0))</f>
        <v/>
      </c>
      <c r="C59">
        <f>INDEX(resultados!$A$2:$ZZ$1797, 53, MATCH($B$3, resultados!$A$1:$ZZ$1, 0))</f>
        <v/>
      </c>
    </row>
    <row r="60">
      <c r="A60">
        <f>INDEX(resultados!$A$2:$ZZ$1797, 54, MATCH($B$1, resultados!$A$1:$ZZ$1, 0))</f>
        <v/>
      </c>
      <c r="B60">
        <f>INDEX(resultados!$A$2:$ZZ$1797, 54, MATCH($B$2, resultados!$A$1:$ZZ$1, 0))</f>
        <v/>
      </c>
      <c r="C60">
        <f>INDEX(resultados!$A$2:$ZZ$1797, 54, MATCH($B$3, resultados!$A$1:$ZZ$1, 0))</f>
        <v/>
      </c>
    </row>
    <row r="61">
      <c r="A61">
        <f>INDEX(resultados!$A$2:$ZZ$1797, 55, MATCH($B$1, resultados!$A$1:$ZZ$1, 0))</f>
        <v/>
      </c>
      <c r="B61">
        <f>INDEX(resultados!$A$2:$ZZ$1797, 55, MATCH($B$2, resultados!$A$1:$ZZ$1, 0))</f>
        <v/>
      </c>
      <c r="C61">
        <f>INDEX(resultados!$A$2:$ZZ$1797, 55, MATCH($B$3, resultados!$A$1:$ZZ$1, 0))</f>
        <v/>
      </c>
    </row>
    <row r="62">
      <c r="A62">
        <f>INDEX(resultados!$A$2:$ZZ$1797, 56, MATCH($B$1, resultados!$A$1:$ZZ$1, 0))</f>
        <v/>
      </c>
      <c r="B62">
        <f>INDEX(resultados!$A$2:$ZZ$1797, 56, MATCH($B$2, resultados!$A$1:$ZZ$1, 0))</f>
        <v/>
      </c>
      <c r="C62">
        <f>INDEX(resultados!$A$2:$ZZ$1797, 56, MATCH($B$3, resultados!$A$1:$ZZ$1, 0))</f>
        <v/>
      </c>
    </row>
    <row r="63">
      <c r="A63">
        <f>INDEX(resultados!$A$2:$ZZ$1797, 57, MATCH($B$1, resultados!$A$1:$ZZ$1, 0))</f>
        <v/>
      </c>
      <c r="B63">
        <f>INDEX(resultados!$A$2:$ZZ$1797, 57, MATCH($B$2, resultados!$A$1:$ZZ$1, 0))</f>
        <v/>
      </c>
      <c r="C63">
        <f>INDEX(resultados!$A$2:$ZZ$1797, 57, MATCH($B$3, resultados!$A$1:$ZZ$1, 0))</f>
        <v/>
      </c>
    </row>
    <row r="64">
      <c r="A64">
        <f>INDEX(resultados!$A$2:$ZZ$1797, 58, MATCH($B$1, resultados!$A$1:$ZZ$1, 0))</f>
        <v/>
      </c>
      <c r="B64">
        <f>INDEX(resultados!$A$2:$ZZ$1797, 58, MATCH($B$2, resultados!$A$1:$ZZ$1, 0))</f>
        <v/>
      </c>
      <c r="C64">
        <f>INDEX(resultados!$A$2:$ZZ$1797, 58, MATCH($B$3, resultados!$A$1:$ZZ$1, 0))</f>
        <v/>
      </c>
    </row>
    <row r="65">
      <c r="A65">
        <f>INDEX(resultados!$A$2:$ZZ$1797, 59, MATCH($B$1, resultados!$A$1:$ZZ$1, 0))</f>
        <v/>
      </c>
      <c r="B65">
        <f>INDEX(resultados!$A$2:$ZZ$1797, 59, MATCH($B$2, resultados!$A$1:$ZZ$1, 0))</f>
        <v/>
      </c>
      <c r="C65">
        <f>INDEX(resultados!$A$2:$ZZ$1797, 59, MATCH($B$3, resultados!$A$1:$ZZ$1, 0))</f>
        <v/>
      </c>
    </row>
    <row r="66">
      <c r="A66">
        <f>INDEX(resultados!$A$2:$ZZ$1797, 60, MATCH($B$1, resultados!$A$1:$ZZ$1, 0))</f>
        <v/>
      </c>
      <c r="B66">
        <f>INDEX(resultados!$A$2:$ZZ$1797, 60, MATCH($B$2, resultados!$A$1:$ZZ$1, 0))</f>
        <v/>
      </c>
      <c r="C66">
        <f>INDEX(resultados!$A$2:$ZZ$1797, 60, MATCH($B$3, resultados!$A$1:$ZZ$1, 0))</f>
        <v/>
      </c>
    </row>
    <row r="67">
      <c r="A67">
        <f>INDEX(resultados!$A$2:$ZZ$1797, 61, MATCH($B$1, resultados!$A$1:$ZZ$1, 0))</f>
        <v/>
      </c>
      <c r="B67">
        <f>INDEX(resultados!$A$2:$ZZ$1797, 61, MATCH($B$2, resultados!$A$1:$ZZ$1, 0))</f>
        <v/>
      </c>
      <c r="C67">
        <f>INDEX(resultados!$A$2:$ZZ$1797, 61, MATCH($B$3, resultados!$A$1:$ZZ$1, 0))</f>
        <v/>
      </c>
    </row>
    <row r="68">
      <c r="A68">
        <f>INDEX(resultados!$A$2:$ZZ$1797, 62, MATCH($B$1, resultados!$A$1:$ZZ$1, 0))</f>
        <v/>
      </c>
      <c r="B68">
        <f>INDEX(resultados!$A$2:$ZZ$1797, 62, MATCH($B$2, resultados!$A$1:$ZZ$1, 0))</f>
        <v/>
      </c>
      <c r="C68">
        <f>INDEX(resultados!$A$2:$ZZ$1797, 62, MATCH($B$3, resultados!$A$1:$ZZ$1, 0))</f>
        <v/>
      </c>
    </row>
    <row r="69">
      <c r="A69">
        <f>INDEX(resultados!$A$2:$ZZ$1797, 63, MATCH($B$1, resultados!$A$1:$ZZ$1, 0))</f>
        <v/>
      </c>
      <c r="B69">
        <f>INDEX(resultados!$A$2:$ZZ$1797, 63, MATCH($B$2, resultados!$A$1:$ZZ$1, 0))</f>
        <v/>
      </c>
      <c r="C69">
        <f>INDEX(resultados!$A$2:$ZZ$1797, 63, MATCH($B$3, resultados!$A$1:$ZZ$1, 0))</f>
        <v/>
      </c>
    </row>
    <row r="70">
      <c r="A70">
        <f>INDEX(resultados!$A$2:$ZZ$1797, 64, MATCH($B$1, resultados!$A$1:$ZZ$1, 0))</f>
        <v/>
      </c>
      <c r="B70">
        <f>INDEX(resultados!$A$2:$ZZ$1797, 64, MATCH($B$2, resultados!$A$1:$ZZ$1, 0))</f>
        <v/>
      </c>
      <c r="C70">
        <f>INDEX(resultados!$A$2:$ZZ$1797, 64, MATCH($B$3, resultados!$A$1:$ZZ$1, 0))</f>
        <v/>
      </c>
    </row>
    <row r="71">
      <c r="A71">
        <f>INDEX(resultados!$A$2:$ZZ$1797, 65, MATCH($B$1, resultados!$A$1:$ZZ$1, 0))</f>
        <v/>
      </c>
      <c r="B71">
        <f>INDEX(resultados!$A$2:$ZZ$1797, 65, MATCH($B$2, resultados!$A$1:$ZZ$1, 0))</f>
        <v/>
      </c>
      <c r="C71">
        <f>INDEX(resultados!$A$2:$ZZ$1797, 65, MATCH($B$3, resultados!$A$1:$ZZ$1, 0))</f>
        <v/>
      </c>
    </row>
    <row r="72">
      <c r="A72">
        <f>INDEX(resultados!$A$2:$ZZ$1797, 66, MATCH($B$1, resultados!$A$1:$ZZ$1, 0))</f>
        <v/>
      </c>
      <c r="B72">
        <f>INDEX(resultados!$A$2:$ZZ$1797, 66, MATCH($B$2, resultados!$A$1:$ZZ$1, 0))</f>
        <v/>
      </c>
      <c r="C72">
        <f>INDEX(resultados!$A$2:$ZZ$1797, 66, MATCH($B$3, resultados!$A$1:$ZZ$1, 0))</f>
        <v/>
      </c>
    </row>
    <row r="73">
      <c r="A73">
        <f>INDEX(resultados!$A$2:$ZZ$1797, 67, MATCH($B$1, resultados!$A$1:$ZZ$1, 0))</f>
        <v/>
      </c>
      <c r="B73">
        <f>INDEX(resultados!$A$2:$ZZ$1797, 67, MATCH($B$2, resultados!$A$1:$ZZ$1, 0))</f>
        <v/>
      </c>
      <c r="C73">
        <f>INDEX(resultados!$A$2:$ZZ$1797, 67, MATCH($B$3, resultados!$A$1:$ZZ$1, 0))</f>
        <v/>
      </c>
    </row>
    <row r="74">
      <c r="A74">
        <f>INDEX(resultados!$A$2:$ZZ$1797, 68, MATCH($B$1, resultados!$A$1:$ZZ$1, 0))</f>
        <v/>
      </c>
      <c r="B74">
        <f>INDEX(resultados!$A$2:$ZZ$1797, 68, MATCH($B$2, resultados!$A$1:$ZZ$1, 0))</f>
        <v/>
      </c>
      <c r="C74">
        <f>INDEX(resultados!$A$2:$ZZ$1797, 68, MATCH($B$3, resultados!$A$1:$ZZ$1, 0))</f>
        <v/>
      </c>
    </row>
    <row r="75">
      <c r="A75">
        <f>INDEX(resultados!$A$2:$ZZ$1797, 69, MATCH($B$1, resultados!$A$1:$ZZ$1, 0))</f>
        <v/>
      </c>
      <c r="B75">
        <f>INDEX(resultados!$A$2:$ZZ$1797, 69, MATCH($B$2, resultados!$A$1:$ZZ$1, 0))</f>
        <v/>
      </c>
      <c r="C75">
        <f>INDEX(resultados!$A$2:$ZZ$1797, 69, MATCH($B$3, resultados!$A$1:$ZZ$1, 0))</f>
        <v/>
      </c>
    </row>
    <row r="76">
      <c r="A76">
        <f>INDEX(resultados!$A$2:$ZZ$1797, 70, MATCH($B$1, resultados!$A$1:$ZZ$1, 0))</f>
        <v/>
      </c>
      <c r="B76">
        <f>INDEX(resultados!$A$2:$ZZ$1797, 70, MATCH($B$2, resultados!$A$1:$ZZ$1, 0))</f>
        <v/>
      </c>
      <c r="C76">
        <f>INDEX(resultados!$A$2:$ZZ$1797, 70, MATCH($B$3, resultados!$A$1:$ZZ$1, 0))</f>
        <v/>
      </c>
    </row>
    <row r="77">
      <c r="A77">
        <f>INDEX(resultados!$A$2:$ZZ$1797, 71, MATCH($B$1, resultados!$A$1:$ZZ$1, 0))</f>
        <v/>
      </c>
      <c r="B77">
        <f>INDEX(resultados!$A$2:$ZZ$1797, 71, MATCH($B$2, resultados!$A$1:$ZZ$1, 0))</f>
        <v/>
      </c>
      <c r="C77">
        <f>INDEX(resultados!$A$2:$ZZ$1797, 71, MATCH($B$3, resultados!$A$1:$ZZ$1, 0))</f>
        <v/>
      </c>
    </row>
    <row r="78">
      <c r="A78">
        <f>INDEX(resultados!$A$2:$ZZ$1797, 72, MATCH($B$1, resultados!$A$1:$ZZ$1, 0))</f>
        <v/>
      </c>
      <c r="B78">
        <f>INDEX(resultados!$A$2:$ZZ$1797, 72, MATCH($B$2, resultados!$A$1:$ZZ$1, 0))</f>
        <v/>
      </c>
      <c r="C78">
        <f>INDEX(resultados!$A$2:$ZZ$1797, 72, MATCH($B$3, resultados!$A$1:$ZZ$1, 0))</f>
        <v/>
      </c>
    </row>
    <row r="79">
      <c r="A79">
        <f>INDEX(resultados!$A$2:$ZZ$1797, 73, MATCH($B$1, resultados!$A$1:$ZZ$1, 0))</f>
        <v/>
      </c>
      <c r="B79">
        <f>INDEX(resultados!$A$2:$ZZ$1797, 73, MATCH($B$2, resultados!$A$1:$ZZ$1, 0))</f>
        <v/>
      </c>
      <c r="C79">
        <f>INDEX(resultados!$A$2:$ZZ$1797, 73, MATCH($B$3, resultados!$A$1:$ZZ$1, 0))</f>
        <v/>
      </c>
    </row>
    <row r="80">
      <c r="A80">
        <f>INDEX(resultados!$A$2:$ZZ$1797, 74, MATCH($B$1, resultados!$A$1:$ZZ$1, 0))</f>
        <v/>
      </c>
      <c r="B80">
        <f>INDEX(resultados!$A$2:$ZZ$1797, 74, MATCH($B$2, resultados!$A$1:$ZZ$1, 0))</f>
        <v/>
      </c>
      <c r="C80">
        <f>INDEX(resultados!$A$2:$ZZ$1797, 74, MATCH($B$3, resultados!$A$1:$ZZ$1, 0))</f>
        <v/>
      </c>
    </row>
    <row r="81">
      <c r="A81">
        <f>INDEX(resultados!$A$2:$ZZ$1797, 75, MATCH($B$1, resultados!$A$1:$ZZ$1, 0))</f>
        <v/>
      </c>
      <c r="B81">
        <f>INDEX(resultados!$A$2:$ZZ$1797, 75, MATCH($B$2, resultados!$A$1:$ZZ$1, 0))</f>
        <v/>
      </c>
      <c r="C81">
        <f>INDEX(resultados!$A$2:$ZZ$1797, 75, MATCH($B$3, resultados!$A$1:$ZZ$1, 0))</f>
        <v/>
      </c>
    </row>
    <row r="82">
      <c r="A82">
        <f>INDEX(resultados!$A$2:$ZZ$1797, 76, MATCH($B$1, resultados!$A$1:$ZZ$1, 0))</f>
        <v/>
      </c>
      <c r="B82">
        <f>INDEX(resultados!$A$2:$ZZ$1797, 76, MATCH($B$2, resultados!$A$1:$ZZ$1, 0))</f>
        <v/>
      </c>
      <c r="C82">
        <f>INDEX(resultados!$A$2:$ZZ$1797, 76, MATCH($B$3, resultados!$A$1:$ZZ$1, 0))</f>
        <v/>
      </c>
    </row>
    <row r="83">
      <c r="A83">
        <f>INDEX(resultados!$A$2:$ZZ$1797, 77, MATCH($B$1, resultados!$A$1:$ZZ$1, 0))</f>
        <v/>
      </c>
      <c r="B83">
        <f>INDEX(resultados!$A$2:$ZZ$1797, 77, MATCH($B$2, resultados!$A$1:$ZZ$1, 0))</f>
        <v/>
      </c>
      <c r="C83">
        <f>INDEX(resultados!$A$2:$ZZ$1797, 77, MATCH($B$3, resultados!$A$1:$ZZ$1, 0))</f>
        <v/>
      </c>
    </row>
    <row r="84">
      <c r="A84">
        <f>INDEX(resultados!$A$2:$ZZ$1797, 78, MATCH($B$1, resultados!$A$1:$ZZ$1, 0))</f>
        <v/>
      </c>
      <c r="B84">
        <f>INDEX(resultados!$A$2:$ZZ$1797, 78, MATCH($B$2, resultados!$A$1:$ZZ$1, 0))</f>
        <v/>
      </c>
      <c r="C84">
        <f>INDEX(resultados!$A$2:$ZZ$1797, 78, MATCH($B$3, resultados!$A$1:$ZZ$1, 0))</f>
        <v/>
      </c>
    </row>
    <row r="85">
      <c r="A85">
        <f>INDEX(resultados!$A$2:$ZZ$1797, 79, MATCH($B$1, resultados!$A$1:$ZZ$1, 0))</f>
        <v/>
      </c>
      <c r="B85">
        <f>INDEX(resultados!$A$2:$ZZ$1797, 79, MATCH($B$2, resultados!$A$1:$ZZ$1, 0))</f>
        <v/>
      </c>
      <c r="C85">
        <f>INDEX(resultados!$A$2:$ZZ$1797, 79, MATCH($B$3, resultados!$A$1:$ZZ$1, 0))</f>
        <v/>
      </c>
    </row>
    <row r="86">
      <c r="A86">
        <f>INDEX(resultados!$A$2:$ZZ$1797, 80, MATCH($B$1, resultados!$A$1:$ZZ$1, 0))</f>
        <v/>
      </c>
      <c r="B86">
        <f>INDEX(resultados!$A$2:$ZZ$1797, 80, MATCH($B$2, resultados!$A$1:$ZZ$1, 0))</f>
        <v/>
      </c>
      <c r="C86">
        <f>INDEX(resultados!$A$2:$ZZ$1797, 80, MATCH($B$3, resultados!$A$1:$ZZ$1, 0))</f>
        <v/>
      </c>
    </row>
    <row r="87">
      <c r="A87">
        <f>INDEX(resultados!$A$2:$ZZ$1797, 81, MATCH($B$1, resultados!$A$1:$ZZ$1, 0))</f>
        <v/>
      </c>
      <c r="B87">
        <f>INDEX(resultados!$A$2:$ZZ$1797, 81, MATCH($B$2, resultados!$A$1:$ZZ$1, 0))</f>
        <v/>
      </c>
      <c r="C87">
        <f>INDEX(resultados!$A$2:$ZZ$1797, 81, MATCH($B$3, resultados!$A$1:$ZZ$1, 0))</f>
        <v/>
      </c>
    </row>
    <row r="88">
      <c r="A88">
        <f>INDEX(resultados!$A$2:$ZZ$1797, 82, MATCH($B$1, resultados!$A$1:$ZZ$1, 0))</f>
        <v/>
      </c>
      <c r="B88">
        <f>INDEX(resultados!$A$2:$ZZ$1797, 82, MATCH($B$2, resultados!$A$1:$ZZ$1, 0))</f>
        <v/>
      </c>
      <c r="C88">
        <f>INDEX(resultados!$A$2:$ZZ$1797, 82, MATCH($B$3, resultados!$A$1:$ZZ$1, 0))</f>
        <v/>
      </c>
    </row>
    <row r="89">
      <c r="A89">
        <f>INDEX(resultados!$A$2:$ZZ$1797, 83, MATCH($B$1, resultados!$A$1:$ZZ$1, 0))</f>
        <v/>
      </c>
      <c r="B89">
        <f>INDEX(resultados!$A$2:$ZZ$1797, 83, MATCH($B$2, resultados!$A$1:$ZZ$1, 0))</f>
        <v/>
      </c>
      <c r="C89">
        <f>INDEX(resultados!$A$2:$ZZ$1797, 83, MATCH($B$3, resultados!$A$1:$ZZ$1, 0))</f>
        <v/>
      </c>
    </row>
    <row r="90">
      <c r="A90">
        <f>INDEX(resultados!$A$2:$ZZ$1797, 84, MATCH($B$1, resultados!$A$1:$ZZ$1, 0))</f>
        <v/>
      </c>
      <c r="B90">
        <f>INDEX(resultados!$A$2:$ZZ$1797, 84, MATCH($B$2, resultados!$A$1:$ZZ$1, 0))</f>
        <v/>
      </c>
      <c r="C90">
        <f>INDEX(resultados!$A$2:$ZZ$1797, 84, MATCH($B$3, resultados!$A$1:$ZZ$1, 0))</f>
        <v/>
      </c>
    </row>
    <row r="91">
      <c r="A91">
        <f>INDEX(resultados!$A$2:$ZZ$1797, 85, MATCH($B$1, resultados!$A$1:$ZZ$1, 0))</f>
        <v/>
      </c>
      <c r="B91">
        <f>INDEX(resultados!$A$2:$ZZ$1797, 85, MATCH($B$2, resultados!$A$1:$ZZ$1, 0))</f>
        <v/>
      </c>
      <c r="C91">
        <f>INDEX(resultados!$A$2:$ZZ$1797, 85, MATCH($B$3, resultados!$A$1:$ZZ$1, 0))</f>
        <v/>
      </c>
    </row>
    <row r="92">
      <c r="A92">
        <f>INDEX(resultados!$A$2:$ZZ$1797, 86, MATCH($B$1, resultados!$A$1:$ZZ$1, 0))</f>
        <v/>
      </c>
      <c r="B92">
        <f>INDEX(resultados!$A$2:$ZZ$1797, 86, MATCH($B$2, resultados!$A$1:$ZZ$1, 0))</f>
        <v/>
      </c>
      <c r="C92">
        <f>INDEX(resultados!$A$2:$ZZ$1797, 86, MATCH($B$3, resultados!$A$1:$ZZ$1, 0))</f>
        <v/>
      </c>
    </row>
    <row r="93">
      <c r="A93">
        <f>INDEX(resultados!$A$2:$ZZ$1797, 87, MATCH($B$1, resultados!$A$1:$ZZ$1, 0))</f>
        <v/>
      </c>
      <c r="B93">
        <f>INDEX(resultados!$A$2:$ZZ$1797, 87, MATCH($B$2, resultados!$A$1:$ZZ$1, 0))</f>
        <v/>
      </c>
      <c r="C93">
        <f>INDEX(resultados!$A$2:$ZZ$1797, 87, MATCH($B$3, resultados!$A$1:$ZZ$1, 0))</f>
        <v/>
      </c>
    </row>
    <row r="94">
      <c r="A94">
        <f>INDEX(resultados!$A$2:$ZZ$1797, 88, MATCH($B$1, resultados!$A$1:$ZZ$1, 0))</f>
        <v/>
      </c>
      <c r="B94">
        <f>INDEX(resultados!$A$2:$ZZ$1797, 88, MATCH($B$2, resultados!$A$1:$ZZ$1, 0))</f>
        <v/>
      </c>
      <c r="C94">
        <f>INDEX(resultados!$A$2:$ZZ$1797, 88, MATCH($B$3, resultados!$A$1:$ZZ$1, 0))</f>
        <v/>
      </c>
    </row>
    <row r="95">
      <c r="A95">
        <f>INDEX(resultados!$A$2:$ZZ$1797, 89, MATCH($B$1, resultados!$A$1:$ZZ$1, 0))</f>
        <v/>
      </c>
      <c r="B95">
        <f>INDEX(resultados!$A$2:$ZZ$1797, 89, MATCH($B$2, resultados!$A$1:$ZZ$1, 0))</f>
        <v/>
      </c>
      <c r="C95">
        <f>INDEX(resultados!$A$2:$ZZ$1797, 89, MATCH($B$3, resultados!$A$1:$ZZ$1, 0))</f>
        <v/>
      </c>
    </row>
    <row r="96">
      <c r="A96">
        <f>INDEX(resultados!$A$2:$ZZ$1797, 90, MATCH($B$1, resultados!$A$1:$ZZ$1, 0))</f>
        <v/>
      </c>
      <c r="B96">
        <f>INDEX(resultados!$A$2:$ZZ$1797, 90, MATCH($B$2, resultados!$A$1:$ZZ$1, 0))</f>
        <v/>
      </c>
      <c r="C96">
        <f>INDEX(resultados!$A$2:$ZZ$1797, 90, MATCH($B$3, resultados!$A$1:$ZZ$1, 0))</f>
        <v/>
      </c>
    </row>
    <row r="97">
      <c r="A97">
        <f>INDEX(resultados!$A$2:$ZZ$1797, 91, MATCH($B$1, resultados!$A$1:$ZZ$1, 0))</f>
        <v/>
      </c>
      <c r="B97">
        <f>INDEX(resultados!$A$2:$ZZ$1797, 91, MATCH($B$2, resultados!$A$1:$ZZ$1, 0))</f>
        <v/>
      </c>
      <c r="C97">
        <f>INDEX(resultados!$A$2:$ZZ$1797, 91, MATCH($B$3, resultados!$A$1:$ZZ$1, 0))</f>
        <v/>
      </c>
    </row>
    <row r="98">
      <c r="A98">
        <f>INDEX(resultados!$A$2:$ZZ$1797, 92, MATCH($B$1, resultados!$A$1:$ZZ$1, 0))</f>
        <v/>
      </c>
      <c r="B98">
        <f>INDEX(resultados!$A$2:$ZZ$1797, 92, MATCH($B$2, resultados!$A$1:$ZZ$1, 0))</f>
        <v/>
      </c>
      <c r="C98">
        <f>INDEX(resultados!$A$2:$ZZ$1797, 92, MATCH($B$3, resultados!$A$1:$ZZ$1, 0))</f>
        <v/>
      </c>
    </row>
    <row r="99">
      <c r="A99">
        <f>INDEX(resultados!$A$2:$ZZ$1797, 93, MATCH($B$1, resultados!$A$1:$ZZ$1, 0))</f>
        <v/>
      </c>
      <c r="B99">
        <f>INDEX(resultados!$A$2:$ZZ$1797, 93, MATCH($B$2, resultados!$A$1:$ZZ$1, 0))</f>
        <v/>
      </c>
      <c r="C99">
        <f>INDEX(resultados!$A$2:$ZZ$1797, 93, MATCH($B$3, resultados!$A$1:$ZZ$1, 0))</f>
        <v/>
      </c>
    </row>
    <row r="100">
      <c r="A100">
        <f>INDEX(resultados!$A$2:$ZZ$1797, 94, MATCH($B$1, resultados!$A$1:$ZZ$1, 0))</f>
        <v/>
      </c>
      <c r="B100">
        <f>INDEX(resultados!$A$2:$ZZ$1797, 94, MATCH($B$2, resultados!$A$1:$ZZ$1, 0))</f>
        <v/>
      </c>
      <c r="C100">
        <f>INDEX(resultados!$A$2:$ZZ$1797, 94, MATCH($B$3, resultados!$A$1:$ZZ$1, 0))</f>
        <v/>
      </c>
    </row>
    <row r="101">
      <c r="A101">
        <f>INDEX(resultados!$A$2:$ZZ$1797, 95, MATCH($B$1, resultados!$A$1:$ZZ$1, 0))</f>
        <v/>
      </c>
      <c r="B101">
        <f>INDEX(resultados!$A$2:$ZZ$1797, 95, MATCH($B$2, resultados!$A$1:$ZZ$1, 0))</f>
        <v/>
      </c>
      <c r="C101">
        <f>INDEX(resultados!$A$2:$ZZ$1797, 95, MATCH($B$3, resultados!$A$1:$ZZ$1, 0))</f>
        <v/>
      </c>
    </row>
    <row r="102">
      <c r="A102">
        <f>INDEX(resultados!$A$2:$ZZ$1797, 96, MATCH($B$1, resultados!$A$1:$ZZ$1, 0))</f>
        <v/>
      </c>
      <c r="B102">
        <f>INDEX(resultados!$A$2:$ZZ$1797, 96, MATCH($B$2, resultados!$A$1:$ZZ$1, 0))</f>
        <v/>
      </c>
      <c r="C102">
        <f>INDEX(resultados!$A$2:$ZZ$1797, 96, MATCH($B$3, resultados!$A$1:$ZZ$1, 0))</f>
        <v/>
      </c>
    </row>
    <row r="103">
      <c r="A103">
        <f>INDEX(resultados!$A$2:$ZZ$1797, 97, MATCH($B$1, resultados!$A$1:$ZZ$1, 0))</f>
        <v/>
      </c>
      <c r="B103">
        <f>INDEX(resultados!$A$2:$ZZ$1797, 97, MATCH($B$2, resultados!$A$1:$ZZ$1, 0))</f>
        <v/>
      </c>
      <c r="C103">
        <f>INDEX(resultados!$A$2:$ZZ$1797, 97, MATCH($B$3, resultados!$A$1:$ZZ$1, 0))</f>
        <v/>
      </c>
    </row>
    <row r="104">
      <c r="A104">
        <f>INDEX(resultados!$A$2:$ZZ$1797, 98, MATCH($B$1, resultados!$A$1:$ZZ$1, 0))</f>
        <v/>
      </c>
      <c r="B104">
        <f>INDEX(resultados!$A$2:$ZZ$1797, 98, MATCH($B$2, resultados!$A$1:$ZZ$1, 0))</f>
        <v/>
      </c>
      <c r="C104">
        <f>INDEX(resultados!$A$2:$ZZ$1797, 98, MATCH($B$3, resultados!$A$1:$ZZ$1, 0))</f>
        <v/>
      </c>
    </row>
    <row r="105">
      <c r="A105">
        <f>INDEX(resultados!$A$2:$ZZ$1797, 99, MATCH($B$1, resultados!$A$1:$ZZ$1, 0))</f>
        <v/>
      </c>
      <c r="B105">
        <f>INDEX(resultados!$A$2:$ZZ$1797, 99, MATCH($B$2, resultados!$A$1:$ZZ$1, 0))</f>
        <v/>
      </c>
      <c r="C105">
        <f>INDEX(resultados!$A$2:$ZZ$1797, 99, MATCH($B$3, resultados!$A$1:$ZZ$1, 0))</f>
        <v/>
      </c>
    </row>
    <row r="106">
      <c r="A106">
        <f>INDEX(resultados!$A$2:$ZZ$1797, 100, MATCH($B$1, resultados!$A$1:$ZZ$1, 0))</f>
        <v/>
      </c>
      <c r="B106">
        <f>INDEX(resultados!$A$2:$ZZ$1797, 100, MATCH($B$2, resultados!$A$1:$ZZ$1, 0))</f>
        <v/>
      </c>
      <c r="C106">
        <f>INDEX(resultados!$A$2:$ZZ$1797, 100, MATCH($B$3, resultados!$A$1:$ZZ$1, 0))</f>
        <v/>
      </c>
    </row>
    <row r="107">
      <c r="A107">
        <f>INDEX(resultados!$A$2:$ZZ$1797, 101, MATCH($B$1, resultados!$A$1:$ZZ$1, 0))</f>
        <v/>
      </c>
      <c r="B107">
        <f>INDEX(resultados!$A$2:$ZZ$1797, 101, MATCH($B$2, resultados!$A$1:$ZZ$1, 0))</f>
        <v/>
      </c>
      <c r="C107">
        <f>INDEX(resultados!$A$2:$ZZ$1797, 101, MATCH($B$3, resultados!$A$1:$ZZ$1, 0))</f>
        <v/>
      </c>
    </row>
    <row r="108">
      <c r="A108">
        <f>INDEX(resultados!$A$2:$ZZ$1797, 102, MATCH($B$1, resultados!$A$1:$ZZ$1, 0))</f>
        <v/>
      </c>
      <c r="B108">
        <f>INDEX(resultados!$A$2:$ZZ$1797, 102, MATCH($B$2, resultados!$A$1:$ZZ$1, 0))</f>
        <v/>
      </c>
      <c r="C108">
        <f>INDEX(resultados!$A$2:$ZZ$1797, 102, MATCH($B$3, resultados!$A$1:$ZZ$1, 0))</f>
        <v/>
      </c>
    </row>
    <row r="109">
      <c r="A109">
        <f>INDEX(resultados!$A$2:$ZZ$1797, 103, MATCH($B$1, resultados!$A$1:$ZZ$1, 0))</f>
        <v/>
      </c>
      <c r="B109">
        <f>INDEX(resultados!$A$2:$ZZ$1797, 103, MATCH($B$2, resultados!$A$1:$ZZ$1, 0))</f>
        <v/>
      </c>
      <c r="C109">
        <f>INDEX(resultados!$A$2:$ZZ$1797, 103, MATCH($B$3, resultados!$A$1:$ZZ$1, 0))</f>
        <v/>
      </c>
    </row>
    <row r="110">
      <c r="A110">
        <f>INDEX(resultados!$A$2:$ZZ$1797, 104, MATCH($B$1, resultados!$A$1:$ZZ$1, 0))</f>
        <v/>
      </c>
      <c r="B110">
        <f>INDEX(resultados!$A$2:$ZZ$1797, 104, MATCH($B$2, resultados!$A$1:$ZZ$1, 0))</f>
        <v/>
      </c>
      <c r="C110">
        <f>INDEX(resultados!$A$2:$ZZ$1797, 104, MATCH($B$3, resultados!$A$1:$ZZ$1, 0))</f>
        <v/>
      </c>
    </row>
    <row r="111">
      <c r="A111">
        <f>INDEX(resultados!$A$2:$ZZ$1797, 105, MATCH($B$1, resultados!$A$1:$ZZ$1, 0))</f>
        <v/>
      </c>
      <c r="B111">
        <f>INDEX(resultados!$A$2:$ZZ$1797, 105, MATCH($B$2, resultados!$A$1:$ZZ$1, 0))</f>
        <v/>
      </c>
      <c r="C111">
        <f>INDEX(resultados!$A$2:$ZZ$1797, 105, MATCH($B$3, resultados!$A$1:$ZZ$1, 0))</f>
        <v/>
      </c>
    </row>
    <row r="112">
      <c r="A112">
        <f>INDEX(resultados!$A$2:$ZZ$1797, 106, MATCH($B$1, resultados!$A$1:$ZZ$1, 0))</f>
        <v/>
      </c>
      <c r="B112">
        <f>INDEX(resultados!$A$2:$ZZ$1797, 106, MATCH($B$2, resultados!$A$1:$ZZ$1, 0))</f>
        <v/>
      </c>
      <c r="C112">
        <f>INDEX(resultados!$A$2:$ZZ$1797, 106, MATCH($B$3, resultados!$A$1:$ZZ$1, 0))</f>
        <v/>
      </c>
    </row>
    <row r="113">
      <c r="A113">
        <f>INDEX(resultados!$A$2:$ZZ$1797, 107, MATCH($B$1, resultados!$A$1:$ZZ$1, 0))</f>
        <v/>
      </c>
      <c r="B113">
        <f>INDEX(resultados!$A$2:$ZZ$1797, 107, MATCH($B$2, resultados!$A$1:$ZZ$1, 0))</f>
        <v/>
      </c>
      <c r="C113">
        <f>INDEX(resultados!$A$2:$ZZ$1797, 107, MATCH($B$3, resultados!$A$1:$ZZ$1, 0))</f>
        <v/>
      </c>
    </row>
    <row r="114">
      <c r="A114">
        <f>INDEX(resultados!$A$2:$ZZ$1797, 108, MATCH($B$1, resultados!$A$1:$ZZ$1, 0))</f>
        <v/>
      </c>
      <c r="B114">
        <f>INDEX(resultados!$A$2:$ZZ$1797, 108, MATCH($B$2, resultados!$A$1:$ZZ$1, 0))</f>
        <v/>
      </c>
      <c r="C114">
        <f>INDEX(resultados!$A$2:$ZZ$1797, 108, MATCH($B$3, resultados!$A$1:$ZZ$1, 0))</f>
        <v/>
      </c>
    </row>
    <row r="115">
      <c r="A115">
        <f>INDEX(resultados!$A$2:$ZZ$1797, 109, MATCH($B$1, resultados!$A$1:$ZZ$1, 0))</f>
        <v/>
      </c>
      <c r="B115">
        <f>INDEX(resultados!$A$2:$ZZ$1797, 109, MATCH($B$2, resultados!$A$1:$ZZ$1, 0))</f>
        <v/>
      </c>
      <c r="C115">
        <f>INDEX(resultados!$A$2:$ZZ$1797, 109, MATCH($B$3, resultados!$A$1:$ZZ$1, 0))</f>
        <v/>
      </c>
    </row>
    <row r="116">
      <c r="A116">
        <f>INDEX(resultados!$A$2:$ZZ$1797, 110, MATCH($B$1, resultados!$A$1:$ZZ$1, 0))</f>
        <v/>
      </c>
      <c r="B116">
        <f>INDEX(resultados!$A$2:$ZZ$1797, 110, MATCH($B$2, resultados!$A$1:$ZZ$1, 0))</f>
        <v/>
      </c>
      <c r="C116">
        <f>INDEX(resultados!$A$2:$ZZ$1797, 110, MATCH($B$3, resultados!$A$1:$ZZ$1, 0))</f>
        <v/>
      </c>
    </row>
    <row r="117">
      <c r="A117">
        <f>INDEX(resultados!$A$2:$ZZ$1797, 111, MATCH($B$1, resultados!$A$1:$ZZ$1, 0))</f>
        <v/>
      </c>
      <c r="B117">
        <f>INDEX(resultados!$A$2:$ZZ$1797, 111, MATCH($B$2, resultados!$A$1:$ZZ$1, 0))</f>
        <v/>
      </c>
      <c r="C117">
        <f>INDEX(resultados!$A$2:$ZZ$1797, 111, MATCH($B$3, resultados!$A$1:$ZZ$1, 0))</f>
        <v/>
      </c>
    </row>
    <row r="118">
      <c r="A118">
        <f>INDEX(resultados!$A$2:$ZZ$1797, 112, MATCH($B$1, resultados!$A$1:$ZZ$1, 0))</f>
        <v/>
      </c>
      <c r="B118">
        <f>INDEX(resultados!$A$2:$ZZ$1797, 112, MATCH($B$2, resultados!$A$1:$ZZ$1, 0))</f>
        <v/>
      </c>
      <c r="C118">
        <f>INDEX(resultados!$A$2:$ZZ$1797, 112, MATCH($B$3, resultados!$A$1:$ZZ$1, 0))</f>
        <v/>
      </c>
    </row>
    <row r="119">
      <c r="A119">
        <f>INDEX(resultados!$A$2:$ZZ$1797, 113, MATCH($B$1, resultados!$A$1:$ZZ$1, 0))</f>
        <v/>
      </c>
      <c r="B119">
        <f>INDEX(resultados!$A$2:$ZZ$1797, 113, MATCH($B$2, resultados!$A$1:$ZZ$1, 0))</f>
        <v/>
      </c>
      <c r="C119">
        <f>INDEX(resultados!$A$2:$ZZ$1797, 113, MATCH($B$3, resultados!$A$1:$ZZ$1, 0))</f>
        <v/>
      </c>
    </row>
    <row r="120">
      <c r="A120">
        <f>INDEX(resultados!$A$2:$ZZ$1797, 114, MATCH($B$1, resultados!$A$1:$ZZ$1, 0))</f>
        <v/>
      </c>
      <c r="B120">
        <f>INDEX(resultados!$A$2:$ZZ$1797, 114, MATCH($B$2, resultados!$A$1:$ZZ$1, 0))</f>
        <v/>
      </c>
      <c r="C120">
        <f>INDEX(resultados!$A$2:$ZZ$1797, 114, MATCH($B$3, resultados!$A$1:$ZZ$1, 0))</f>
        <v/>
      </c>
    </row>
    <row r="121">
      <c r="A121">
        <f>INDEX(resultados!$A$2:$ZZ$1797, 115, MATCH($B$1, resultados!$A$1:$ZZ$1, 0))</f>
        <v/>
      </c>
      <c r="B121">
        <f>INDEX(resultados!$A$2:$ZZ$1797, 115, MATCH($B$2, resultados!$A$1:$ZZ$1, 0))</f>
        <v/>
      </c>
      <c r="C121">
        <f>INDEX(resultados!$A$2:$ZZ$1797, 115, MATCH($B$3, resultados!$A$1:$ZZ$1, 0))</f>
        <v/>
      </c>
    </row>
    <row r="122">
      <c r="A122">
        <f>INDEX(resultados!$A$2:$ZZ$1797, 116, MATCH($B$1, resultados!$A$1:$ZZ$1, 0))</f>
        <v/>
      </c>
      <c r="B122">
        <f>INDEX(resultados!$A$2:$ZZ$1797, 116, MATCH($B$2, resultados!$A$1:$ZZ$1, 0))</f>
        <v/>
      </c>
      <c r="C122">
        <f>INDEX(resultados!$A$2:$ZZ$1797, 116, MATCH($B$3, resultados!$A$1:$ZZ$1, 0))</f>
        <v/>
      </c>
    </row>
    <row r="123">
      <c r="A123">
        <f>INDEX(resultados!$A$2:$ZZ$1797, 117, MATCH($B$1, resultados!$A$1:$ZZ$1, 0))</f>
        <v/>
      </c>
      <c r="B123">
        <f>INDEX(resultados!$A$2:$ZZ$1797, 117, MATCH($B$2, resultados!$A$1:$ZZ$1, 0))</f>
        <v/>
      </c>
      <c r="C123">
        <f>INDEX(resultados!$A$2:$ZZ$1797, 117, MATCH($B$3, resultados!$A$1:$ZZ$1, 0))</f>
        <v/>
      </c>
    </row>
    <row r="124">
      <c r="A124">
        <f>INDEX(resultados!$A$2:$ZZ$1797, 118, MATCH($B$1, resultados!$A$1:$ZZ$1, 0))</f>
        <v/>
      </c>
      <c r="B124">
        <f>INDEX(resultados!$A$2:$ZZ$1797, 118, MATCH($B$2, resultados!$A$1:$ZZ$1, 0))</f>
        <v/>
      </c>
      <c r="C124">
        <f>INDEX(resultados!$A$2:$ZZ$1797, 118, MATCH($B$3, resultados!$A$1:$ZZ$1, 0))</f>
        <v/>
      </c>
    </row>
    <row r="125">
      <c r="A125">
        <f>INDEX(resultados!$A$2:$ZZ$1797, 119, MATCH($B$1, resultados!$A$1:$ZZ$1, 0))</f>
        <v/>
      </c>
      <c r="B125">
        <f>INDEX(resultados!$A$2:$ZZ$1797, 119, MATCH($B$2, resultados!$A$1:$ZZ$1, 0))</f>
        <v/>
      </c>
      <c r="C125">
        <f>INDEX(resultados!$A$2:$ZZ$1797, 119, MATCH($B$3, resultados!$A$1:$ZZ$1, 0))</f>
        <v/>
      </c>
    </row>
    <row r="126">
      <c r="A126">
        <f>INDEX(resultados!$A$2:$ZZ$1797, 120, MATCH($B$1, resultados!$A$1:$ZZ$1, 0))</f>
        <v/>
      </c>
      <c r="B126">
        <f>INDEX(resultados!$A$2:$ZZ$1797, 120, MATCH($B$2, resultados!$A$1:$ZZ$1, 0))</f>
        <v/>
      </c>
      <c r="C126">
        <f>INDEX(resultados!$A$2:$ZZ$1797, 120, MATCH($B$3, resultados!$A$1:$ZZ$1, 0))</f>
        <v/>
      </c>
    </row>
    <row r="127">
      <c r="A127">
        <f>INDEX(resultados!$A$2:$ZZ$1797, 121, MATCH($B$1, resultados!$A$1:$ZZ$1, 0))</f>
        <v/>
      </c>
      <c r="B127">
        <f>INDEX(resultados!$A$2:$ZZ$1797, 121, MATCH($B$2, resultados!$A$1:$ZZ$1, 0))</f>
        <v/>
      </c>
      <c r="C127">
        <f>INDEX(resultados!$A$2:$ZZ$1797, 121, MATCH($B$3, resultados!$A$1:$ZZ$1, 0))</f>
        <v/>
      </c>
    </row>
    <row r="128">
      <c r="A128">
        <f>INDEX(resultados!$A$2:$ZZ$1797, 122, MATCH($B$1, resultados!$A$1:$ZZ$1, 0))</f>
        <v/>
      </c>
      <c r="B128">
        <f>INDEX(resultados!$A$2:$ZZ$1797, 122, MATCH($B$2, resultados!$A$1:$ZZ$1, 0))</f>
        <v/>
      </c>
      <c r="C128">
        <f>INDEX(resultados!$A$2:$ZZ$1797, 122, MATCH($B$3, resultados!$A$1:$ZZ$1, 0))</f>
        <v/>
      </c>
    </row>
    <row r="129">
      <c r="A129">
        <f>INDEX(resultados!$A$2:$ZZ$1797, 123, MATCH($B$1, resultados!$A$1:$ZZ$1, 0))</f>
        <v/>
      </c>
      <c r="B129">
        <f>INDEX(resultados!$A$2:$ZZ$1797, 123, MATCH($B$2, resultados!$A$1:$ZZ$1, 0))</f>
        <v/>
      </c>
      <c r="C129">
        <f>INDEX(resultados!$A$2:$ZZ$1797, 123, MATCH($B$3, resultados!$A$1:$ZZ$1, 0))</f>
        <v/>
      </c>
    </row>
    <row r="130">
      <c r="A130">
        <f>INDEX(resultados!$A$2:$ZZ$1797, 124, MATCH($B$1, resultados!$A$1:$ZZ$1, 0))</f>
        <v/>
      </c>
      <c r="B130">
        <f>INDEX(resultados!$A$2:$ZZ$1797, 124, MATCH($B$2, resultados!$A$1:$ZZ$1, 0))</f>
        <v/>
      </c>
      <c r="C130">
        <f>INDEX(resultados!$A$2:$ZZ$1797, 124, MATCH($B$3, resultados!$A$1:$ZZ$1, 0))</f>
        <v/>
      </c>
    </row>
    <row r="131">
      <c r="A131">
        <f>INDEX(resultados!$A$2:$ZZ$1797, 125, MATCH($B$1, resultados!$A$1:$ZZ$1, 0))</f>
        <v/>
      </c>
      <c r="B131">
        <f>INDEX(resultados!$A$2:$ZZ$1797, 125, MATCH($B$2, resultados!$A$1:$ZZ$1, 0))</f>
        <v/>
      </c>
      <c r="C131">
        <f>INDEX(resultados!$A$2:$ZZ$1797, 125, MATCH($B$3, resultados!$A$1:$ZZ$1, 0))</f>
        <v/>
      </c>
    </row>
    <row r="132">
      <c r="A132">
        <f>INDEX(resultados!$A$2:$ZZ$1797, 126, MATCH($B$1, resultados!$A$1:$ZZ$1, 0))</f>
        <v/>
      </c>
      <c r="B132">
        <f>INDEX(resultados!$A$2:$ZZ$1797, 126, MATCH($B$2, resultados!$A$1:$ZZ$1, 0))</f>
        <v/>
      </c>
      <c r="C132">
        <f>INDEX(resultados!$A$2:$ZZ$1797, 126, MATCH($B$3, resultados!$A$1:$ZZ$1, 0))</f>
        <v/>
      </c>
    </row>
    <row r="133">
      <c r="A133">
        <f>INDEX(resultados!$A$2:$ZZ$1797, 127, MATCH($B$1, resultados!$A$1:$ZZ$1, 0))</f>
        <v/>
      </c>
      <c r="B133">
        <f>INDEX(resultados!$A$2:$ZZ$1797, 127, MATCH($B$2, resultados!$A$1:$ZZ$1, 0))</f>
        <v/>
      </c>
      <c r="C133">
        <f>INDEX(resultados!$A$2:$ZZ$1797, 127, MATCH($B$3, resultados!$A$1:$ZZ$1, 0))</f>
        <v/>
      </c>
    </row>
    <row r="134">
      <c r="A134">
        <f>INDEX(resultados!$A$2:$ZZ$1797, 128, MATCH($B$1, resultados!$A$1:$ZZ$1, 0))</f>
        <v/>
      </c>
      <c r="B134">
        <f>INDEX(resultados!$A$2:$ZZ$1797, 128, MATCH($B$2, resultados!$A$1:$ZZ$1, 0))</f>
        <v/>
      </c>
      <c r="C134">
        <f>INDEX(resultados!$A$2:$ZZ$1797, 128, MATCH($B$3, resultados!$A$1:$ZZ$1, 0))</f>
        <v/>
      </c>
    </row>
    <row r="135">
      <c r="A135">
        <f>INDEX(resultados!$A$2:$ZZ$1797, 129, MATCH($B$1, resultados!$A$1:$ZZ$1, 0))</f>
        <v/>
      </c>
      <c r="B135">
        <f>INDEX(resultados!$A$2:$ZZ$1797, 129, MATCH($B$2, resultados!$A$1:$ZZ$1, 0))</f>
        <v/>
      </c>
      <c r="C135">
        <f>INDEX(resultados!$A$2:$ZZ$1797, 129, MATCH($B$3, resultados!$A$1:$ZZ$1, 0))</f>
        <v/>
      </c>
    </row>
    <row r="136">
      <c r="A136">
        <f>INDEX(resultados!$A$2:$ZZ$1797, 130, MATCH($B$1, resultados!$A$1:$ZZ$1, 0))</f>
        <v/>
      </c>
      <c r="B136">
        <f>INDEX(resultados!$A$2:$ZZ$1797, 130, MATCH($B$2, resultados!$A$1:$ZZ$1, 0))</f>
        <v/>
      </c>
      <c r="C136">
        <f>INDEX(resultados!$A$2:$ZZ$1797, 130, MATCH($B$3, resultados!$A$1:$ZZ$1, 0))</f>
        <v/>
      </c>
    </row>
    <row r="137">
      <c r="A137">
        <f>INDEX(resultados!$A$2:$ZZ$1797, 131, MATCH($B$1, resultados!$A$1:$ZZ$1, 0))</f>
        <v/>
      </c>
      <c r="B137">
        <f>INDEX(resultados!$A$2:$ZZ$1797, 131, MATCH($B$2, resultados!$A$1:$ZZ$1, 0))</f>
        <v/>
      </c>
      <c r="C137">
        <f>INDEX(resultados!$A$2:$ZZ$1797, 131, MATCH($B$3, resultados!$A$1:$ZZ$1, 0))</f>
        <v/>
      </c>
    </row>
    <row r="138">
      <c r="A138">
        <f>INDEX(resultados!$A$2:$ZZ$1797, 132, MATCH($B$1, resultados!$A$1:$ZZ$1, 0))</f>
        <v/>
      </c>
      <c r="B138">
        <f>INDEX(resultados!$A$2:$ZZ$1797, 132, MATCH($B$2, resultados!$A$1:$ZZ$1, 0))</f>
        <v/>
      </c>
      <c r="C138">
        <f>INDEX(resultados!$A$2:$ZZ$1797, 132, MATCH($B$3, resultados!$A$1:$ZZ$1, 0))</f>
        <v/>
      </c>
    </row>
    <row r="139">
      <c r="A139">
        <f>INDEX(resultados!$A$2:$ZZ$1797, 133, MATCH($B$1, resultados!$A$1:$ZZ$1, 0))</f>
        <v/>
      </c>
      <c r="B139">
        <f>INDEX(resultados!$A$2:$ZZ$1797, 133, MATCH($B$2, resultados!$A$1:$ZZ$1, 0))</f>
        <v/>
      </c>
      <c r="C139">
        <f>INDEX(resultados!$A$2:$ZZ$1797, 133, MATCH($B$3, resultados!$A$1:$ZZ$1, 0))</f>
        <v/>
      </c>
    </row>
    <row r="140">
      <c r="A140">
        <f>INDEX(resultados!$A$2:$ZZ$1797, 134, MATCH($B$1, resultados!$A$1:$ZZ$1, 0))</f>
        <v/>
      </c>
      <c r="B140">
        <f>INDEX(resultados!$A$2:$ZZ$1797, 134, MATCH($B$2, resultados!$A$1:$ZZ$1, 0))</f>
        <v/>
      </c>
      <c r="C140">
        <f>INDEX(resultados!$A$2:$ZZ$1797, 134, MATCH($B$3, resultados!$A$1:$ZZ$1, 0))</f>
        <v/>
      </c>
    </row>
    <row r="141">
      <c r="A141">
        <f>INDEX(resultados!$A$2:$ZZ$1797, 135, MATCH($B$1, resultados!$A$1:$ZZ$1, 0))</f>
        <v/>
      </c>
      <c r="B141">
        <f>INDEX(resultados!$A$2:$ZZ$1797, 135, MATCH($B$2, resultados!$A$1:$ZZ$1, 0))</f>
        <v/>
      </c>
      <c r="C141">
        <f>INDEX(resultados!$A$2:$ZZ$1797, 135, MATCH($B$3, resultados!$A$1:$ZZ$1, 0))</f>
        <v/>
      </c>
    </row>
    <row r="142">
      <c r="A142">
        <f>INDEX(resultados!$A$2:$ZZ$1797, 136, MATCH($B$1, resultados!$A$1:$ZZ$1, 0))</f>
        <v/>
      </c>
      <c r="B142">
        <f>INDEX(resultados!$A$2:$ZZ$1797, 136, MATCH($B$2, resultados!$A$1:$ZZ$1, 0))</f>
        <v/>
      </c>
      <c r="C142">
        <f>INDEX(resultados!$A$2:$ZZ$1797, 136, MATCH($B$3, resultados!$A$1:$ZZ$1, 0))</f>
        <v/>
      </c>
    </row>
    <row r="143">
      <c r="A143">
        <f>INDEX(resultados!$A$2:$ZZ$1797, 137, MATCH($B$1, resultados!$A$1:$ZZ$1, 0))</f>
        <v/>
      </c>
      <c r="B143">
        <f>INDEX(resultados!$A$2:$ZZ$1797, 137, MATCH($B$2, resultados!$A$1:$ZZ$1, 0))</f>
        <v/>
      </c>
      <c r="C143">
        <f>INDEX(resultados!$A$2:$ZZ$1797, 137, MATCH($B$3, resultados!$A$1:$ZZ$1, 0))</f>
        <v/>
      </c>
    </row>
    <row r="144">
      <c r="A144">
        <f>INDEX(resultados!$A$2:$ZZ$1797, 138, MATCH($B$1, resultados!$A$1:$ZZ$1, 0))</f>
        <v/>
      </c>
      <c r="B144">
        <f>INDEX(resultados!$A$2:$ZZ$1797, 138, MATCH($B$2, resultados!$A$1:$ZZ$1, 0))</f>
        <v/>
      </c>
      <c r="C144">
        <f>INDEX(resultados!$A$2:$ZZ$1797, 138, MATCH($B$3, resultados!$A$1:$ZZ$1, 0))</f>
        <v/>
      </c>
    </row>
    <row r="145">
      <c r="A145">
        <f>INDEX(resultados!$A$2:$ZZ$1797, 139, MATCH($B$1, resultados!$A$1:$ZZ$1, 0))</f>
        <v/>
      </c>
      <c r="B145">
        <f>INDEX(resultados!$A$2:$ZZ$1797, 139, MATCH($B$2, resultados!$A$1:$ZZ$1, 0))</f>
        <v/>
      </c>
      <c r="C145">
        <f>INDEX(resultados!$A$2:$ZZ$1797, 139, MATCH($B$3, resultados!$A$1:$ZZ$1, 0))</f>
        <v/>
      </c>
    </row>
    <row r="146">
      <c r="A146">
        <f>INDEX(resultados!$A$2:$ZZ$1797, 140, MATCH($B$1, resultados!$A$1:$ZZ$1, 0))</f>
        <v/>
      </c>
      <c r="B146">
        <f>INDEX(resultados!$A$2:$ZZ$1797, 140, MATCH($B$2, resultados!$A$1:$ZZ$1, 0))</f>
        <v/>
      </c>
      <c r="C146">
        <f>INDEX(resultados!$A$2:$ZZ$1797, 140, MATCH($B$3, resultados!$A$1:$ZZ$1, 0))</f>
        <v/>
      </c>
    </row>
    <row r="147">
      <c r="A147">
        <f>INDEX(resultados!$A$2:$ZZ$1797, 141, MATCH($B$1, resultados!$A$1:$ZZ$1, 0))</f>
        <v/>
      </c>
      <c r="B147">
        <f>INDEX(resultados!$A$2:$ZZ$1797, 141, MATCH($B$2, resultados!$A$1:$ZZ$1, 0))</f>
        <v/>
      </c>
      <c r="C147">
        <f>INDEX(resultados!$A$2:$ZZ$1797, 141, MATCH($B$3, resultados!$A$1:$ZZ$1, 0))</f>
        <v/>
      </c>
    </row>
    <row r="148">
      <c r="A148">
        <f>INDEX(resultados!$A$2:$ZZ$1797, 142, MATCH($B$1, resultados!$A$1:$ZZ$1, 0))</f>
        <v/>
      </c>
      <c r="B148">
        <f>INDEX(resultados!$A$2:$ZZ$1797, 142, MATCH($B$2, resultados!$A$1:$ZZ$1, 0))</f>
        <v/>
      </c>
      <c r="C148">
        <f>INDEX(resultados!$A$2:$ZZ$1797, 142, MATCH($B$3, resultados!$A$1:$ZZ$1, 0))</f>
        <v/>
      </c>
    </row>
    <row r="149">
      <c r="A149">
        <f>INDEX(resultados!$A$2:$ZZ$1797, 143, MATCH($B$1, resultados!$A$1:$ZZ$1, 0))</f>
        <v/>
      </c>
      <c r="B149">
        <f>INDEX(resultados!$A$2:$ZZ$1797, 143, MATCH($B$2, resultados!$A$1:$ZZ$1, 0))</f>
        <v/>
      </c>
      <c r="C149">
        <f>INDEX(resultados!$A$2:$ZZ$1797, 143, MATCH($B$3, resultados!$A$1:$ZZ$1, 0))</f>
        <v/>
      </c>
    </row>
    <row r="150">
      <c r="A150">
        <f>INDEX(resultados!$A$2:$ZZ$1797, 144, MATCH($B$1, resultados!$A$1:$ZZ$1, 0))</f>
        <v/>
      </c>
      <c r="B150">
        <f>INDEX(resultados!$A$2:$ZZ$1797, 144, MATCH($B$2, resultados!$A$1:$ZZ$1, 0))</f>
        <v/>
      </c>
      <c r="C150">
        <f>INDEX(resultados!$A$2:$ZZ$1797, 144, MATCH($B$3, resultados!$A$1:$ZZ$1, 0))</f>
        <v/>
      </c>
    </row>
    <row r="151">
      <c r="A151">
        <f>INDEX(resultados!$A$2:$ZZ$1797, 145, MATCH($B$1, resultados!$A$1:$ZZ$1, 0))</f>
        <v/>
      </c>
      <c r="B151">
        <f>INDEX(resultados!$A$2:$ZZ$1797, 145, MATCH($B$2, resultados!$A$1:$ZZ$1, 0))</f>
        <v/>
      </c>
      <c r="C151">
        <f>INDEX(resultados!$A$2:$ZZ$1797, 145, MATCH($B$3, resultados!$A$1:$ZZ$1, 0))</f>
        <v/>
      </c>
    </row>
    <row r="152">
      <c r="A152">
        <f>INDEX(resultados!$A$2:$ZZ$1797, 146, MATCH($B$1, resultados!$A$1:$ZZ$1, 0))</f>
        <v/>
      </c>
      <c r="B152">
        <f>INDEX(resultados!$A$2:$ZZ$1797, 146, MATCH($B$2, resultados!$A$1:$ZZ$1, 0))</f>
        <v/>
      </c>
      <c r="C152">
        <f>INDEX(resultados!$A$2:$ZZ$1797, 146, MATCH($B$3, resultados!$A$1:$ZZ$1, 0))</f>
        <v/>
      </c>
    </row>
    <row r="153">
      <c r="A153">
        <f>INDEX(resultados!$A$2:$ZZ$1797, 147, MATCH($B$1, resultados!$A$1:$ZZ$1, 0))</f>
        <v/>
      </c>
      <c r="B153">
        <f>INDEX(resultados!$A$2:$ZZ$1797, 147, MATCH($B$2, resultados!$A$1:$ZZ$1, 0))</f>
        <v/>
      </c>
      <c r="C153">
        <f>INDEX(resultados!$A$2:$ZZ$1797, 147, MATCH($B$3, resultados!$A$1:$ZZ$1, 0))</f>
        <v/>
      </c>
    </row>
    <row r="154">
      <c r="A154">
        <f>INDEX(resultados!$A$2:$ZZ$1797, 148, MATCH($B$1, resultados!$A$1:$ZZ$1, 0))</f>
        <v/>
      </c>
      <c r="B154">
        <f>INDEX(resultados!$A$2:$ZZ$1797, 148, MATCH($B$2, resultados!$A$1:$ZZ$1, 0))</f>
        <v/>
      </c>
      <c r="C154">
        <f>INDEX(resultados!$A$2:$ZZ$1797, 148, MATCH($B$3, resultados!$A$1:$ZZ$1, 0))</f>
        <v/>
      </c>
    </row>
    <row r="155">
      <c r="A155">
        <f>INDEX(resultados!$A$2:$ZZ$1797, 149, MATCH($B$1, resultados!$A$1:$ZZ$1, 0))</f>
        <v/>
      </c>
      <c r="B155">
        <f>INDEX(resultados!$A$2:$ZZ$1797, 149, MATCH($B$2, resultados!$A$1:$ZZ$1, 0))</f>
        <v/>
      </c>
      <c r="C155">
        <f>INDEX(resultados!$A$2:$ZZ$1797, 149, MATCH($B$3, resultados!$A$1:$ZZ$1, 0))</f>
        <v/>
      </c>
    </row>
    <row r="156">
      <c r="A156">
        <f>INDEX(resultados!$A$2:$ZZ$1797, 150, MATCH($B$1, resultados!$A$1:$ZZ$1, 0))</f>
        <v/>
      </c>
      <c r="B156">
        <f>INDEX(resultados!$A$2:$ZZ$1797, 150, MATCH($B$2, resultados!$A$1:$ZZ$1, 0))</f>
        <v/>
      </c>
      <c r="C156">
        <f>INDEX(resultados!$A$2:$ZZ$1797, 150, MATCH($B$3, resultados!$A$1:$ZZ$1, 0))</f>
        <v/>
      </c>
    </row>
    <row r="157">
      <c r="A157">
        <f>INDEX(resultados!$A$2:$ZZ$1797, 151, MATCH($B$1, resultados!$A$1:$ZZ$1, 0))</f>
        <v/>
      </c>
      <c r="B157">
        <f>INDEX(resultados!$A$2:$ZZ$1797, 151, MATCH($B$2, resultados!$A$1:$ZZ$1, 0))</f>
        <v/>
      </c>
      <c r="C157">
        <f>INDEX(resultados!$A$2:$ZZ$1797, 151, MATCH($B$3, resultados!$A$1:$ZZ$1, 0))</f>
        <v/>
      </c>
    </row>
    <row r="158">
      <c r="A158">
        <f>INDEX(resultados!$A$2:$ZZ$1797, 152, MATCH($B$1, resultados!$A$1:$ZZ$1, 0))</f>
        <v/>
      </c>
      <c r="B158">
        <f>INDEX(resultados!$A$2:$ZZ$1797, 152, MATCH($B$2, resultados!$A$1:$ZZ$1, 0))</f>
        <v/>
      </c>
      <c r="C158">
        <f>INDEX(resultados!$A$2:$ZZ$1797, 152, MATCH($B$3, resultados!$A$1:$ZZ$1, 0))</f>
        <v/>
      </c>
    </row>
    <row r="159">
      <c r="A159">
        <f>INDEX(resultados!$A$2:$ZZ$1797, 153, MATCH($B$1, resultados!$A$1:$ZZ$1, 0))</f>
        <v/>
      </c>
      <c r="B159">
        <f>INDEX(resultados!$A$2:$ZZ$1797, 153, MATCH($B$2, resultados!$A$1:$ZZ$1, 0))</f>
        <v/>
      </c>
      <c r="C159">
        <f>INDEX(resultados!$A$2:$ZZ$1797, 153, MATCH($B$3, resultados!$A$1:$ZZ$1, 0))</f>
        <v/>
      </c>
    </row>
    <row r="160">
      <c r="A160">
        <f>INDEX(resultados!$A$2:$ZZ$1797, 154, MATCH($B$1, resultados!$A$1:$ZZ$1, 0))</f>
        <v/>
      </c>
      <c r="B160">
        <f>INDEX(resultados!$A$2:$ZZ$1797, 154, MATCH($B$2, resultados!$A$1:$ZZ$1, 0))</f>
        <v/>
      </c>
      <c r="C160">
        <f>INDEX(resultados!$A$2:$ZZ$1797, 154, MATCH($B$3, resultados!$A$1:$ZZ$1, 0))</f>
        <v/>
      </c>
    </row>
    <row r="161">
      <c r="A161">
        <f>INDEX(resultados!$A$2:$ZZ$1797, 155, MATCH($B$1, resultados!$A$1:$ZZ$1, 0))</f>
        <v/>
      </c>
      <c r="B161">
        <f>INDEX(resultados!$A$2:$ZZ$1797, 155, MATCH($B$2, resultados!$A$1:$ZZ$1, 0))</f>
        <v/>
      </c>
      <c r="C161">
        <f>INDEX(resultados!$A$2:$ZZ$1797, 155, MATCH($B$3, resultados!$A$1:$ZZ$1, 0))</f>
        <v/>
      </c>
    </row>
    <row r="162">
      <c r="A162">
        <f>INDEX(resultados!$A$2:$ZZ$1797, 156, MATCH($B$1, resultados!$A$1:$ZZ$1, 0))</f>
        <v/>
      </c>
      <c r="B162">
        <f>INDEX(resultados!$A$2:$ZZ$1797, 156, MATCH($B$2, resultados!$A$1:$ZZ$1, 0))</f>
        <v/>
      </c>
      <c r="C162">
        <f>INDEX(resultados!$A$2:$ZZ$1797, 156, MATCH($B$3, resultados!$A$1:$ZZ$1, 0))</f>
        <v/>
      </c>
    </row>
    <row r="163">
      <c r="A163">
        <f>INDEX(resultados!$A$2:$ZZ$1797, 157, MATCH($B$1, resultados!$A$1:$ZZ$1, 0))</f>
        <v/>
      </c>
      <c r="B163">
        <f>INDEX(resultados!$A$2:$ZZ$1797, 157, MATCH($B$2, resultados!$A$1:$ZZ$1, 0))</f>
        <v/>
      </c>
      <c r="C163">
        <f>INDEX(resultados!$A$2:$ZZ$1797, 157, MATCH($B$3, resultados!$A$1:$ZZ$1, 0))</f>
        <v/>
      </c>
    </row>
    <row r="164">
      <c r="A164">
        <f>INDEX(resultados!$A$2:$ZZ$1797, 158, MATCH($B$1, resultados!$A$1:$ZZ$1, 0))</f>
        <v/>
      </c>
      <c r="B164">
        <f>INDEX(resultados!$A$2:$ZZ$1797, 158, MATCH($B$2, resultados!$A$1:$ZZ$1, 0))</f>
        <v/>
      </c>
      <c r="C164">
        <f>INDEX(resultados!$A$2:$ZZ$1797, 158, MATCH($B$3, resultados!$A$1:$ZZ$1, 0))</f>
        <v/>
      </c>
    </row>
    <row r="165">
      <c r="A165">
        <f>INDEX(resultados!$A$2:$ZZ$1797, 159, MATCH($B$1, resultados!$A$1:$ZZ$1, 0))</f>
        <v/>
      </c>
      <c r="B165">
        <f>INDEX(resultados!$A$2:$ZZ$1797, 159, MATCH($B$2, resultados!$A$1:$ZZ$1, 0))</f>
        <v/>
      </c>
      <c r="C165">
        <f>INDEX(resultados!$A$2:$ZZ$1797, 159, MATCH($B$3, resultados!$A$1:$ZZ$1, 0))</f>
        <v/>
      </c>
    </row>
    <row r="166">
      <c r="A166">
        <f>INDEX(resultados!$A$2:$ZZ$1797, 160, MATCH($B$1, resultados!$A$1:$ZZ$1, 0))</f>
        <v/>
      </c>
      <c r="B166">
        <f>INDEX(resultados!$A$2:$ZZ$1797, 160, MATCH($B$2, resultados!$A$1:$ZZ$1, 0))</f>
        <v/>
      </c>
      <c r="C166">
        <f>INDEX(resultados!$A$2:$ZZ$1797, 160, MATCH($B$3, resultados!$A$1:$ZZ$1, 0))</f>
        <v/>
      </c>
    </row>
    <row r="167">
      <c r="A167">
        <f>INDEX(resultados!$A$2:$ZZ$1797, 161, MATCH($B$1, resultados!$A$1:$ZZ$1, 0))</f>
        <v/>
      </c>
      <c r="B167">
        <f>INDEX(resultados!$A$2:$ZZ$1797, 161, MATCH($B$2, resultados!$A$1:$ZZ$1, 0))</f>
        <v/>
      </c>
      <c r="C167">
        <f>INDEX(resultados!$A$2:$ZZ$1797, 161, MATCH($B$3, resultados!$A$1:$ZZ$1, 0))</f>
        <v/>
      </c>
    </row>
    <row r="168">
      <c r="A168">
        <f>INDEX(resultados!$A$2:$ZZ$1797, 162, MATCH($B$1, resultados!$A$1:$ZZ$1, 0))</f>
        <v/>
      </c>
      <c r="B168">
        <f>INDEX(resultados!$A$2:$ZZ$1797, 162, MATCH($B$2, resultados!$A$1:$ZZ$1, 0))</f>
        <v/>
      </c>
      <c r="C168">
        <f>INDEX(resultados!$A$2:$ZZ$1797, 162, MATCH($B$3, resultados!$A$1:$ZZ$1, 0))</f>
        <v/>
      </c>
    </row>
    <row r="169">
      <c r="A169">
        <f>INDEX(resultados!$A$2:$ZZ$1797, 163, MATCH($B$1, resultados!$A$1:$ZZ$1, 0))</f>
        <v/>
      </c>
      <c r="B169">
        <f>INDEX(resultados!$A$2:$ZZ$1797, 163, MATCH($B$2, resultados!$A$1:$ZZ$1, 0))</f>
        <v/>
      </c>
      <c r="C169">
        <f>INDEX(resultados!$A$2:$ZZ$1797, 163, MATCH($B$3, resultados!$A$1:$ZZ$1, 0))</f>
        <v/>
      </c>
    </row>
    <row r="170">
      <c r="A170">
        <f>INDEX(resultados!$A$2:$ZZ$1797, 164, MATCH($B$1, resultados!$A$1:$ZZ$1, 0))</f>
        <v/>
      </c>
      <c r="B170">
        <f>INDEX(resultados!$A$2:$ZZ$1797, 164, MATCH($B$2, resultados!$A$1:$ZZ$1, 0))</f>
        <v/>
      </c>
      <c r="C170">
        <f>INDEX(resultados!$A$2:$ZZ$1797, 164, MATCH($B$3, resultados!$A$1:$ZZ$1, 0))</f>
        <v/>
      </c>
    </row>
    <row r="171">
      <c r="A171">
        <f>INDEX(resultados!$A$2:$ZZ$1797, 165, MATCH($B$1, resultados!$A$1:$ZZ$1, 0))</f>
        <v/>
      </c>
      <c r="B171">
        <f>INDEX(resultados!$A$2:$ZZ$1797, 165, MATCH($B$2, resultados!$A$1:$ZZ$1, 0))</f>
        <v/>
      </c>
      <c r="C171">
        <f>INDEX(resultados!$A$2:$ZZ$1797, 165, MATCH($B$3, resultados!$A$1:$ZZ$1, 0))</f>
        <v/>
      </c>
    </row>
    <row r="172">
      <c r="A172">
        <f>INDEX(resultados!$A$2:$ZZ$1797, 166, MATCH($B$1, resultados!$A$1:$ZZ$1, 0))</f>
        <v/>
      </c>
      <c r="B172">
        <f>INDEX(resultados!$A$2:$ZZ$1797, 166, MATCH($B$2, resultados!$A$1:$ZZ$1, 0))</f>
        <v/>
      </c>
      <c r="C172">
        <f>INDEX(resultados!$A$2:$ZZ$1797, 166, MATCH($B$3, resultados!$A$1:$ZZ$1, 0))</f>
        <v/>
      </c>
    </row>
    <row r="173">
      <c r="A173">
        <f>INDEX(resultados!$A$2:$ZZ$1797, 167, MATCH($B$1, resultados!$A$1:$ZZ$1, 0))</f>
        <v/>
      </c>
      <c r="B173">
        <f>INDEX(resultados!$A$2:$ZZ$1797, 167, MATCH($B$2, resultados!$A$1:$ZZ$1, 0))</f>
        <v/>
      </c>
      <c r="C173">
        <f>INDEX(resultados!$A$2:$ZZ$1797, 167, MATCH($B$3, resultados!$A$1:$ZZ$1, 0))</f>
        <v/>
      </c>
    </row>
    <row r="174">
      <c r="A174">
        <f>INDEX(resultados!$A$2:$ZZ$1797, 168, MATCH($B$1, resultados!$A$1:$ZZ$1, 0))</f>
        <v/>
      </c>
      <c r="B174">
        <f>INDEX(resultados!$A$2:$ZZ$1797, 168, MATCH($B$2, resultados!$A$1:$ZZ$1, 0))</f>
        <v/>
      </c>
      <c r="C174">
        <f>INDEX(resultados!$A$2:$ZZ$1797, 168, MATCH($B$3, resultados!$A$1:$ZZ$1, 0))</f>
        <v/>
      </c>
    </row>
    <row r="175">
      <c r="A175">
        <f>INDEX(resultados!$A$2:$ZZ$1797, 169, MATCH($B$1, resultados!$A$1:$ZZ$1, 0))</f>
        <v/>
      </c>
      <c r="B175">
        <f>INDEX(resultados!$A$2:$ZZ$1797, 169, MATCH($B$2, resultados!$A$1:$ZZ$1, 0))</f>
        <v/>
      </c>
      <c r="C175">
        <f>INDEX(resultados!$A$2:$ZZ$1797, 169, MATCH($B$3, resultados!$A$1:$ZZ$1, 0))</f>
        <v/>
      </c>
    </row>
    <row r="176">
      <c r="A176">
        <f>INDEX(resultados!$A$2:$ZZ$1797, 170, MATCH($B$1, resultados!$A$1:$ZZ$1, 0))</f>
        <v/>
      </c>
      <c r="B176">
        <f>INDEX(resultados!$A$2:$ZZ$1797, 170, MATCH($B$2, resultados!$A$1:$ZZ$1, 0))</f>
        <v/>
      </c>
      <c r="C176">
        <f>INDEX(resultados!$A$2:$ZZ$1797, 170, MATCH($B$3, resultados!$A$1:$ZZ$1, 0))</f>
        <v/>
      </c>
    </row>
    <row r="177">
      <c r="A177">
        <f>INDEX(resultados!$A$2:$ZZ$1797, 171, MATCH($B$1, resultados!$A$1:$ZZ$1, 0))</f>
        <v/>
      </c>
      <c r="B177">
        <f>INDEX(resultados!$A$2:$ZZ$1797, 171, MATCH($B$2, resultados!$A$1:$ZZ$1, 0))</f>
        <v/>
      </c>
      <c r="C177">
        <f>INDEX(resultados!$A$2:$ZZ$1797, 171, MATCH($B$3, resultados!$A$1:$ZZ$1, 0))</f>
        <v/>
      </c>
    </row>
    <row r="178">
      <c r="A178">
        <f>INDEX(resultados!$A$2:$ZZ$1797, 172, MATCH($B$1, resultados!$A$1:$ZZ$1, 0))</f>
        <v/>
      </c>
      <c r="B178">
        <f>INDEX(resultados!$A$2:$ZZ$1797, 172, MATCH($B$2, resultados!$A$1:$ZZ$1, 0))</f>
        <v/>
      </c>
      <c r="C178">
        <f>INDEX(resultados!$A$2:$ZZ$1797, 172, MATCH($B$3, resultados!$A$1:$ZZ$1, 0))</f>
        <v/>
      </c>
    </row>
    <row r="179">
      <c r="A179">
        <f>INDEX(resultados!$A$2:$ZZ$1797, 173, MATCH($B$1, resultados!$A$1:$ZZ$1, 0))</f>
        <v/>
      </c>
      <c r="B179">
        <f>INDEX(resultados!$A$2:$ZZ$1797, 173, MATCH($B$2, resultados!$A$1:$ZZ$1, 0))</f>
        <v/>
      </c>
      <c r="C179">
        <f>INDEX(resultados!$A$2:$ZZ$1797, 173, MATCH($B$3, resultados!$A$1:$ZZ$1, 0))</f>
        <v/>
      </c>
    </row>
    <row r="180">
      <c r="A180">
        <f>INDEX(resultados!$A$2:$ZZ$1797, 174, MATCH($B$1, resultados!$A$1:$ZZ$1, 0))</f>
        <v/>
      </c>
      <c r="B180">
        <f>INDEX(resultados!$A$2:$ZZ$1797, 174, MATCH($B$2, resultados!$A$1:$ZZ$1, 0))</f>
        <v/>
      </c>
      <c r="C180">
        <f>INDEX(resultados!$A$2:$ZZ$1797, 174, MATCH($B$3, resultados!$A$1:$ZZ$1, 0))</f>
        <v/>
      </c>
    </row>
    <row r="181">
      <c r="A181">
        <f>INDEX(resultados!$A$2:$ZZ$1797, 175, MATCH($B$1, resultados!$A$1:$ZZ$1, 0))</f>
        <v/>
      </c>
      <c r="B181">
        <f>INDEX(resultados!$A$2:$ZZ$1797, 175, MATCH($B$2, resultados!$A$1:$ZZ$1, 0))</f>
        <v/>
      </c>
      <c r="C181">
        <f>INDEX(resultados!$A$2:$ZZ$1797, 175, MATCH($B$3, resultados!$A$1:$ZZ$1, 0))</f>
        <v/>
      </c>
    </row>
    <row r="182">
      <c r="A182">
        <f>INDEX(resultados!$A$2:$ZZ$1797, 176, MATCH($B$1, resultados!$A$1:$ZZ$1, 0))</f>
        <v/>
      </c>
      <c r="B182">
        <f>INDEX(resultados!$A$2:$ZZ$1797, 176, MATCH($B$2, resultados!$A$1:$ZZ$1, 0))</f>
        <v/>
      </c>
      <c r="C182">
        <f>INDEX(resultados!$A$2:$ZZ$1797, 176, MATCH($B$3, resultados!$A$1:$ZZ$1, 0))</f>
        <v/>
      </c>
    </row>
    <row r="183">
      <c r="A183">
        <f>INDEX(resultados!$A$2:$ZZ$1797, 177, MATCH($B$1, resultados!$A$1:$ZZ$1, 0))</f>
        <v/>
      </c>
      <c r="B183">
        <f>INDEX(resultados!$A$2:$ZZ$1797, 177, MATCH($B$2, resultados!$A$1:$ZZ$1, 0))</f>
        <v/>
      </c>
      <c r="C183">
        <f>INDEX(resultados!$A$2:$ZZ$1797, 177, MATCH($B$3, resultados!$A$1:$ZZ$1, 0))</f>
        <v/>
      </c>
    </row>
    <row r="184">
      <c r="A184">
        <f>INDEX(resultados!$A$2:$ZZ$1797, 178, MATCH($B$1, resultados!$A$1:$ZZ$1, 0))</f>
        <v/>
      </c>
      <c r="B184">
        <f>INDEX(resultados!$A$2:$ZZ$1797, 178, MATCH($B$2, resultados!$A$1:$ZZ$1, 0))</f>
        <v/>
      </c>
      <c r="C184">
        <f>INDEX(resultados!$A$2:$ZZ$1797, 178, MATCH($B$3, resultados!$A$1:$ZZ$1, 0))</f>
        <v/>
      </c>
    </row>
    <row r="185">
      <c r="A185">
        <f>INDEX(resultados!$A$2:$ZZ$1797, 179, MATCH($B$1, resultados!$A$1:$ZZ$1, 0))</f>
        <v/>
      </c>
      <c r="B185">
        <f>INDEX(resultados!$A$2:$ZZ$1797, 179, MATCH($B$2, resultados!$A$1:$ZZ$1, 0))</f>
        <v/>
      </c>
      <c r="C185">
        <f>INDEX(resultados!$A$2:$ZZ$1797, 179, MATCH($B$3, resultados!$A$1:$ZZ$1, 0))</f>
        <v/>
      </c>
    </row>
    <row r="186">
      <c r="A186">
        <f>INDEX(resultados!$A$2:$ZZ$1797, 180, MATCH($B$1, resultados!$A$1:$ZZ$1, 0))</f>
        <v/>
      </c>
      <c r="B186">
        <f>INDEX(resultados!$A$2:$ZZ$1797, 180, MATCH($B$2, resultados!$A$1:$ZZ$1, 0))</f>
        <v/>
      </c>
      <c r="C186">
        <f>INDEX(resultados!$A$2:$ZZ$1797, 180, MATCH($B$3, resultados!$A$1:$ZZ$1, 0))</f>
        <v/>
      </c>
    </row>
    <row r="187">
      <c r="A187">
        <f>INDEX(resultados!$A$2:$ZZ$1797, 181, MATCH($B$1, resultados!$A$1:$ZZ$1, 0))</f>
        <v/>
      </c>
      <c r="B187">
        <f>INDEX(resultados!$A$2:$ZZ$1797, 181, MATCH($B$2, resultados!$A$1:$ZZ$1, 0))</f>
        <v/>
      </c>
      <c r="C187">
        <f>INDEX(resultados!$A$2:$ZZ$1797, 181, MATCH($B$3, resultados!$A$1:$ZZ$1, 0))</f>
        <v/>
      </c>
    </row>
    <row r="188">
      <c r="A188">
        <f>INDEX(resultados!$A$2:$ZZ$1797, 182, MATCH($B$1, resultados!$A$1:$ZZ$1, 0))</f>
        <v/>
      </c>
      <c r="B188">
        <f>INDEX(resultados!$A$2:$ZZ$1797, 182, MATCH($B$2, resultados!$A$1:$ZZ$1, 0))</f>
        <v/>
      </c>
      <c r="C188">
        <f>INDEX(resultados!$A$2:$ZZ$1797, 182, MATCH($B$3, resultados!$A$1:$ZZ$1, 0))</f>
        <v/>
      </c>
    </row>
    <row r="189">
      <c r="A189">
        <f>INDEX(resultados!$A$2:$ZZ$1797, 183, MATCH($B$1, resultados!$A$1:$ZZ$1, 0))</f>
        <v/>
      </c>
      <c r="B189">
        <f>INDEX(resultados!$A$2:$ZZ$1797, 183, MATCH($B$2, resultados!$A$1:$ZZ$1, 0))</f>
        <v/>
      </c>
      <c r="C189">
        <f>INDEX(resultados!$A$2:$ZZ$1797, 183, MATCH($B$3, resultados!$A$1:$ZZ$1, 0))</f>
        <v/>
      </c>
    </row>
    <row r="190">
      <c r="A190">
        <f>INDEX(resultados!$A$2:$ZZ$1797, 184, MATCH($B$1, resultados!$A$1:$ZZ$1, 0))</f>
        <v/>
      </c>
      <c r="B190">
        <f>INDEX(resultados!$A$2:$ZZ$1797, 184, MATCH($B$2, resultados!$A$1:$ZZ$1, 0))</f>
        <v/>
      </c>
      <c r="C190">
        <f>INDEX(resultados!$A$2:$ZZ$1797, 184, MATCH($B$3, resultados!$A$1:$ZZ$1, 0))</f>
        <v/>
      </c>
    </row>
    <row r="191">
      <c r="A191">
        <f>INDEX(resultados!$A$2:$ZZ$1797, 185, MATCH($B$1, resultados!$A$1:$ZZ$1, 0))</f>
        <v/>
      </c>
      <c r="B191">
        <f>INDEX(resultados!$A$2:$ZZ$1797, 185, MATCH($B$2, resultados!$A$1:$ZZ$1, 0))</f>
        <v/>
      </c>
      <c r="C191">
        <f>INDEX(resultados!$A$2:$ZZ$1797, 185, MATCH($B$3, resultados!$A$1:$ZZ$1, 0))</f>
        <v/>
      </c>
    </row>
    <row r="192">
      <c r="A192">
        <f>INDEX(resultados!$A$2:$ZZ$1797, 186, MATCH($B$1, resultados!$A$1:$ZZ$1, 0))</f>
        <v/>
      </c>
      <c r="B192">
        <f>INDEX(resultados!$A$2:$ZZ$1797, 186, MATCH($B$2, resultados!$A$1:$ZZ$1, 0))</f>
        <v/>
      </c>
      <c r="C192">
        <f>INDEX(resultados!$A$2:$ZZ$1797, 186, MATCH($B$3, resultados!$A$1:$ZZ$1, 0))</f>
        <v/>
      </c>
    </row>
    <row r="193">
      <c r="A193">
        <f>INDEX(resultados!$A$2:$ZZ$1797, 187, MATCH($B$1, resultados!$A$1:$ZZ$1, 0))</f>
        <v/>
      </c>
      <c r="B193">
        <f>INDEX(resultados!$A$2:$ZZ$1797, 187, MATCH($B$2, resultados!$A$1:$ZZ$1, 0))</f>
        <v/>
      </c>
      <c r="C193">
        <f>INDEX(resultados!$A$2:$ZZ$1797, 187, MATCH($B$3, resultados!$A$1:$ZZ$1, 0))</f>
        <v/>
      </c>
    </row>
    <row r="194">
      <c r="A194">
        <f>INDEX(resultados!$A$2:$ZZ$1797, 188, MATCH($B$1, resultados!$A$1:$ZZ$1, 0))</f>
        <v/>
      </c>
      <c r="B194">
        <f>INDEX(resultados!$A$2:$ZZ$1797, 188, MATCH($B$2, resultados!$A$1:$ZZ$1, 0))</f>
        <v/>
      </c>
      <c r="C194">
        <f>INDEX(resultados!$A$2:$ZZ$1797, 188, MATCH($B$3, resultados!$A$1:$ZZ$1, 0))</f>
        <v/>
      </c>
    </row>
    <row r="195">
      <c r="A195">
        <f>INDEX(resultados!$A$2:$ZZ$1797, 189, MATCH($B$1, resultados!$A$1:$ZZ$1, 0))</f>
        <v/>
      </c>
      <c r="B195">
        <f>INDEX(resultados!$A$2:$ZZ$1797, 189, MATCH($B$2, resultados!$A$1:$ZZ$1, 0))</f>
        <v/>
      </c>
      <c r="C195">
        <f>INDEX(resultados!$A$2:$ZZ$1797, 189, MATCH($B$3, resultados!$A$1:$ZZ$1, 0))</f>
        <v/>
      </c>
    </row>
    <row r="196">
      <c r="A196">
        <f>INDEX(resultados!$A$2:$ZZ$1797, 190, MATCH($B$1, resultados!$A$1:$ZZ$1, 0))</f>
        <v/>
      </c>
      <c r="B196">
        <f>INDEX(resultados!$A$2:$ZZ$1797, 190, MATCH($B$2, resultados!$A$1:$ZZ$1, 0))</f>
        <v/>
      </c>
      <c r="C196">
        <f>INDEX(resultados!$A$2:$ZZ$1797, 190, MATCH($B$3, resultados!$A$1:$ZZ$1, 0))</f>
        <v/>
      </c>
    </row>
    <row r="197">
      <c r="A197">
        <f>INDEX(resultados!$A$2:$ZZ$1797, 191, MATCH($B$1, resultados!$A$1:$ZZ$1, 0))</f>
        <v/>
      </c>
      <c r="B197">
        <f>INDEX(resultados!$A$2:$ZZ$1797, 191, MATCH($B$2, resultados!$A$1:$ZZ$1, 0))</f>
        <v/>
      </c>
      <c r="C197">
        <f>INDEX(resultados!$A$2:$ZZ$1797, 191, MATCH($B$3, resultados!$A$1:$ZZ$1, 0))</f>
        <v/>
      </c>
    </row>
    <row r="198">
      <c r="A198">
        <f>INDEX(resultados!$A$2:$ZZ$1797, 192, MATCH($B$1, resultados!$A$1:$ZZ$1, 0))</f>
        <v/>
      </c>
      <c r="B198">
        <f>INDEX(resultados!$A$2:$ZZ$1797, 192, MATCH($B$2, resultados!$A$1:$ZZ$1, 0))</f>
        <v/>
      </c>
      <c r="C198">
        <f>INDEX(resultados!$A$2:$ZZ$1797, 192, MATCH($B$3, resultados!$A$1:$ZZ$1, 0))</f>
        <v/>
      </c>
    </row>
    <row r="199">
      <c r="A199">
        <f>INDEX(resultados!$A$2:$ZZ$1797, 193, MATCH($B$1, resultados!$A$1:$ZZ$1, 0))</f>
        <v/>
      </c>
      <c r="B199">
        <f>INDEX(resultados!$A$2:$ZZ$1797, 193, MATCH($B$2, resultados!$A$1:$ZZ$1, 0))</f>
        <v/>
      </c>
      <c r="C199">
        <f>INDEX(resultados!$A$2:$ZZ$1797, 193, MATCH($B$3, resultados!$A$1:$ZZ$1, 0))</f>
        <v/>
      </c>
    </row>
    <row r="200">
      <c r="A200">
        <f>INDEX(resultados!$A$2:$ZZ$1797, 194, MATCH($B$1, resultados!$A$1:$ZZ$1, 0))</f>
        <v/>
      </c>
      <c r="B200">
        <f>INDEX(resultados!$A$2:$ZZ$1797, 194, MATCH($B$2, resultados!$A$1:$ZZ$1, 0))</f>
        <v/>
      </c>
      <c r="C200">
        <f>INDEX(resultados!$A$2:$ZZ$1797, 194, MATCH($B$3, resultados!$A$1:$ZZ$1, 0))</f>
        <v/>
      </c>
    </row>
    <row r="201">
      <c r="A201">
        <f>INDEX(resultados!$A$2:$ZZ$1797, 195, MATCH($B$1, resultados!$A$1:$ZZ$1, 0))</f>
        <v/>
      </c>
      <c r="B201">
        <f>INDEX(resultados!$A$2:$ZZ$1797, 195, MATCH($B$2, resultados!$A$1:$ZZ$1, 0))</f>
        <v/>
      </c>
      <c r="C201">
        <f>INDEX(resultados!$A$2:$ZZ$1797, 195, MATCH($B$3, resultados!$A$1:$ZZ$1, 0))</f>
        <v/>
      </c>
    </row>
    <row r="202">
      <c r="A202">
        <f>INDEX(resultados!$A$2:$ZZ$1797, 196, MATCH($B$1, resultados!$A$1:$ZZ$1, 0))</f>
        <v/>
      </c>
      <c r="B202">
        <f>INDEX(resultados!$A$2:$ZZ$1797, 196, MATCH($B$2, resultados!$A$1:$ZZ$1, 0))</f>
        <v/>
      </c>
      <c r="C202">
        <f>INDEX(resultados!$A$2:$ZZ$1797, 196, MATCH($B$3, resultados!$A$1:$ZZ$1, 0))</f>
        <v/>
      </c>
    </row>
    <row r="203">
      <c r="A203">
        <f>INDEX(resultados!$A$2:$ZZ$1797, 197, MATCH($B$1, resultados!$A$1:$ZZ$1, 0))</f>
        <v/>
      </c>
      <c r="B203">
        <f>INDEX(resultados!$A$2:$ZZ$1797, 197, MATCH($B$2, resultados!$A$1:$ZZ$1, 0))</f>
        <v/>
      </c>
      <c r="C203">
        <f>INDEX(resultados!$A$2:$ZZ$1797, 197, MATCH($B$3, resultados!$A$1:$ZZ$1, 0))</f>
        <v/>
      </c>
    </row>
    <row r="204">
      <c r="A204">
        <f>INDEX(resultados!$A$2:$ZZ$1797, 198, MATCH($B$1, resultados!$A$1:$ZZ$1, 0))</f>
        <v/>
      </c>
      <c r="B204">
        <f>INDEX(resultados!$A$2:$ZZ$1797, 198, MATCH($B$2, resultados!$A$1:$ZZ$1, 0))</f>
        <v/>
      </c>
      <c r="C204">
        <f>INDEX(resultados!$A$2:$ZZ$1797, 198, MATCH($B$3, resultados!$A$1:$ZZ$1, 0))</f>
        <v/>
      </c>
    </row>
    <row r="205">
      <c r="A205">
        <f>INDEX(resultados!$A$2:$ZZ$1797, 199, MATCH($B$1, resultados!$A$1:$ZZ$1, 0))</f>
        <v/>
      </c>
      <c r="B205">
        <f>INDEX(resultados!$A$2:$ZZ$1797, 199, MATCH($B$2, resultados!$A$1:$ZZ$1, 0))</f>
        <v/>
      </c>
      <c r="C205">
        <f>INDEX(resultados!$A$2:$ZZ$1797, 199, MATCH($B$3, resultados!$A$1:$ZZ$1, 0))</f>
        <v/>
      </c>
    </row>
    <row r="206">
      <c r="A206">
        <f>INDEX(resultados!$A$2:$ZZ$1797, 200, MATCH($B$1, resultados!$A$1:$ZZ$1, 0))</f>
        <v/>
      </c>
      <c r="B206">
        <f>INDEX(resultados!$A$2:$ZZ$1797, 200, MATCH($B$2, resultados!$A$1:$ZZ$1, 0))</f>
        <v/>
      </c>
      <c r="C206">
        <f>INDEX(resultados!$A$2:$ZZ$1797, 200, MATCH($B$3, resultados!$A$1:$ZZ$1, 0))</f>
        <v/>
      </c>
    </row>
    <row r="207">
      <c r="A207">
        <f>INDEX(resultados!$A$2:$ZZ$1797, 201, MATCH($B$1, resultados!$A$1:$ZZ$1, 0))</f>
        <v/>
      </c>
      <c r="B207">
        <f>INDEX(resultados!$A$2:$ZZ$1797, 201, MATCH($B$2, resultados!$A$1:$ZZ$1, 0))</f>
        <v/>
      </c>
      <c r="C207">
        <f>INDEX(resultados!$A$2:$ZZ$1797, 201, MATCH($B$3, resultados!$A$1:$ZZ$1, 0))</f>
        <v/>
      </c>
    </row>
    <row r="208">
      <c r="A208">
        <f>INDEX(resultados!$A$2:$ZZ$1797, 202, MATCH($B$1, resultados!$A$1:$ZZ$1, 0))</f>
        <v/>
      </c>
      <c r="B208">
        <f>INDEX(resultados!$A$2:$ZZ$1797, 202, MATCH($B$2, resultados!$A$1:$ZZ$1, 0))</f>
        <v/>
      </c>
      <c r="C208">
        <f>INDEX(resultados!$A$2:$ZZ$1797, 202, MATCH($B$3, resultados!$A$1:$ZZ$1, 0))</f>
        <v/>
      </c>
    </row>
    <row r="209">
      <c r="A209">
        <f>INDEX(resultados!$A$2:$ZZ$1797, 203, MATCH($B$1, resultados!$A$1:$ZZ$1, 0))</f>
        <v/>
      </c>
      <c r="B209">
        <f>INDEX(resultados!$A$2:$ZZ$1797, 203, MATCH($B$2, resultados!$A$1:$ZZ$1, 0))</f>
        <v/>
      </c>
      <c r="C209">
        <f>INDEX(resultados!$A$2:$ZZ$1797, 203, MATCH($B$3, resultados!$A$1:$ZZ$1, 0))</f>
        <v/>
      </c>
    </row>
    <row r="210">
      <c r="A210">
        <f>INDEX(resultados!$A$2:$ZZ$1797, 204, MATCH($B$1, resultados!$A$1:$ZZ$1, 0))</f>
        <v/>
      </c>
      <c r="B210">
        <f>INDEX(resultados!$A$2:$ZZ$1797, 204, MATCH($B$2, resultados!$A$1:$ZZ$1, 0))</f>
        <v/>
      </c>
      <c r="C210">
        <f>INDEX(resultados!$A$2:$ZZ$1797, 204, MATCH($B$3, resultados!$A$1:$ZZ$1, 0))</f>
        <v/>
      </c>
    </row>
    <row r="211">
      <c r="A211">
        <f>INDEX(resultados!$A$2:$ZZ$1797, 205, MATCH($B$1, resultados!$A$1:$ZZ$1, 0))</f>
        <v/>
      </c>
      <c r="B211">
        <f>INDEX(resultados!$A$2:$ZZ$1797, 205, MATCH($B$2, resultados!$A$1:$ZZ$1, 0))</f>
        <v/>
      </c>
      <c r="C211">
        <f>INDEX(resultados!$A$2:$ZZ$1797, 205, MATCH($B$3, resultados!$A$1:$ZZ$1, 0))</f>
        <v/>
      </c>
    </row>
    <row r="212">
      <c r="A212">
        <f>INDEX(resultados!$A$2:$ZZ$1797, 206, MATCH($B$1, resultados!$A$1:$ZZ$1, 0))</f>
        <v/>
      </c>
      <c r="B212">
        <f>INDEX(resultados!$A$2:$ZZ$1797, 206, MATCH($B$2, resultados!$A$1:$ZZ$1, 0))</f>
        <v/>
      </c>
      <c r="C212">
        <f>INDEX(resultados!$A$2:$ZZ$1797, 206, MATCH($B$3, resultados!$A$1:$ZZ$1, 0))</f>
        <v/>
      </c>
    </row>
    <row r="213">
      <c r="A213">
        <f>INDEX(resultados!$A$2:$ZZ$1797, 207, MATCH($B$1, resultados!$A$1:$ZZ$1, 0))</f>
        <v/>
      </c>
      <c r="B213">
        <f>INDEX(resultados!$A$2:$ZZ$1797, 207, MATCH($B$2, resultados!$A$1:$ZZ$1, 0))</f>
        <v/>
      </c>
      <c r="C213">
        <f>INDEX(resultados!$A$2:$ZZ$1797, 207, MATCH($B$3, resultados!$A$1:$ZZ$1, 0))</f>
        <v/>
      </c>
    </row>
    <row r="214">
      <c r="A214">
        <f>INDEX(resultados!$A$2:$ZZ$1797, 208, MATCH($B$1, resultados!$A$1:$ZZ$1, 0))</f>
        <v/>
      </c>
      <c r="B214">
        <f>INDEX(resultados!$A$2:$ZZ$1797, 208, MATCH($B$2, resultados!$A$1:$ZZ$1, 0))</f>
        <v/>
      </c>
      <c r="C214">
        <f>INDEX(resultados!$A$2:$ZZ$1797, 208, MATCH($B$3, resultados!$A$1:$ZZ$1, 0))</f>
        <v/>
      </c>
    </row>
    <row r="215">
      <c r="A215">
        <f>INDEX(resultados!$A$2:$ZZ$1797, 209, MATCH($B$1, resultados!$A$1:$ZZ$1, 0))</f>
        <v/>
      </c>
      <c r="B215">
        <f>INDEX(resultados!$A$2:$ZZ$1797, 209, MATCH($B$2, resultados!$A$1:$ZZ$1, 0))</f>
        <v/>
      </c>
      <c r="C215">
        <f>INDEX(resultados!$A$2:$ZZ$1797, 209, MATCH($B$3, resultados!$A$1:$ZZ$1, 0))</f>
        <v/>
      </c>
    </row>
    <row r="216">
      <c r="A216">
        <f>INDEX(resultados!$A$2:$ZZ$1797, 210, MATCH($B$1, resultados!$A$1:$ZZ$1, 0))</f>
        <v/>
      </c>
      <c r="B216">
        <f>INDEX(resultados!$A$2:$ZZ$1797, 210, MATCH($B$2, resultados!$A$1:$ZZ$1, 0))</f>
        <v/>
      </c>
      <c r="C216">
        <f>INDEX(resultados!$A$2:$ZZ$1797, 210, MATCH($B$3, resultados!$A$1:$ZZ$1, 0))</f>
        <v/>
      </c>
    </row>
    <row r="217">
      <c r="A217">
        <f>INDEX(resultados!$A$2:$ZZ$1797, 211, MATCH($B$1, resultados!$A$1:$ZZ$1, 0))</f>
        <v/>
      </c>
      <c r="B217">
        <f>INDEX(resultados!$A$2:$ZZ$1797, 211, MATCH($B$2, resultados!$A$1:$ZZ$1, 0))</f>
        <v/>
      </c>
      <c r="C217">
        <f>INDEX(resultados!$A$2:$ZZ$1797, 211, MATCH($B$3, resultados!$A$1:$ZZ$1, 0))</f>
        <v/>
      </c>
    </row>
    <row r="218">
      <c r="A218">
        <f>INDEX(resultados!$A$2:$ZZ$1797, 212, MATCH($B$1, resultados!$A$1:$ZZ$1, 0))</f>
        <v/>
      </c>
      <c r="B218">
        <f>INDEX(resultados!$A$2:$ZZ$1797, 212, MATCH($B$2, resultados!$A$1:$ZZ$1, 0))</f>
        <v/>
      </c>
      <c r="C218">
        <f>INDEX(resultados!$A$2:$ZZ$1797, 212, MATCH($B$3, resultados!$A$1:$ZZ$1, 0))</f>
        <v/>
      </c>
    </row>
    <row r="219">
      <c r="A219">
        <f>INDEX(resultados!$A$2:$ZZ$1797, 213, MATCH($B$1, resultados!$A$1:$ZZ$1, 0))</f>
        <v/>
      </c>
      <c r="B219">
        <f>INDEX(resultados!$A$2:$ZZ$1797, 213, MATCH($B$2, resultados!$A$1:$ZZ$1, 0))</f>
        <v/>
      </c>
      <c r="C219">
        <f>INDEX(resultados!$A$2:$ZZ$1797, 213, MATCH($B$3, resultados!$A$1:$ZZ$1, 0))</f>
        <v/>
      </c>
    </row>
    <row r="220">
      <c r="A220">
        <f>INDEX(resultados!$A$2:$ZZ$1797, 214, MATCH($B$1, resultados!$A$1:$ZZ$1, 0))</f>
        <v/>
      </c>
      <c r="B220">
        <f>INDEX(resultados!$A$2:$ZZ$1797, 214, MATCH($B$2, resultados!$A$1:$ZZ$1, 0))</f>
        <v/>
      </c>
      <c r="C220">
        <f>INDEX(resultados!$A$2:$ZZ$1797, 214, MATCH($B$3, resultados!$A$1:$ZZ$1, 0))</f>
        <v/>
      </c>
    </row>
    <row r="221">
      <c r="A221">
        <f>INDEX(resultados!$A$2:$ZZ$1797, 215, MATCH($B$1, resultados!$A$1:$ZZ$1, 0))</f>
        <v/>
      </c>
      <c r="B221">
        <f>INDEX(resultados!$A$2:$ZZ$1797, 215, MATCH($B$2, resultados!$A$1:$ZZ$1, 0))</f>
        <v/>
      </c>
      <c r="C221">
        <f>INDEX(resultados!$A$2:$ZZ$1797, 215, MATCH($B$3, resultados!$A$1:$ZZ$1, 0))</f>
        <v/>
      </c>
    </row>
    <row r="222">
      <c r="A222">
        <f>INDEX(resultados!$A$2:$ZZ$1797, 216, MATCH($B$1, resultados!$A$1:$ZZ$1, 0))</f>
        <v/>
      </c>
      <c r="B222">
        <f>INDEX(resultados!$A$2:$ZZ$1797, 216, MATCH($B$2, resultados!$A$1:$ZZ$1, 0))</f>
        <v/>
      </c>
      <c r="C222">
        <f>INDEX(resultados!$A$2:$ZZ$1797, 216, MATCH($B$3, resultados!$A$1:$ZZ$1, 0))</f>
        <v/>
      </c>
    </row>
    <row r="223">
      <c r="A223">
        <f>INDEX(resultados!$A$2:$ZZ$1797, 217, MATCH($B$1, resultados!$A$1:$ZZ$1, 0))</f>
        <v/>
      </c>
      <c r="B223">
        <f>INDEX(resultados!$A$2:$ZZ$1797, 217, MATCH($B$2, resultados!$A$1:$ZZ$1, 0))</f>
        <v/>
      </c>
      <c r="C223">
        <f>INDEX(resultados!$A$2:$ZZ$1797, 217, MATCH($B$3, resultados!$A$1:$ZZ$1, 0))</f>
        <v/>
      </c>
    </row>
    <row r="224">
      <c r="A224">
        <f>INDEX(resultados!$A$2:$ZZ$1797, 218, MATCH($B$1, resultados!$A$1:$ZZ$1, 0))</f>
        <v/>
      </c>
      <c r="B224">
        <f>INDEX(resultados!$A$2:$ZZ$1797, 218, MATCH($B$2, resultados!$A$1:$ZZ$1, 0))</f>
        <v/>
      </c>
      <c r="C224">
        <f>INDEX(resultados!$A$2:$ZZ$1797, 218, MATCH($B$3, resultados!$A$1:$ZZ$1, 0))</f>
        <v/>
      </c>
    </row>
    <row r="225">
      <c r="A225">
        <f>INDEX(resultados!$A$2:$ZZ$1797, 219, MATCH($B$1, resultados!$A$1:$ZZ$1, 0))</f>
        <v/>
      </c>
      <c r="B225">
        <f>INDEX(resultados!$A$2:$ZZ$1797, 219, MATCH($B$2, resultados!$A$1:$ZZ$1, 0))</f>
        <v/>
      </c>
      <c r="C225">
        <f>INDEX(resultados!$A$2:$ZZ$1797, 219, MATCH($B$3, resultados!$A$1:$ZZ$1, 0))</f>
        <v/>
      </c>
    </row>
    <row r="226">
      <c r="A226">
        <f>INDEX(resultados!$A$2:$ZZ$1797, 220, MATCH($B$1, resultados!$A$1:$ZZ$1, 0))</f>
        <v/>
      </c>
      <c r="B226">
        <f>INDEX(resultados!$A$2:$ZZ$1797, 220, MATCH($B$2, resultados!$A$1:$ZZ$1, 0))</f>
        <v/>
      </c>
      <c r="C226">
        <f>INDEX(resultados!$A$2:$ZZ$1797, 220, MATCH($B$3, resultados!$A$1:$ZZ$1, 0))</f>
        <v/>
      </c>
    </row>
    <row r="227">
      <c r="A227">
        <f>INDEX(resultados!$A$2:$ZZ$1797, 221, MATCH($B$1, resultados!$A$1:$ZZ$1, 0))</f>
        <v/>
      </c>
      <c r="B227">
        <f>INDEX(resultados!$A$2:$ZZ$1797, 221, MATCH($B$2, resultados!$A$1:$ZZ$1, 0))</f>
        <v/>
      </c>
      <c r="C227">
        <f>INDEX(resultados!$A$2:$ZZ$1797, 221, MATCH($B$3, resultados!$A$1:$ZZ$1, 0))</f>
        <v/>
      </c>
    </row>
    <row r="228">
      <c r="A228">
        <f>INDEX(resultados!$A$2:$ZZ$1797, 222, MATCH($B$1, resultados!$A$1:$ZZ$1, 0))</f>
        <v/>
      </c>
      <c r="B228">
        <f>INDEX(resultados!$A$2:$ZZ$1797, 222, MATCH($B$2, resultados!$A$1:$ZZ$1, 0))</f>
        <v/>
      </c>
      <c r="C228">
        <f>INDEX(resultados!$A$2:$ZZ$1797, 222, MATCH($B$3, resultados!$A$1:$ZZ$1, 0))</f>
        <v/>
      </c>
    </row>
    <row r="229">
      <c r="A229">
        <f>INDEX(resultados!$A$2:$ZZ$1797, 223, MATCH($B$1, resultados!$A$1:$ZZ$1, 0))</f>
        <v/>
      </c>
      <c r="B229">
        <f>INDEX(resultados!$A$2:$ZZ$1797, 223, MATCH($B$2, resultados!$A$1:$ZZ$1, 0))</f>
        <v/>
      </c>
      <c r="C229">
        <f>INDEX(resultados!$A$2:$ZZ$1797, 223, MATCH($B$3, resultados!$A$1:$ZZ$1, 0))</f>
        <v/>
      </c>
    </row>
    <row r="230">
      <c r="A230">
        <f>INDEX(resultados!$A$2:$ZZ$1797, 224, MATCH($B$1, resultados!$A$1:$ZZ$1, 0))</f>
        <v/>
      </c>
      <c r="B230">
        <f>INDEX(resultados!$A$2:$ZZ$1797, 224, MATCH($B$2, resultados!$A$1:$ZZ$1, 0))</f>
        <v/>
      </c>
      <c r="C230">
        <f>INDEX(resultados!$A$2:$ZZ$1797, 224, MATCH($B$3, resultados!$A$1:$ZZ$1, 0))</f>
        <v/>
      </c>
    </row>
    <row r="231">
      <c r="A231">
        <f>INDEX(resultados!$A$2:$ZZ$1797, 225, MATCH($B$1, resultados!$A$1:$ZZ$1, 0))</f>
        <v/>
      </c>
      <c r="B231">
        <f>INDEX(resultados!$A$2:$ZZ$1797, 225, MATCH($B$2, resultados!$A$1:$ZZ$1, 0))</f>
        <v/>
      </c>
      <c r="C231">
        <f>INDEX(resultados!$A$2:$ZZ$1797, 225, MATCH($B$3, resultados!$A$1:$ZZ$1, 0))</f>
        <v/>
      </c>
    </row>
    <row r="232">
      <c r="A232">
        <f>INDEX(resultados!$A$2:$ZZ$1797, 226, MATCH($B$1, resultados!$A$1:$ZZ$1, 0))</f>
        <v/>
      </c>
      <c r="B232">
        <f>INDEX(resultados!$A$2:$ZZ$1797, 226, MATCH($B$2, resultados!$A$1:$ZZ$1, 0))</f>
        <v/>
      </c>
      <c r="C232">
        <f>INDEX(resultados!$A$2:$ZZ$1797, 226, MATCH($B$3, resultados!$A$1:$ZZ$1, 0))</f>
        <v/>
      </c>
    </row>
    <row r="233">
      <c r="A233">
        <f>INDEX(resultados!$A$2:$ZZ$1797, 227, MATCH($B$1, resultados!$A$1:$ZZ$1, 0))</f>
        <v/>
      </c>
      <c r="B233">
        <f>INDEX(resultados!$A$2:$ZZ$1797, 227, MATCH($B$2, resultados!$A$1:$ZZ$1, 0))</f>
        <v/>
      </c>
      <c r="C233">
        <f>INDEX(resultados!$A$2:$ZZ$1797, 227, MATCH($B$3, resultados!$A$1:$ZZ$1, 0))</f>
        <v/>
      </c>
    </row>
    <row r="234">
      <c r="A234">
        <f>INDEX(resultados!$A$2:$ZZ$1797, 228, MATCH($B$1, resultados!$A$1:$ZZ$1, 0))</f>
        <v/>
      </c>
      <c r="B234">
        <f>INDEX(resultados!$A$2:$ZZ$1797, 228, MATCH($B$2, resultados!$A$1:$ZZ$1, 0))</f>
        <v/>
      </c>
      <c r="C234">
        <f>INDEX(resultados!$A$2:$ZZ$1797, 228, MATCH($B$3, resultados!$A$1:$ZZ$1, 0))</f>
        <v/>
      </c>
    </row>
    <row r="235">
      <c r="A235">
        <f>INDEX(resultados!$A$2:$ZZ$1797, 229, MATCH($B$1, resultados!$A$1:$ZZ$1, 0))</f>
        <v/>
      </c>
      <c r="B235">
        <f>INDEX(resultados!$A$2:$ZZ$1797, 229, MATCH($B$2, resultados!$A$1:$ZZ$1, 0))</f>
        <v/>
      </c>
      <c r="C235">
        <f>INDEX(resultados!$A$2:$ZZ$1797, 229, MATCH($B$3, resultados!$A$1:$ZZ$1, 0))</f>
        <v/>
      </c>
    </row>
    <row r="236">
      <c r="A236">
        <f>INDEX(resultados!$A$2:$ZZ$1797, 230, MATCH($B$1, resultados!$A$1:$ZZ$1, 0))</f>
        <v/>
      </c>
      <c r="B236">
        <f>INDEX(resultados!$A$2:$ZZ$1797, 230, MATCH($B$2, resultados!$A$1:$ZZ$1, 0))</f>
        <v/>
      </c>
      <c r="C236">
        <f>INDEX(resultados!$A$2:$ZZ$1797, 230, MATCH($B$3, resultados!$A$1:$ZZ$1, 0))</f>
        <v/>
      </c>
    </row>
    <row r="237">
      <c r="A237">
        <f>INDEX(resultados!$A$2:$ZZ$1797, 231, MATCH($B$1, resultados!$A$1:$ZZ$1, 0))</f>
        <v/>
      </c>
      <c r="B237">
        <f>INDEX(resultados!$A$2:$ZZ$1797, 231, MATCH($B$2, resultados!$A$1:$ZZ$1, 0))</f>
        <v/>
      </c>
      <c r="C237">
        <f>INDEX(resultados!$A$2:$ZZ$1797, 231, MATCH($B$3, resultados!$A$1:$ZZ$1, 0))</f>
        <v/>
      </c>
    </row>
    <row r="238">
      <c r="A238">
        <f>INDEX(resultados!$A$2:$ZZ$1797, 232, MATCH($B$1, resultados!$A$1:$ZZ$1, 0))</f>
        <v/>
      </c>
      <c r="B238">
        <f>INDEX(resultados!$A$2:$ZZ$1797, 232, MATCH($B$2, resultados!$A$1:$ZZ$1, 0))</f>
        <v/>
      </c>
      <c r="C238">
        <f>INDEX(resultados!$A$2:$ZZ$1797, 232, MATCH($B$3, resultados!$A$1:$ZZ$1, 0))</f>
        <v/>
      </c>
    </row>
    <row r="239">
      <c r="A239">
        <f>INDEX(resultados!$A$2:$ZZ$1797, 233, MATCH($B$1, resultados!$A$1:$ZZ$1, 0))</f>
        <v/>
      </c>
      <c r="B239">
        <f>INDEX(resultados!$A$2:$ZZ$1797, 233, MATCH($B$2, resultados!$A$1:$ZZ$1, 0))</f>
        <v/>
      </c>
      <c r="C239">
        <f>INDEX(resultados!$A$2:$ZZ$1797, 233, MATCH($B$3, resultados!$A$1:$ZZ$1, 0))</f>
        <v/>
      </c>
    </row>
    <row r="240">
      <c r="A240">
        <f>INDEX(resultados!$A$2:$ZZ$1797, 234, MATCH($B$1, resultados!$A$1:$ZZ$1, 0))</f>
        <v/>
      </c>
      <c r="B240">
        <f>INDEX(resultados!$A$2:$ZZ$1797, 234, MATCH($B$2, resultados!$A$1:$ZZ$1, 0))</f>
        <v/>
      </c>
      <c r="C240">
        <f>INDEX(resultados!$A$2:$ZZ$1797, 234, MATCH($B$3, resultados!$A$1:$ZZ$1, 0))</f>
        <v/>
      </c>
    </row>
    <row r="241">
      <c r="A241">
        <f>INDEX(resultados!$A$2:$ZZ$1797, 235, MATCH($B$1, resultados!$A$1:$ZZ$1, 0))</f>
        <v/>
      </c>
      <c r="B241">
        <f>INDEX(resultados!$A$2:$ZZ$1797, 235, MATCH($B$2, resultados!$A$1:$ZZ$1, 0))</f>
        <v/>
      </c>
      <c r="C241">
        <f>INDEX(resultados!$A$2:$ZZ$1797, 235, MATCH($B$3, resultados!$A$1:$ZZ$1, 0))</f>
        <v/>
      </c>
    </row>
    <row r="242">
      <c r="A242">
        <f>INDEX(resultados!$A$2:$ZZ$1797, 236, MATCH($B$1, resultados!$A$1:$ZZ$1, 0))</f>
        <v/>
      </c>
      <c r="B242">
        <f>INDEX(resultados!$A$2:$ZZ$1797, 236, MATCH($B$2, resultados!$A$1:$ZZ$1, 0))</f>
        <v/>
      </c>
      <c r="C242">
        <f>INDEX(resultados!$A$2:$ZZ$1797, 236, MATCH($B$3, resultados!$A$1:$ZZ$1, 0))</f>
        <v/>
      </c>
    </row>
    <row r="243">
      <c r="A243">
        <f>INDEX(resultados!$A$2:$ZZ$1797, 237, MATCH($B$1, resultados!$A$1:$ZZ$1, 0))</f>
        <v/>
      </c>
      <c r="B243">
        <f>INDEX(resultados!$A$2:$ZZ$1797, 237, MATCH($B$2, resultados!$A$1:$ZZ$1, 0))</f>
        <v/>
      </c>
      <c r="C243">
        <f>INDEX(resultados!$A$2:$ZZ$1797, 237, MATCH($B$3, resultados!$A$1:$ZZ$1, 0))</f>
        <v/>
      </c>
    </row>
    <row r="244">
      <c r="A244">
        <f>INDEX(resultados!$A$2:$ZZ$1797, 238, MATCH($B$1, resultados!$A$1:$ZZ$1, 0))</f>
        <v/>
      </c>
      <c r="B244">
        <f>INDEX(resultados!$A$2:$ZZ$1797, 238, MATCH($B$2, resultados!$A$1:$ZZ$1, 0))</f>
        <v/>
      </c>
      <c r="C244">
        <f>INDEX(resultados!$A$2:$ZZ$1797, 238, MATCH($B$3, resultados!$A$1:$ZZ$1, 0))</f>
        <v/>
      </c>
    </row>
    <row r="245">
      <c r="A245">
        <f>INDEX(resultados!$A$2:$ZZ$1797, 239, MATCH($B$1, resultados!$A$1:$ZZ$1, 0))</f>
        <v/>
      </c>
      <c r="B245">
        <f>INDEX(resultados!$A$2:$ZZ$1797, 239, MATCH($B$2, resultados!$A$1:$ZZ$1, 0))</f>
        <v/>
      </c>
      <c r="C245">
        <f>INDEX(resultados!$A$2:$ZZ$1797, 239, MATCH($B$3, resultados!$A$1:$ZZ$1, 0))</f>
        <v/>
      </c>
    </row>
    <row r="246">
      <c r="A246">
        <f>INDEX(resultados!$A$2:$ZZ$1797, 240, MATCH($B$1, resultados!$A$1:$ZZ$1, 0))</f>
        <v/>
      </c>
      <c r="B246">
        <f>INDEX(resultados!$A$2:$ZZ$1797, 240, MATCH($B$2, resultados!$A$1:$ZZ$1, 0))</f>
        <v/>
      </c>
      <c r="C246">
        <f>INDEX(resultados!$A$2:$ZZ$1797, 240, MATCH($B$3, resultados!$A$1:$ZZ$1, 0))</f>
        <v/>
      </c>
    </row>
    <row r="247">
      <c r="A247">
        <f>INDEX(resultados!$A$2:$ZZ$1797, 241, MATCH($B$1, resultados!$A$1:$ZZ$1, 0))</f>
        <v/>
      </c>
      <c r="B247">
        <f>INDEX(resultados!$A$2:$ZZ$1797, 241, MATCH($B$2, resultados!$A$1:$ZZ$1, 0))</f>
        <v/>
      </c>
      <c r="C247">
        <f>INDEX(resultados!$A$2:$ZZ$1797, 241, MATCH($B$3, resultados!$A$1:$ZZ$1, 0))</f>
        <v/>
      </c>
    </row>
    <row r="248">
      <c r="A248">
        <f>INDEX(resultados!$A$2:$ZZ$1797, 242, MATCH($B$1, resultados!$A$1:$ZZ$1, 0))</f>
        <v/>
      </c>
      <c r="B248">
        <f>INDEX(resultados!$A$2:$ZZ$1797, 242, MATCH($B$2, resultados!$A$1:$ZZ$1, 0))</f>
        <v/>
      </c>
      <c r="C248">
        <f>INDEX(resultados!$A$2:$ZZ$1797, 242, MATCH($B$3, resultados!$A$1:$ZZ$1, 0))</f>
        <v/>
      </c>
    </row>
    <row r="249">
      <c r="A249">
        <f>INDEX(resultados!$A$2:$ZZ$1797, 243, MATCH($B$1, resultados!$A$1:$ZZ$1, 0))</f>
        <v/>
      </c>
      <c r="B249">
        <f>INDEX(resultados!$A$2:$ZZ$1797, 243, MATCH($B$2, resultados!$A$1:$ZZ$1, 0))</f>
        <v/>
      </c>
      <c r="C249">
        <f>INDEX(resultados!$A$2:$ZZ$1797, 243, MATCH($B$3, resultados!$A$1:$ZZ$1, 0))</f>
        <v/>
      </c>
    </row>
    <row r="250">
      <c r="A250">
        <f>INDEX(resultados!$A$2:$ZZ$1797, 244, MATCH($B$1, resultados!$A$1:$ZZ$1, 0))</f>
        <v/>
      </c>
      <c r="B250">
        <f>INDEX(resultados!$A$2:$ZZ$1797, 244, MATCH($B$2, resultados!$A$1:$ZZ$1, 0))</f>
        <v/>
      </c>
      <c r="C250">
        <f>INDEX(resultados!$A$2:$ZZ$1797, 244, MATCH($B$3, resultados!$A$1:$ZZ$1, 0))</f>
        <v/>
      </c>
    </row>
    <row r="251">
      <c r="A251">
        <f>INDEX(resultados!$A$2:$ZZ$1797, 245, MATCH($B$1, resultados!$A$1:$ZZ$1, 0))</f>
        <v/>
      </c>
      <c r="B251">
        <f>INDEX(resultados!$A$2:$ZZ$1797, 245, MATCH($B$2, resultados!$A$1:$ZZ$1, 0))</f>
        <v/>
      </c>
      <c r="C251">
        <f>INDEX(resultados!$A$2:$ZZ$1797, 245, MATCH($B$3, resultados!$A$1:$ZZ$1, 0))</f>
        <v/>
      </c>
    </row>
    <row r="252">
      <c r="A252">
        <f>INDEX(resultados!$A$2:$ZZ$1797, 246, MATCH($B$1, resultados!$A$1:$ZZ$1, 0))</f>
        <v/>
      </c>
      <c r="B252">
        <f>INDEX(resultados!$A$2:$ZZ$1797, 246, MATCH($B$2, resultados!$A$1:$ZZ$1, 0))</f>
        <v/>
      </c>
      <c r="C252">
        <f>INDEX(resultados!$A$2:$ZZ$1797, 246, MATCH($B$3, resultados!$A$1:$ZZ$1, 0))</f>
        <v/>
      </c>
    </row>
    <row r="253">
      <c r="A253">
        <f>INDEX(resultados!$A$2:$ZZ$1797, 247, MATCH($B$1, resultados!$A$1:$ZZ$1, 0))</f>
        <v/>
      </c>
      <c r="B253">
        <f>INDEX(resultados!$A$2:$ZZ$1797, 247, MATCH($B$2, resultados!$A$1:$ZZ$1, 0))</f>
        <v/>
      </c>
      <c r="C253">
        <f>INDEX(resultados!$A$2:$ZZ$1797, 247, MATCH($B$3, resultados!$A$1:$ZZ$1, 0))</f>
        <v/>
      </c>
    </row>
    <row r="254">
      <c r="A254">
        <f>INDEX(resultados!$A$2:$ZZ$1797, 248, MATCH($B$1, resultados!$A$1:$ZZ$1, 0))</f>
        <v/>
      </c>
      <c r="B254">
        <f>INDEX(resultados!$A$2:$ZZ$1797, 248, MATCH($B$2, resultados!$A$1:$ZZ$1, 0))</f>
        <v/>
      </c>
      <c r="C254">
        <f>INDEX(resultados!$A$2:$ZZ$1797, 248, MATCH($B$3, resultados!$A$1:$ZZ$1, 0))</f>
        <v/>
      </c>
    </row>
    <row r="255">
      <c r="A255">
        <f>INDEX(resultados!$A$2:$ZZ$1797, 249, MATCH($B$1, resultados!$A$1:$ZZ$1, 0))</f>
        <v/>
      </c>
      <c r="B255">
        <f>INDEX(resultados!$A$2:$ZZ$1797, 249, MATCH($B$2, resultados!$A$1:$ZZ$1, 0))</f>
        <v/>
      </c>
      <c r="C255">
        <f>INDEX(resultados!$A$2:$ZZ$1797, 249, MATCH($B$3, resultados!$A$1:$ZZ$1, 0))</f>
        <v/>
      </c>
    </row>
    <row r="256">
      <c r="A256">
        <f>INDEX(resultados!$A$2:$ZZ$1797, 250, MATCH($B$1, resultados!$A$1:$ZZ$1, 0))</f>
        <v/>
      </c>
      <c r="B256">
        <f>INDEX(resultados!$A$2:$ZZ$1797, 250, MATCH($B$2, resultados!$A$1:$ZZ$1, 0))</f>
        <v/>
      </c>
      <c r="C256">
        <f>INDEX(resultados!$A$2:$ZZ$1797, 250, MATCH($B$3, resultados!$A$1:$ZZ$1, 0))</f>
        <v/>
      </c>
    </row>
    <row r="257">
      <c r="A257">
        <f>INDEX(resultados!$A$2:$ZZ$1797, 251, MATCH($B$1, resultados!$A$1:$ZZ$1, 0))</f>
        <v/>
      </c>
      <c r="B257">
        <f>INDEX(resultados!$A$2:$ZZ$1797, 251, MATCH($B$2, resultados!$A$1:$ZZ$1, 0))</f>
        <v/>
      </c>
      <c r="C257">
        <f>INDEX(resultados!$A$2:$ZZ$1797, 251, MATCH($B$3, resultados!$A$1:$ZZ$1, 0))</f>
        <v/>
      </c>
    </row>
    <row r="258">
      <c r="A258">
        <f>INDEX(resultados!$A$2:$ZZ$1797, 252, MATCH($B$1, resultados!$A$1:$ZZ$1, 0))</f>
        <v/>
      </c>
      <c r="B258">
        <f>INDEX(resultados!$A$2:$ZZ$1797, 252, MATCH($B$2, resultados!$A$1:$ZZ$1, 0))</f>
        <v/>
      </c>
      <c r="C258">
        <f>INDEX(resultados!$A$2:$ZZ$1797, 252, MATCH($B$3, resultados!$A$1:$ZZ$1, 0))</f>
        <v/>
      </c>
    </row>
    <row r="259">
      <c r="A259">
        <f>INDEX(resultados!$A$2:$ZZ$1797, 253, MATCH($B$1, resultados!$A$1:$ZZ$1, 0))</f>
        <v/>
      </c>
      <c r="B259">
        <f>INDEX(resultados!$A$2:$ZZ$1797, 253, MATCH($B$2, resultados!$A$1:$ZZ$1, 0))</f>
        <v/>
      </c>
      <c r="C259">
        <f>INDEX(resultados!$A$2:$ZZ$1797, 253, MATCH($B$3, resultados!$A$1:$ZZ$1, 0))</f>
        <v/>
      </c>
    </row>
    <row r="260">
      <c r="A260">
        <f>INDEX(resultados!$A$2:$ZZ$1797, 254, MATCH($B$1, resultados!$A$1:$ZZ$1, 0))</f>
        <v/>
      </c>
      <c r="B260">
        <f>INDEX(resultados!$A$2:$ZZ$1797, 254, MATCH($B$2, resultados!$A$1:$ZZ$1, 0))</f>
        <v/>
      </c>
      <c r="C260">
        <f>INDEX(resultados!$A$2:$ZZ$1797, 254, MATCH($B$3, resultados!$A$1:$ZZ$1, 0))</f>
        <v/>
      </c>
    </row>
    <row r="261">
      <c r="A261">
        <f>INDEX(resultados!$A$2:$ZZ$1797, 255, MATCH($B$1, resultados!$A$1:$ZZ$1, 0))</f>
        <v/>
      </c>
      <c r="B261">
        <f>INDEX(resultados!$A$2:$ZZ$1797, 255, MATCH($B$2, resultados!$A$1:$ZZ$1, 0))</f>
        <v/>
      </c>
      <c r="C261">
        <f>INDEX(resultados!$A$2:$ZZ$1797, 255, MATCH($B$3, resultados!$A$1:$ZZ$1, 0))</f>
        <v/>
      </c>
    </row>
    <row r="262">
      <c r="A262">
        <f>INDEX(resultados!$A$2:$ZZ$1797, 256, MATCH($B$1, resultados!$A$1:$ZZ$1, 0))</f>
        <v/>
      </c>
      <c r="B262">
        <f>INDEX(resultados!$A$2:$ZZ$1797, 256, MATCH($B$2, resultados!$A$1:$ZZ$1, 0))</f>
        <v/>
      </c>
      <c r="C262">
        <f>INDEX(resultados!$A$2:$ZZ$1797, 256, MATCH($B$3, resultados!$A$1:$ZZ$1, 0))</f>
        <v/>
      </c>
    </row>
    <row r="263">
      <c r="A263">
        <f>INDEX(resultados!$A$2:$ZZ$1797, 257, MATCH($B$1, resultados!$A$1:$ZZ$1, 0))</f>
        <v/>
      </c>
      <c r="B263">
        <f>INDEX(resultados!$A$2:$ZZ$1797, 257, MATCH($B$2, resultados!$A$1:$ZZ$1, 0))</f>
        <v/>
      </c>
      <c r="C263">
        <f>INDEX(resultados!$A$2:$ZZ$1797, 257, MATCH($B$3, resultados!$A$1:$ZZ$1, 0))</f>
        <v/>
      </c>
    </row>
    <row r="264">
      <c r="A264">
        <f>INDEX(resultados!$A$2:$ZZ$1797, 258, MATCH($B$1, resultados!$A$1:$ZZ$1, 0))</f>
        <v/>
      </c>
      <c r="B264">
        <f>INDEX(resultados!$A$2:$ZZ$1797, 258, MATCH($B$2, resultados!$A$1:$ZZ$1, 0))</f>
        <v/>
      </c>
      <c r="C264">
        <f>INDEX(resultados!$A$2:$ZZ$1797, 258, MATCH($B$3, resultados!$A$1:$ZZ$1, 0))</f>
        <v/>
      </c>
    </row>
    <row r="265">
      <c r="A265">
        <f>INDEX(resultados!$A$2:$ZZ$1797, 259, MATCH($B$1, resultados!$A$1:$ZZ$1, 0))</f>
        <v/>
      </c>
      <c r="B265">
        <f>INDEX(resultados!$A$2:$ZZ$1797, 259, MATCH($B$2, resultados!$A$1:$ZZ$1, 0))</f>
        <v/>
      </c>
      <c r="C265">
        <f>INDEX(resultados!$A$2:$ZZ$1797, 259, MATCH($B$3, resultados!$A$1:$ZZ$1, 0))</f>
        <v/>
      </c>
    </row>
    <row r="266">
      <c r="A266">
        <f>INDEX(resultados!$A$2:$ZZ$1797, 260, MATCH($B$1, resultados!$A$1:$ZZ$1, 0))</f>
        <v/>
      </c>
      <c r="B266">
        <f>INDEX(resultados!$A$2:$ZZ$1797, 260, MATCH($B$2, resultados!$A$1:$ZZ$1, 0))</f>
        <v/>
      </c>
      <c r="C266">
        <f>INDEX(resultados!$A$2:$ZZ$1797, 260, MATCH($B$3, resultados!$A$1:$ZZ$1, 0))</f>
        <v/>
      </c>
    </row>
    <row r="267">
      <c r="A267">
        <f>INDEX(resultados!$A$2:$ZZ$1797, 261, MATCH($B$1, resultados!$A$1:$ZZ$1, 0))</f>
        <v/>
      </c>
      <c r="B267">
        <f>INDEX(resultados!$A$2:$ZZ$1797, 261, MATCH($B$2, resultados!$A$1:$ZZ$1, 0))</f>
        <v/>
      </c>
      <c r="C267">
        <f>INDEX(resultados!$A$2:$ZZ$1797, 261, MATCH($B$3, resultados!$A$1:$ZZ$1, 0))</f>
        <v/>
      </c>
    </row>
    <row r="268">
      <c r="A268">
        <f>INDEX(resultados!$A$2:$ZZ$1797, 262, MATCH($B$1, resultados!$A$1:$ZZ$1, 0))</f>
        <v/>
      </c>
      <c r="B268">
        <f>INDEX(resultados!$A$2:$ZZ$1797, 262, MATCH($B$2, resultados!$A$1:$ZZ$1, 0))</f>
        <v/>
      </c>
      <c r="C268">
        <f>INDEX(resultados!$A$2:$ZZ$1797, 262, MATCH($B$3, resultados!$A$1:$ZZ$1, 0))</f>
        <v/>
      </c>
    </row>
    <row r="269">
      <c r="A269">
        <f>INDEX(resultados!$A$2:$ZZ$1797, 263, MATCH($B$1, resultados!$A$1:$ZZ$1, 0))</f>
        <v/>
      </c>
      <c r="B269">
        <f>INDEX(resultados!$A$2:$ZZ$1797, 263, MATCH($B$2, resultados!$A$1:$ZZ$1, 0))</f>
        <v/>
      </c>
      <c r="C269">
        <f>INDEX(resultados!$A$2:$ZZ$1797, 263, MATCH($B$3, resultados!$A$1:$ZZ$1, 0))</f>
        <v/>
      </c>
    </row>
    <row r="270">
      <c r="A270">
        <f>INDEX(resultados!$A$2:$ZZ$1797, 264, MATCH($B$1, resultados!$A$1:$ZZ$1, 0))</f>
        <v/>
      </c>
      <c r="B270">
        <f>INDEX(resultados!$A$2:$ZZ$1797, 264, MATCH($B$2, resultados!$A$1:$ZZ$1, 0))</f>
        <v/>
      </c>
      <c r="C270">
        <f>INDEX(resultados!$A$2:$ZZ$1797, 264, MATCH($B$3, resultados!$A$1:$ZZ$1, 0))</f>
        <v/>
      </c>
    </row>
    <row r="271">
      <c r="A271">
        <f>INDEX(resultados!$A$2:$ZZ$1797, 265, MATCH($B$1, resultados!$A$1:$ZZ$1, 0))</f>
        <v/>
      </c>
      <c r="B271">
        <f>INDEX(resultados!$A$2:$ZZ$1797, 265, MATCH($B$2, resultados!$A$1:$ZZ$1, 0))</f>
        <v/>
      </c>
      <c r="C271">
        <f>INDEX(resultados!$A$2:$ZZ$1797, 265, MATCH($B$3, resultados!$A$1:$ZZ$1, 0))</f>
        <v/>
      </c>
    </row>
    <row r="272">
      <c r="A272">
        <f>INDEX(resultados!$A$2:$ZZ$1797, 266, MATCH($B$1, resultados!$A$1:$ZZ$1, 0))</f>
        <v/>
      </c>
      <c r="B272">
        <f>INDEX(resultados!$A$2:$ZZ$1797, 266, MATCH($B$2, resultados!$A$1:$ZZ$1, 0))</f>
        <v/>
      </c>
      <c r="C272">
        <f>INDEX(resultados!$A$2:$ZZ$1797, 266, MATCH($B$3, resultados!$A$1:$ZZ$1, 0))</f>
        <v/>
      </c>
    </row>
    <row r="273">
      <c r="A273">
        <f>INDEX(resultados!$A$2:$ZZ$1797, 267, MATCH($B$1, resultados!$A$1:$ZZ$1, 0))</f>
        <v/>
      </c>
      <c r="B273">
        <f>INDEX(resultados!$A$2:$ZZ$1797, 267, MATCH($B$2, resultados!$A$1:$ZZ$1, 0))</f>
        <v/>
      </c>
      <c r="C273">
        <f>INDEX(resultados!$A$2:$ZZ$1797, 267, MATCH($B$3, resultados!$A$1:$ZZ$1, 0))</f>
        <v/>
      </c>
    </row>
    <row r="274">
      <c r="A274">
        <f>INDEX(resultados!$A$2:$ZZ$1797, 268, MATCH($B$1, resultados!$A$1:$ZZ$1, 0))</f>
        <v/>
      </c>
      <c r="B274">
        <f>INDEX(resultados!$A$2:$ZZ$1797, 268, MATCH($B$2, resultados!$A$1:$ZZ$1, 0))</f>
        <v/>
      </c>
      <c r="C274">
        <f>INDEX(resultados!$A$2:$ZZ$1797, 268, MATCH($B$3, resultados!$A$1:$ZZ$1, 0))</f>
        <v/>
      </c>
    </row>
    <row r="275">
      <c r="A275">
        <f>INDEX(resultados!$A$2:$ZZ$1797, 269, MATCH($B$1, resultados!$A$1:$ZZ$1, 0))</f>
        <v/>
      </c>
      <c r="B275">
        <f>INDEX(resultados!$A$2:$ZZ$1797, 269, MATCH($B$2, resultados!$A$1:$ZZ$1, 0))</f>
        <v/>
      </c>
      <c r="C275">
        <f>INDEX(resultados!$A$2:$ZZ$1797, 269, MATCH($B$3, resultados!$A$1:$ZZ$1, 0))</f>
        <v/>
      </c>
    </row>
    <row r="276">
      <c r="A276">
        <f>INDEX(resultados!$A$2:$ZZ$1797, 270, MATCH($B$1, resultados!$A$1:$ZZ$1, 0))</f>
        <v/>
      </c>
      <c r="B276">
        <f>INDEX(resultados!$A$2:$ZZ$1797, 270, MATCH($B$2, resultados!$A$1:$ZZ$1, 0))</f>
        <v/>
      </c>
      <c r="C276">
        <f>INDEX(resultados!$A$2:$ZZ$1797, 270, MATCH($B$3, resultados!$A$1:$ZZ$1, 0))</f>
        <v/>
      </c>
    </row>
    <row r="277">
      <c r="A277">
        <f>INDEX(resultados!$A$2:$ZZ$1797, 271, MATCH($B$1, resultados!$A$1:$ZZ$1, 0))</f>
        <v/>
      </c>
      <c r="B277">
        <f>INDEX(resultados!$A$2:$ZZ$1797, 271, MATCH($B$2, resultados!$A$1:$ZZ$1, 0))</f>
        <v/>
      </c>
      <c r="C277">
        <f>INDEX(resultados!$A$2:$ZZ$1797, 271, MATCH($B$3, resultados!$A$1:$ZZ$1, 0))</f>
        <v/>
      </c>
    </row>
    <row r="278">
      <c r="A278">
        <f>INDEX(resultados!$A$2:$ZZ$1797, 272, MATCH($B$1, resultados!$A$1:$ZZ$1, 0))</f>
        <v/>
      </c>
      <c r="B278">
        <f>INDEX(resultados!$A$2:$ZZ$1797, 272, MATCH($B$2, resultados!$A$1:$ZZ$1, 0))</f>
        <v/>
      </c>
      <c r="C278">
        <f>INDEX(resultados!$A$2:$ZZ$1797, 272, MATCH($B$3, resultados!$A$1:$ZZ$1, 0))</f>
        <v/>
      </c>
    </row>
    <row r="279">
      <c r="A279">
        <f>INDEX(resultados!$A$2:$ZZ$1797, 273, MATCH($B$1, resultados!$A$1:$ZZ$1, 0))</f>
        <v/>
      </c>
      <c r="B279">
        <f>INDEX(resultados!$A$2:$ZZ$1797, 273, MATCH($B$2, resultados!$A$1:$ZZ$1, 0))</f>
        <v/>
      </c>
      <c r="C279">
        <f>INDEX(resultados!$A$2:$ZZ$1797, 273, MATCH($B$3, resultados!$A$1:$ZZ$1, 0))</f>
        <v/>
      </c>
    </row>
    <row r="280">
      <c r="A280">
        <f>INDEX(resultados!$A$2:$ZZ$1797, 274, MATCH($B$1, resultados!$A$1:$ZZ$1, 0))</f>
        <v/>
      </c>
      <c r="B280">
        <f>INDEX(resultados!$A$2:$ZZ$1797, 274, MATCH($B$2, resultados!$A$1:$ZZ$1, 0))</f>
        <v/>
      </c>
      <c r="C280">
        <f>INDEX(resultados!$A$2:$ZZ$1797, 274, MATCH($B$3, resultados!$A$1:$ZZ$1, 0))</f>
        <v/>
      </c>
    </row>
    <row r="281">
      <c r="A281">
        <f>INDEX(resultados!$A$2:$ZZ$1797, 275, MATCH($B$1, resultados!$A$1:$ZZ$1, 0))</f>
        <v/>
      </c>
      <c r="B281">
        <f>INDEX(resultados!$A$2:$ZZ$1797, 275, MATCH($B$2, resultados!$A$1:$ZZ$1, 0))</f>
        <v/>
      </c>
      <c r="C281">
        <f>INDEX(resultados!$A$2:$ZZ$1797, 275, MATCH($B$3, resultados!$A$1:$ZZ$1, 0))</f>
        <v/>
      </c>
    </row>
    <row r="282">
      <c r="A282">
        <f>INDEX(resultados!$A$2:$ZZ$1797, 276, MATCH($B$1, resultados!$A$1:$ZZ$1, 0))</f>
        <v/>
      </c>
      <c r="B282">
        <f>INDEX(resultados!$A$2:$ZZ$1797, 276, MATCH($B$2, resultados!$A$1:$ZZ$1, 0))</f>
        <v/>
      </c>
      <c r="C282">
        <f>INDEX(resultados!$A$2:$ZZ$1797, 276, MATCH($B$3, resultados!$A$1:$ZZ$1, 0))</f>
        <v/>
      </c>
    </row>
    <row r="283">
      <c r="A283">
        <f>INDEX(resultados!$A$2:$ZZ$1797, 277, MATCH($B$1, resultados!$A$1:$ZZ$1, 0))</f>
        <v/>
      </c>
      <c r="B283">
        <f>INDEX(resultados!$A$2:$ZZ$1797, 277, MATCH($B$2, resultados!$A$1:$ZZ$1, 0))</f>
        <v/>
      </c>
      <c r="C283">
        <f>INDEX(resultados!$A$2:$ZZ$1797, 277, MATCH($B$3, resultados!$A$1:$ZZ$1, 0))</f>
        <v/>
      </c>
    </row>
    <row r="284">
      <c r="A284">
        <f>INDEX(resultados!$A$2:$ZZ$1797, 278, MATCH($B$1, resultados!$A$1:$ZZ$1, 0))</f>
        <v/>
      </c>
      <c r="B284">
        <f>INDEX(resultados!$A$2:$ZZ$1797, 278, MATCH($B$2, resultados!$A$1:$ZZ$1, 0))</f>
        <v/>
      </c>
      <c r="C284">
        <f>INDEX(resultados!$A$2:$ZZ$1797, 278, MATCH($B$3, resultados!$A$1:$ZZ$1, 0))</f>
        <v/>
      </c>
    </row>
    <row r="285">
      <c r="A285">
        <f>INDEX(resultados!$A$2:$ZZ$1797, 279, MATCH($B$1, resultados!$A$1:$ZZ$1, 0))</f>
        <v/>
      </c>
      <c r="B285">
        <f>INDEX(resultados!$A$2:$ZZ$1797, 279, MATCH($B$2, resultados!$A$1:$ZZ$1, 0))</f>
        <v/>
      </c>
      <c r="C285">
        <f>INDEX(resultados!$A$2:$ZZ$1797, 279, MATCH($B$3, resultados!$A$1:$ZZ$1, 0))</f>
        <v/>
      </c>
    </row>
    <row r="286">
      <c r="A286">
        <f>INDEX(resultados!$A$2:$ZZ$1797, 280, MATCH($B$1, resultados!$A$1:$ZZ$1, 0))</f>
        <v/>
      </c>
      <c r="B286">
        <f>INDEX(resultados!$A$2:$ZZ$1797, 280, MATCH($B$2, resultados!$A$1:$ZZ$1, 0))</f>
        <v/>
      </c>
      <c r="C286">
        <f>INDEX(resultados!$A$2:$ZZ$1797, 280, MATCH($B$3, resultados!$A$1:$ZZ$1, 0))</f>
        <v/>
      </c>
    </row>
    <row r="287">
      <c r="A287">
        <f>INDEX(resultados!$A$2:$ZZ$1797, 281, MATCH($B$1, resultados!$A$1:$ZZ$1, 0))</f>
        <v/>
      </c>
      <c r="B287">
        <f>INDEX(resultados!$A$2:$ZZ$1797, 281, MATCH($B$2, resultados!$A$1:$ZZ$1, 0))</f>
        <v/>
      </c>
      <c r="C287">
        <f>INDEX(resultados!$A$2:$ZZ$1797, 281, MATCH($B$3, resultados!$A$1:$ZZ$1, 0))</f>
        <v/>
      </c>
    </row>
    <row r="288">
      <c r="A288">
        <f>INDEX(resultados!$A$2:$ZZ$1797, 282, MATCH($B$1, resultados!$A$1:$ZZ$1, 0))</f>
        <v/>
      </c>
      <c r="B288">
        <f>INDEX(resultados!$A$2:$ZZ$1797, 282, MATCH($B$2, resultados!$A$1:$ZZ$1, 0))</f>
        <v/>
      </c>
      <c r="C288">
        <f>INDEX(resultados!$A$2:$ZZ$1797, 282, MATCH($B$3, resultados!$A$1:$ZZ$1, 0))</f>
        <v/>
      </c>
    </row>
    <row r="289">
      <c r="A289">
        <f>INDEX(resultados!$A$2:$ZZ$1797, 283, MATCH($B$1, resultados!$A$1:$ZZ$1, 0))</f>
        <v/>
      </c>
      <c r="B289">
        <f>INDEX(resultados!$A$2:$ZZ$1797, 283, MATCH($B$2, resultados!$A$1:$ZZ$1, 0))</f>
        <v/>
      </c>
      <c r="C289">
        <f>INDEX(resultados!$A$2:$ZZ$1797, 283, MATCH($B$3, resultados!$A$1:$ZZ$1, 0))</f>
        <v/>
      </c>
    </row>
    <row r="290">
      <c r="A290">
        <f>INDEX(resultados!$A$2:$ZZ$1797, 284, MATCH($B$1, resultados!$A$1:$ZZ$1, 0))</f>
        <v/>
      </c>
      <c r="B290">
        <f>INDEX(resultados!$A$2:$ZZ$1797, 284, MATCH($B$2, resultados!$A$1:$ZZ$1, 0))</f>
        <v/>
      </c>
      <c r="C290">
        <f>INDEX(resultados!$A$2:$ZZ$1797, 284, MATCH($B$3, resultados!$A$1:$ZZ$1, 0))</f>
        <v/>
      </c>
    </row>
    <row r="291">
      <c r="A291">
        <f>INDEX(resultados!$A$2:$ZZ$1797, 285, MATCH($B$1, resultados!$A$1:$ZZ$1, 0))</f>
        <v/>
      </c>
      <c r="B291">
        <f>INDEX(resultados!$A$2:$ZZ$1797, 285, MATCH($B$2, resultados!$A$1:$ZZ$1, 0))</f>
        <v/>
      </c>
      <c r="C291">
        <f>INDEX(resultados!$A$2:$ZZ$1797, 285, MATCH($B$3, resultados!$A$1:$ZZ$1, 0))</f>
        <v/>
      </c>
    </row>
    <row r="292">
      <c r="A292">
        <f>INDEX(resultados!$A$2:$ZZ$1797, 286, MATCH($B$1, resultados!$A$1:$ZZ$1, 0))</f>
        <v/>
      </c>
      <c r="B292">
        <f>INDEX(resultados!$A$2:$ZZ$1797, 286, MATCH($B$2, resultados!$A$1:$ZZ$1, 0))</f>
        <v/>
      </c>
      <c r="C292">
        <f>INDEX(resultados!$A$2:$ZZ$1797, 286, MATCH($B$3, resultados!$A$1:$ZZ$1, 0))</f>
        <v/>
      </c>
    </row>
    <row r="293">
      <c r="A293">
        <f>INDEX(resultados!$A$2:$ZZ$1797, 287, MATCH($B$1, resultados!$A$1:$ZZ$1, 0))</f>
        <v/>
      </c>
      <c r="B293">
        <f>INDEX(resultados!$A$2:$ZZ$1797, 287, MATCH($B$2, resultados!$A$1:$ZZ$1, 0))</f>
        <v/>
      </c>
      <c r="C293">
        <f>INDEX(resultados!$A$2:$ZZ$1797, 287, MATCH($B$3, resultados!$A$1:$ZZ$1, 0))</f>
        <v/>
      </c>
    </row>
    <row r="294">
      <c r="A294">
        <f>INDEX(resultados!$A$2:$ZZ$1797, 288, MATCH($B$1, resultados!$A$1:$ZZ$1, 0))</f>
        <v/>
      </c>
      <c r="B294">
        <f>INDEX(resultados!$A$2:$ZZ$1797, 288, MATCH($B$2, resultados!$A$1:$ZZ$1, 0))</f>
        <v/>
      </c>
      <c r="C294">
        <f>INDEX(resultados!$A$2:$ZZ$1797, 288, MATCH($B$3, resultados!$A$1:$ZZ$1, 0))</f>
        <v/>
      </c>
    </row>
    <row r="295">
      <c r="A295">
        <f>INDEX(resultados!$A$2:$ZZ$1797, 289, MATCH($B$1, resultados!$A$1:$ZZ$1, 0))</f>
        <v/>
      </c>
      <c r="B295">
        <f>INDEX(resultados!$A$2:$ZZ$1797, 289, MATCH($B$2, resultados!$A$1:$ZZ$1, 0))</f>
        <v/>
      </c>
      <c r="C295">
        <f>INDEX(resultados!$A$2:$ZZ$1797, 289, MATCH($B$3, resultados!$A$1:$ZZ$1, 0))</f>
        <v/>
      </c>
    </row>
    <row r="296">
      <c r="A296">
        <f>INDEX(resultados!$A$2:$ZZ$1797, 290, MATCH($B$1, resultados!$A$1:$ZZ$1, 0))</f>
        <v/>
      </c>
      <c r="B296">
        <f>INDEX(resultados!$A$2:$ZZ$1797, 290, MATCH($B$2, resultados!$A$1:$ZZ$1, 0))</f>
        <v/>
      </c>
      <c r="C296">
        <f>INDEX(resultados!$A$2:$ZZ$1797, 290, MATCH($B$3, resultados!$A$1:$ZZ$1, 0))</f>
        <v/>
      </c>
    </row>
    <row r="297">
      <c r="A297">
        <f>INDEX(resultados!$A$2:$ZZ$1797, 291, MATCH($B$1, resultados!$A$1:$ZZ$1, 0))</f>
        <v/>
      </c>
      <c r="B297">
        <f>INDEX(resultados!$A$2:$ZZ$1797, 291, MATCH($B$2, resultados!$A$1:$ZZ$1, 0))</f>
        <v/>
      </c>
      <c r="C297">
        <f>INDEX(resultados!$A$2:$ZZ$1797, 291, MATCH($B$3, resultados!$A$1:$ZZ$1, 0))</f>
        <v/>
      </c>
    </row>
    <row r="298">
      <c r="A298">
        <f>INDEX(resultados!$A$2:$ZZ$1797, 292, MATCH($B$1, resultados!$A$1:$ZZ$1, 0))</f>
        <v/>
      </c>
      <c r="B298">
        <f>INDEX(resultados!$A$2:$ZZ$1797, 292, MATCH($B$2, resultados!$A$1:$ZZ$1, 0))</f>
        <v/>
      </c>
      <c r="C298">
        <f>INDEX(resultados!$A$2:$ZZ$1797, 292, MATCH($B$3, resultados!$A$1:$ZZ$1, 0))</f>
        <v/>
      </c>
    </row>
    <row r="299">
      <c r="A299">
        <f>INDEX(resultados!$A$2:$ZZ$1797, 293, MATCH($B$1, resultados!$A$1:$ZZ$1, 0))</f>
        <v/>
      </c>
      <c r="B299">
        <f>INDEX(resultados!$A$2:$ZZ$1797, 293, MATCH($B$2, resultados!$A$1:$ZZ$1, 0))</f>
        <v/>
      </c>
      <c r="C299">
        <f>INDEX(resultados!$A$2:$ZZ$1797, 293, MATCH($B$3, resultados!$A$1:$ZZ$1, 0))</f>
        <v/>
      </c>
    </row>
    <row r="300">
      <c r="A300">
        <f>INDEX(resultados!$A$2:$ZZ$1797, 294, MATCH($B$1, resultados!$A$1:$ZZ$1, 0))</f>
        <v/>
      </c>
      <c r="B300">
        <f>INDEX(resultados!$A$2:$ZZ$1797, 294, MATCH($B$2, resultados!$A$1:$ZZ$1, 0))</f>
        <v/>
      </c>
      <c r="C300">
        <f>INDEX(resultados!$A$2:$ZZ$1797, 294, MATCH($B$3, resultados!$A$1:$ZZ$1, 0))</f>
        <v/>
      </c>
    </row>
    <row r="301">
      <c r="A301">
        <f>INDEX(resultados!$A$2:$ZZ$1797, 295, MATCH($B$1, resultados!$A$1:$ZZ$1, 0))</f>
        <v/>
      </c>
      <c r="B301">
        <f>INDEX(resultados!$A$2:$ZZ$1797, 295, MATCH($B$2, resultados!$A$1:$ZZ$1, 0))</f>
        <v/>
      </c>
      <c r="C301">
        <f>INDEX(resultados!$A$2:$ZZ$1797, 295, MATCH($B$3, resultados!$A$1:$ZZ$1, 0))</f>
        <v/>
      </c>
    </row>
    <row r="302">
      <c r="A302">
        <f>INDEX(resultados!$A$2:$ZZ$1797, 296, MATCH($B$1, resultados!$A$1:$ZZ$1, 0))</f>
        <v/>
      </c>
      <c r="B302">
        <f>INDEX(resultados!$A$2:$ZZ$1797, 296, MATCH($B$2, resultados!$A$1:$ZZ$1, 0))</f>
        <v/>
      </c>
      <c r="C302">
        <f>INDEX(resultados!$A$2:$ZZ$1797, 296, MATCH($B$3, resultados!$A$1:$ZZ$1, 0))</f>
        <v/>
      </c>
    </row>
    <row r="303">
      <c r="A303">
        <f>INDEX(resultados!$A$2:$ZZ$1797, 297, MATCH($B$1, resultados!$A$1:$ZZ$1, 0))</f>
        <v/>
      </c>
      <c r="B303">
        <f>INDEX(resultados!$A$2:$ZZ$1797, 297, MATCH($B$2, resultados!$A$1:$ZZ$1, 0))</f>
        <v/>
      </c>
      <c r="C303">
        <f>INDEX(resultados!$A$2:$ZZ$1797, 297, MATCH($B$3, resultados!$A$1:$ZZ$1, 0))</f>
        <v/>
      </c>
    </row>
    <row r="304">
      <c r="A304">
        <f>INDEX(resultados!$A$2:$ZZ$1797, 298, MATCH($B$1, resultados!$A$1:$ZZ$1, 0))</f>
        <v/>
      </c>
      <c r="B304">
        <f>INDEX(resultados!$A$2:$ZZ$1797, 298, MATCH($B$2, resultados!$A$1:$ZZ$1, 0))</f>
        <v/>
      </c>
      <c r="C304">
        <f>INDEX(resultados!$A$2:$ZZ$1797, 298, MATCH($B$3, resultados!$A$1:$ZZ$1, 0))</f>
        <v/>
      </c>
    </row>
    <row r="305">
      <c r="A305">
        <f>INDEX(resultados!$A$2:$ZZ$1797, 299, MATCH($B$1, resultados!$A$1:$ZZ$1, 0))</f>
        <v/>
      </c>
      <c r="B305">
        <f>INDEX(resultados!$A$2:$ZZ$1797, 299, MATCH($B$2, resultados!$A$1:$ZZ$1, 0))</f>
        <v/>
      </c>
      <c r="C305">
        <f>INDEX(resultados!$A$2:$ZZ$1797, 299, MATCH($B$3, resultados!$A$1:$ZZ$1, 0))</f>
        <v/>
      </c>
    </row>
    <row r="306">
      <c r="A306">
        <f>INDEX(resultados!$A$2:$ZZ$1797, 300, MATCH($B$1, resultados!$A$1:$ZZ$1, 0))</f>
        <v/>
      </c>
      <c r="B306">
        <f>INDEX(resultados!$A$2:$ZZ$1797, 300, MATCH($B$2, resultados!$A$1:$ZZ$1, 0))</f>
        <v/>
      </c>
      <c r="C306">
        <f>INDEX(resultados!$A$2:$ZZ$1797, 300, MATCH($B$3, resultados!$A$1:$ZZ$1, 0))</f>
        <v/>
      </c>
    </row>
    <row r="307">
      <c r="A307">
        <f>INDEX(resultados!$A$2:$ZZ$1797, 301, MATCH($B$1, resultados!$A$1:$ZZ$1, 0))</f>
        <v/>
      </c>
      <c r="B307">
        <f>INDEX(resultados!$A$2:$ZZ$1797, 301, MATCH($B$2, resultados!$A$1:$ZZ$1, 0))</f>
        <v/>
      </c>
      <c r="C307">
        <f>INDEX(resultados!$A$2:$ZZ$1797, 301, MATCH($B$3, resultados!$A$1:$ZZ$1, 0))</f>
        <v/>
      </c>
    </row>
    <row r="308">
      <c r="A308">
        <f>INDEX(resultados!$A$2:$ZZ$1797, 302, MATCH($B$1, resultados!$A$1:$ZZ$1, 0))</f>
        <v/>
      </c>
      <c r="B308">
        <f>INDEX(resultados!$A$2:$ZZ$1797, 302, MATCH($B$2, resultados!$A$1:$ZZ$1, 0))</f>
        <v/>
      </c>
      <c r="C308">
        <f>INDEX(resultados!$A$2:$ZZ$1797, 302, MATCH($B$3, resultados!$A$1:$ZZ$1, 0))</f>
        <v/>
      </c>
    </row>
    <row r="309">
      <c r="A309">
        <f>INDEX(resultados!$A$2:$ZZ$1797, 303, MATCH($B$1, resultados!$A$1:$ZZ$1, 0))</f>
        <v/>
      </c>
      <c r="B309">
        <f>INDEX(resultados!$A$2:$ZZ$1797, 303, MATCH($B$2, resultados!$A$1:$ZZ$1, 0))</f>
        <v/>
      </c>
      <c r="C309">
        <f>INDEX(resultados!$A$2:$ZZ$1797, 303, MATCH($B$3, resultados!$A$1:$ZZ$1, 0))</f>
        <v/>
      </c>
    </row>
    <row r="310">
      <c r="A310">
        <f>INDEX(resultados!$A$2:$ZZ$1797, 304, MATCH($B$1, resultados!$A$1:$ZZ$1, 0))</f>
        <v/>
      </c>
      <c r="B310">
        <f>INDEX(resultados!$A$2:$ZZ$1797, 304, MATCH($B$2, resultados!$A$1:$ZZ$1, 0))</f>
        <v/>
      </c>
      <c r="C310">
        <f>INDEX(resultados!$A$2:$ZZ$1797, 304, MATCH($B$3, resultados!$A$1:$ZZ$1, 0))</f>
        <v/>
      </c>
    </row>
    <row r="311">
      <c r="A311">
        <f>INDEX(resultados!$A$2:$ZZ$1797, 305, MATCH($B$1, resultados!$A$1:$ZZ$1, 0))</f>
        <v/>
      </c>
      <c r="B311">
        <f>INDEX(resultados!$A$2:$ZZ$1797, 305, MATCH($B$2, resultados!$A$1:$ZZ$1, 0))</f>
        <v/>
      </c>
      <c r="C311">
        <f>INDEX(resultados!$A$2:$ZZ$1797, 305, MATCH($B$3, resultados!$A$1:$ZZ$1, 0))</f>
        <v/>
      </c>
    </row>
    <row r="312">
      <c r="A312">
        <f>INDEX(resultados!$A$2:$ZZ$1797, 306, MATCH($B$1, resultados!$A$1:$ZZ$1, 0))</f>
        <v/>
      </c>
      <c r="B312">
        <f>INDEX(resultados!$A$2:$ZZ$1797, 306, MATCH($B$2, resultados!$A$1:$ZZ$1, 0))</f>
        <v/>
      </c>
      <c r="C312">
        <f>INDEX(resultados!$A$2:$ZZ$1797, 306, MATCH($B$3, resultados!$A$1:$ZZ$1, 0))</f>
        <v/>
      </c>
    </row>
    <row r="313">
      <c r="A313">
        <f>INDEX(resultados!$A$2:$ZZ$1797, 307, MATCH($B$1, resultados!$A$1:$ZZ$1, 0))</f>
        <v/>
      </c>
      <c r="B313">
        <f>INDEX(resultados!$A$2:$ZZ$1797, 307, MATCH($B$2, resultados!$A$1:$ZZ$1, 0))</f>
        <v/>
      </c>
      <c r="C313">
        <f>INDEX(resultados!$A$2:$ZZ$1797, 307, MATCH($B$3, resultados!$A$1:$ZZ$1, 0))</f>
        <v/>
      </c>
    </row>
    <row r="314">
      <c r="A314">
        <f>INDEX(resultados!$A$2:$ZZ$1797, 308, MATCH($B$1, resultados!$A$1:$ZZ$1, 0))</f>
        <v/>
      </c>
      <c r="B314">
        <f>INDEX(resultados!$A$2:$ZZ$1797, 308, MATCH($B$2, resultados!$A$1:$ZZ$1, 0))</f>
        <v/>
      </c>
      <c r="C314">
        <f>INDEX(resultados!$A$2:$ZZ$1797, 308, MATCH($B$3, resultados!$A$1:$ZZ$1, 0))</f>
        <v/>
      </c>
    </row>
    <row r="315">
      <c r="A315">
        <f>INDEX(resultados!$A$2:$ZZ$1797, 309, MATCH($B$1, resultados!$A$1:$ZZ$1, 0))</f>
        <v/>
      </c>
      <c r="B315">
        <f>INDEX(resultados!$A$2:$ZZ$1797, 309, MATCH($B$2, resultados!$A$1:$ZZ$1, 0))</f>
        <v/>
      </c>
      <c r="C315">
        <f>INDEX(resultados!$A$2:$ZZ$1797, 309, MATCH($B$3, resultados!$A$1:$ZZ$1, 0))</f>
        <v/>
      </c>
    </row>
    <row r="316">
      <c r="A316">
        <f>INDEX(resultados!$A$2:$ZZ$1797, 310, MATCH($B$1, resultados!$A$1:$ZZ$1, 0))</f>
        <v/>
      </c>
      <c r="B316">
        <f>INDEX(resultados!$A$2:$ZZ$1797, 310, MATCH($B$2, resultados!$A$1:$ZZ$1, 0))</f>
        <v/>
      </c>
      <c r="C316">
        <f>INDEX(resultados!$A$2:$ZZ$1797, 310, MATCH($B$3, resultados!$A$1:$ZZ$1, 0))</f>
        <v/>
      </c>
    </row>
    <row r="317">
      <c r="A317">
        <f>INDEX(resultados!$A$2:$ZZ$1797, 311, MATCH($B$1, resultados!$A$1:$ZZ$1, 0))</f>
        <v/>
      </c>
      <c r="B317">
        <f>INDEX(resultados!$A$2:$ZZ$1797, 311, MATCH($B$2, resultados!$A$1:$ZZ$1, 0))</f>
        <v/>
      </c>
      <c r="C317">
        <f>INDEX(resultados!$A$2:$ZZ$1797, 311, MATCH($B$3, resultados!$A$1:$ZZ$1, 0))</f>
        <v/>
      </c>
    </row>
    <row r="318">
      <c r="A318">
        <f>INDEX(resultados!$A$2:$ZZ$1797, 312, MATCH($B$1, resultados!$A$1:$ZZ$1, 0))</f>
        <v/>
      </c>
      <c r="B318">
        <f>INDEX(resultados!$A$2:$ZZ$1797, 312, MATCH($B$2, resultados!$A$1:$ZZ$1, 0))</f>
        <v/>
      </c>
      <c r="C318">
        <f>INDEX(resultados!$A$2:$ZZ$1797, 312, MATCH($B$3, resultados!$A$1:$ZZ$1, 0))</f>
        <v/>
      </c>
    </row>
    <row r="319">
      <c r="A319">
        <f>INDEX(resultados!$A$2:$ZZ$1797, 313, MATCH($B$1, resultados!$A$1:$ZZ$1, 0))</f>
        <v/>
      </c>
      <c r="B319">
        <f>INDEX(resultados!$A$2:$ZZ$1797, 313, MATCH($B$2, resultados!$A$1:$ZZ$1, 0))</f>
        <v/>
      </c>
      <c r="C319">
        <f>INDEX(resultados!$A$2:$ZZ$1797, 313, MATCH($B$3, resultados!$A$1:$ZZ$1, 0))</f>
        <v/>
      </c>
    </row>
    <row r="320">
      <c r="A320">
        <f>INDEX(resultados!$A$2:$ZZ$1797, 314, MATCH($B$1, resultados!$A$1:$ZZ$1, 0))</f>
        <v/>
      </c>
      <c r="B320">
        <f>INDEX(resultados!$A$2:$ZZ$1797, 314, MATCH($B$2, resultados!$A$1:$ZZ$1, 0))</f>
        <v/>
      </c>
      <c r="C320">
        <f>INDEX(resultados!$A$2:$ZZ$1797, 314, MATCH($B$3, resultados!$A$1:$ZZ$1, 0))</f>
        <v/>
      </c>
    </row>
    <row r="321">
      <c r="A321">
        <f>INDEX(resultados!$A$2:$ZZ$1797, 315, MATCH($B$1, resultados!$A$1:$ZZ$1, 0))</f>
        <v/>
      </c>
      <c r="B321">
        <f>INDEX(resultados!$A$2:$ZZ$1797, 315, MATCH($B$2, resultados!$A$1:$ZZ$1, 0))</f>
        <v/>
      </c>
      <c r="C321">
        <f>INDEX(resultados!$A$2:$ZZ$1797, 315, MATCH($B$3, resultados!$A$1:$ZZ$1, 0))</f>
        <v/>
      </c>
    </row>
    <row r="322">
      <c r="A322">
        <f>INDEX(resultados!$A$2:$ZZ$1797, 316, MATCH($B$1, resultados!$A$1:$ZZ$1, 0))</f>
        <v/>
      </c>
      <c r="B322">
        <f>INDEX(resultados!$A$2:$ZZ$1797, 316, MATCH($B$2, resultados!$A$1:$ZZ$1, 0))</f>
        <v/>
      </c>
      <c r="C322">
        <f>INDEX(resultados!$A$2:$ZZ$1797, 316, MATCH($B$3, resultados!$A$1:$ZZ$1, 0))</f>
        <v/>
      </c>
    </row>
    <row r="323">
      <c r="A323">
        <f>INDEX(resultados!$A$2:$ZZ$1797, 317, MATCH($B$1, resultados!$A$1:$ZZ$1, 0))</f>
        <v/>
      </c>
      <c r="B323">
        <f>INDEX(resultados!$A$2:$ZZ$1797, 317, MATCH($B$2, resultados!$A$1:$ZZ$1, 0))</f>
        <v/>
      </c>
      <c r="C323">
        <f>INDEX(resultados!$A$2:$ZZ$1797, 317, MATCH($B$3, resultados!$A$1:$ZZ$1, 0))</f>
        <v/>
      </c>
    </row>
    <row r="324">
      <c r="A324">
        <f>INDEX(resultados!$A$2:$ZZ$1797, 318, MATCH($B$1, resultados!$A$1:$ZZ$1, 0))</f>
        <v/>
      </c>
      <c r="B324">
        <f>INDEX(resultados!$A$2:$ZZ$1797, 318, MATCH($B$2, resultados!$A$1:$ZZ$1, 0))</f>
        <v/>
      </c>
      <c r="C324">
        <f>INDEX(resultados!$A$2:$ZZ$1797, 318, MATCH($B$3, resultados!$A$1:$ZZ$1, 0))</f>
        <v/>
      </c>
    </row>
    <row r="325">
      <c r="A325">
        <f>INDEX(resultados!$A$2:$ZZ$1797, 319, MATCH($B$1, resultados!$A$1:$ZZ$1, 0))</f>
        <v/>
      </c>
      <c r="B325">
        <f>INDEX(resultados!$A$2:$ZZ$1797, 319, MATCH($B$2, resultados!$A$1:$ZZ$1, 0))</f>
        <v/>
      </c>
      <c r="C325">
        <f>INDEX(resultados!$A$2:$ZZ$1797, 319, MATCH($B$3, resultados!$A$1:$ZZ$1, 0))</f>
        <v/>
      </c>
    </row>
    <row r="326">
      <c r="A326">
        <f>INDEX(resultados!$A$2:$ZZ$1797, 320, MATCH($B$1, resultados!$A$1:$ZZ$1, 0))</f>
        <v/>
      </c>
      <c r="B326">
        <f>INDEX(resultados!$A$2:$ZZ$1797, 320, MATCH($B$2, resultados!$A$1:$ZZ$1, 0))</f>
        <v/>
      </c>
      <c r="C326">
        <f>INDEX(resultados!$A$2:$ZZ$1797, 320, MATCH($B$3, resultados!$A$1:$ZZ$1, 0))</f>
        <v/>
      </c>
    </row>
    <row r="327">
      <c r="A327">
        <f>INDEX(resultados!$A$2:$ZZ$1797, 321, MATCH($B$1, resultados!$A$1:$ZZ$1, 0))</f>
        <v/>
      </c>
      <c r="B327">
        <f>INDEX(resultados!$A$2:$ZZ$1797, 321, MATCH($B$2, resultados!$A$1:$ZZ$1, 0))</f>
        <v/>
      </c>
      <c r="C327">
        <f>INDEX(resultados!$A$2:$ZZ$1797, 321, MATCH($B$3, resultados!$A$1:$ZZ$1, 0))</f>
        <v/>
      </c>
    </row>
    <row r="328">
      <c r="A328">
        <f>INDEX(resultados!$A$2:$ZZ$1797, 322, MATCH($B$1, resultados!$A$1:$ZZ$1, 0))</f>
        <v/>
      </c>
      <c r="B328">
        <f>INDEX(resultados!$A$2:$ZZ$1797, 322, MATCH($B$2, resultados!$A$1:$ZZ$1, 0))</f>
        <v/>
      </c>
      <c r="C328">
        <f>INDEX(resultados!$A$2:$ZZ$1797, 322, MATCH($B$3, resultados!$A$1:$ZZ$1, 0))</f>
        <v/>
      </c>
    </row>
    <row r="329">
      <c r="A329">
        <f>INDEX(resultados!$A$2:$ZZ$1797, 323, MATCH($B$1, resultados!$A$1:$ZZ$1, 0))</f>
        <v/>
      </c>
      <c r="B329">
        <f>INDEX(resultados!$A$2:$ZZ$1797, 323, MATCH($B$2, resultados!$A$1:$ZZ$1, 0))</f>
        <v/>
      </c>
      <c r="C329">
        <f>INDEX(resultados!$A$2:$ZZ$1797, 323, MATCH($B$3, resultados!$A$1:$ZZ$1, 0))</f>
        <v/>
      </c>
    </row>
    <row r="330">
      <c r="A330">
        <f>INDEX(resultados!$A$2:$ZZ$1797, 324, MATCH($B$1, resultados!$A$1:$ZZ$1, 0))</f>
        <v/>
      </c>
      <c r="B330">
        <f>INDEX(resultados!$A$2:$ZZ$1797, 324, MATCH($B$2, resultados!$A$1:$ZZ$1, 0))</f>
        <v/>
      </c>
      <c r="C330">
        <f>INDEX(resultados!$A$2:$ZZ$1797, 324, MATCH($B$3, resultados!$A$1:$ZZ$1, 0))</f>
        <v/>
      </c>
    </row>
    <row r="331">
      <c r="A331">
        <f>INDEX(resultados!$A$2:$ZZ$1797, 325, MATCH($B$1, resultados!$A$1:$ZZ$1, 0))</f>
        <v/>
      </c>
      <c r="B331">
        <f>INDEX(resultados!$A$2:$ZZ$1797, 325, MATCH($B$2, resultados!$A$1:$ZZ$1, 0))</f>
        <v/>
      </c>
      <c r="C331">
        <f>INDEX(resultados!$A$2:$ZZ$1797, 325, MATCH($B$3, resultados!$A$1:$ZZ$1, 0))</f>
        <v/>
      </c>
    </row>
    <row r="332">
      <c r="A332">
        <f>INDEX(resultados!$A$2:$ZZ$1797, 326, MATCH($B$1, resultados!$A$1:$ZZ$1, 0))</f>
        <v/>
      </c>
      <c r="B332">
        <f>INDEX(resultados!$A$2:$ZZ$1797, 326, MATCH($B$2, resultados!$A$1:$ZZ$1, 0))</f>
        <v/>
      </c>
      <c r="C332">
        <f>INDEX(resultados!$A$2:$ZZ$1797, 326, MATCH($B$3, resultados!$A$1:$ZZ$1, 0))</f>
        <v/>
      </c>
    </row>
    <row r="333">
      <c r="A333">
        <f>INDEX(resultados!$A$2:$ZZ$1797, 327, MATCH($B$1, resultados!$A$1:$ZZ$1, 0))</f>
        <v/>
      </c>
      <c r="B333">
        <f>INDEX(resultados!$A$2:$ZZ$1797, 327, MATCH($B$2, resultados!$A$1:$ZZ$1, 0))</f>
        <v/>
      </c>
      <c r="C333">
        <f>INDEX(resultados!$A$2:$ZZ$1797, 327, MATCH($B$3, resultados!$A$1:$ZZ$1, 0))</f>
        <v/>
      </c>
    </row>
    <row r="334">
      <c r="A334">
        <f>INDEX(resultados!$A$2:$ZZ$1797, 328, MATCH($B$1, resultados!$A$1:$ZZ$1, 0))</f>
        <v/>
      </c>
      <c r="B334">
        <f>INDEX(resultados!$A$2:$ZZ$1797, 328, MATCH($B$2, resultados!$A$1:$ZZ$1, 0))</f>
        <v/>
      </c>
      <c r="C334">
        <f>INDEX(resultados!$A$2:$ZZ$1797, 328, MATCH($B$3, resultados!$A$1:$ZZ$1, 0))</f>
        <v/>
      </c>
    </row>
    <row r="335">
      <c r="A335">
        <f>INDEX(resultados!$A$2:$ZZ$1797, 329, MATCH($B$1, resultados!$A$1:$ZZ$1, 0))</f>
        <v/>
      </c>
      <c r="B335">
        <f>INDEX(resultados!$A$2:$ZZ$1797, 329, MATCH($B$2, resultados!$A$1:$ZZ$1, 0))</f>
        <v/>
      </c>
      <c r="C335">
        <f>INDEX(resultados!$A$2:$ZZ$1797, 329, MATCH($B$3, resultados!$A$1:$ZZ$1, 0))</f>
        <v/>
      </c>
    </row>
    <row r="336">
      <c r="A336">
        <f>INDEX(resultados!$A$2:$ZZ$1797, 330, MATCH($B$1, resultados!$A$1:$ZZ$1, 0))</f>
        <v/>
      </c>
      <c r="B336">
        <f>INDEX(resultados!$A$2:$ZZ$1797, 330, MATCH($B$2, resultados!$A$1:$ZZ$1, 0))</f>
        <v/>
      </c>
      <c r="C336">
        <f>INDEX(resultados!$A$2:$ZZ$1797, 330, MATCH($B$3, resultados!$A$1:$ZZ$1, 0))</f>
        <v/>
      </c>
    </row>
    <row r="337">
      <c r="A337">
        <f>INDEX(resultados!$A$2:$ZZ$1797, 331, MATCH($B$1, resultados!$A$1:$ZZ$1, 0))</f>
        <v/>
      </c>
      <c r="B337">
        <f>INDEX(resultados!$A$2:$ZZ$1797, 331, MATCH($B$2, resultados!$A$1:$ZZ$1, 0))</f>
        <v/>
      </c>
      <c r="C337">
        <f>INDEX(resultados!$A$2:$ZZ$1797, 331, MATCH($B$3, resultados!$A$1:$ZZ$1, 0))</f>
        <v/>
      </c>
    </row>
    <row r="338">
      <c r="A338">
        <f>INDEX(resultados!$A$2:$ZZ$1797, 332, MATCH($B$1, resultados!$A$1:$ZZ$1, 0))</f>
        <v/>
      </c>
      <c r="B338">
        <f>INDEX(resultados!$A$2:$ZZ$1797, 332, MATCH($B$2, resultados!$A$1:$ZZ$1, 0))</f>
        <v/>
      </c>
      <c r="C338">
        <f>INDEX(resultados!$A$2:$ZZ$1797, 332, MATCH($B$3, resultados!$A$1:$ZZ$1, 0))</f>
        <v/>
      </c>
    </row>
    <row r="339">
      <c r="A339">
        <f>INDEX(resultados!$A$2:$ZZ$1797, 333, MATCH($B$1, resultados!$A$1:$ZZ$1, 0))</f>
        <v/>
      </c>
      <c r="B339">
        <f>INDEX(resultados!$A$2:$ZZ$1797, 333, MATCH($B$2, resultados!$A$1:$ZZ$1, 0))</f>
        <v/>
      </c>
      <c r="C339">
        <f>INDEX(resultados!$A$2:$ZZ$1797, 333, MATCH($B$3, resultados!$A$1:$ZZ$1, 0))</f>
        <v/>
      </c>
    </row>
    <row r="340">
      <c r="A340">
        <f>INDEX(resultados!$A$2:$ZZ$1797, 334, MATCH($B$1, resultados!$A$1:$ZZ$1, 0))</f>
        <v/>
      </c>
      <c r="B340">
        <f>INDEX(resultados!$A$2:$ZZ$1797, 334, MATCH($B$2, resultados!$A$1:$ZZ$1, 0))</f>
        <v/>
      </c>
      <c r="C340">
        <f>INDEX(resultados!$A$2:$ZZ$1797, 334, MATCH($B$3, resultados!$A$1:$ZZ$1, 0))</f>
        <v/>
      </c>
    </row>
    <row r="341">
      <c r="A341">
        <f>INDEX(resultados!$A$2:$ZZ$1797, 335, MATCH($B$1, resultados!$A$1:$ZZ$1, 0))</f>
        <v/>
      </c>
      <c r="B341">
        <f>INDEX(resultados!$A$2:$ZZ$1797, 335, MATCH($B$2, resultados!$A$1:$ZZ$1, 0))</f>
        <v/>
      </c>
      <c r="C341">
        <f>INDEX(resultados!$A$2:$ZZ$1797, 335, MATCH($B$3, resultados!$A$1:$ZZ$1, 0))</f>
        <v/>
      </c>
    </row>
    <row r="342">
      <c r="A342">
        <f>INDEX(resultados!$A$2:$ZZ$1797, 336, MATCH($B$1, resultados!$A$1:$ZZ$1, 0))</f>
        <v/>
      </c>
      <c r="B342">
        <f>INDEX(resultados!$A$2:$ZZ$1797, 336, MATCH($B$2, resultados!$A$1:$ZZ$1, 0))</f>
        <v/>
      </c>
      <c r="C342">
        <f>INDEX(resultados!$A$2:$ZZ$1797, 336, MATCH($B$3, resultados!$A$1:$ZZ$1, 0))</f>
        <v/>
      </c>
    </row>
    <row r="343">
      <c r="A343">
        <f>INDEX(resultados!$A$2:$ZZ$1797, 337, MATCH($B$1, resultados!$A$1:$ZZ$1, 0))</f>
        <v/>
      </c>
      <c r="B343">
        <f>INDEX(resultados!$A$2:$ZZ$1797, 337, MATCH($B$2, resultados!$A$1:$ZZ$1, 0))</f>
        <v/>
      </c>
      <c r="C343">
        <f>INDEX(resultados!$A$2:$ZZ$1797, 337, MATCH($B$3, resultados!$A$1:$ZZ$1, 0))</f>
        <v/>
      </c>
    </row>
    <row r="344">
      <c r="A344">
        <f>INDEX(resultados!$A$2:$ZZ$1797, 338, MATCH($B$1, resultados!$A$1:$ZZ$1, 0))</f>
        <v/>
      </c>
      <c r="B344">
        <f>INDEX(resultados!$A$2:$ZZ$1797, 338, MATCH($B$2, resultados!$A$1:$ZZ$1, 0))</f>
        <v/>
      </c>
      <c r="C344">
        <f>INDEX(resultados!$A$2:$ZZ$1797, 338, MATCH($B$3, resultados!$A$1:$ZZ$1, 0))</f>
        <v/>
      </c>
    </row>
    <row r="345">
      <c r="A345">
        <f>INDEX(resultados!$A$2:$ZZ$1797, 339, MATCH($B$1, resultados!$A$1:$ZZ$1, 0))</f>
        <v/>
      </c>
      <c r="B345">
        <f>INDEX(resultados!$A$2:$ZZ$1797, 339, MATCH($B$2, resultados!$A$1:$ZZ$1, 0))</f>
        <v/>
      </c>
      <c r="C345">
        <f>INDEX(resultados!$A$2:$ZZ$1797, 339, MATCH($B$3, resultados!$A$1:$ZZ$1, 0))</f>
        <v/>
      </c>
    </row>
    <row r="346">
      <c r="A346">
        <f>INDEX(resultados!$A$2:$ZZ$1797, 340, MATCH($B$1, resultados!$A$1:$ZZ$1, 0))</f>
        <v/>
      </c>
      <c r="B346">
        <f>INDEX(resultados!$A$2:$ZZ$1797, 340, MATCH($B$2, resultados!$A$1:$ZZ$1, 0))</f>
        <v/>
      </c>
      <c r="C346">
        <f>INDEX(resultados!$A$2:$ZZ$1797, 340, MATCH($B$3, resultados!$A$1:$ZZ$1, 0))</f>
        <v/>
      </c>
    </row>
    <row r="347">
      <c r="A347">
        <f>INDEX(resultados!$A$2:$ZZ$1797, 341, MATCH($B$1, resultados!$A$1:$ZZ$1, 0))</f>
        <v/>
      </c>
      <c r="B347">
        <f>INDEX(resultados!$A$2:$ZZ$1797, 341, MATCH($B$2, resultados!$A$1:$ZZ$1, 0))</f>
        <v/>
      </c>
      <c r="C347">
        <f>INDEX(resultados!$A$2:$ZZ$1797, 341, MATCH($B$3, resultados!$A$1:$ZZ$1, 0))</f>
        <v/>
      </c>
    </row>
    <row r="348">
      <c r="A348">
        <f>INDEX(resultados!$A$2:$ZZ$1797, 342, MATCH($B$1, resultados!$A$1:$ZZ$1, 0))</f>
        <v/>
      </c>
      <c r="B348">
        <f>INDEX(resultados!$A$2:$ZZ$1797, 342, MATCH($B$2, resultados!$A$1:$ZZ$1, 0))</f>
        <v/>
      </c>
      <c r="C348">
        <f>INDEX(resultados!$A$2:$ZZ$1797, 342, MATCH($B$3, resultados!$A$1:$ZZ$1, 0))</f>
        <v/>
      </c>
    </row>
    <row r="349">
      <c r="A349">
        <f>INDEX(resultados!$A$2:$ZZ$1797, 343, MATCH($B$1, resultados!$A$1:$ZZ$1, 0))</f>
        <v/>
      </c>
      <c r="B349">
        <f>INDEX(resultados!$A$2:$ZZ$1797, 343, MATCH($B$2, resultados!$A$1:$ZZ$1, 0))</f>
        <v/>
      </c>
      <c r="C349">
        <f>INDEX(resultados!$A$2:$ZZ$1797, 343, MATCH($B$3, resultados!$A$1:$ZZ$1, 0))</f>
        <v/>
      </c>
    </row>
    <row r="350">
      <c r="A350">
        <f>INDEX(resultados!$A$2:$ZZ$1797, 344, MATCH($B$1, resultados!$A$1:$ZZ$1, 0))</f>
        <v/>
      </c>
      <c r="B350">
        <f>INDEX(resultados!$A$2:$ZZ$1797, 344, MATCH($B$2, resultados!$A$1:$ZZ$1, 0))</f>
        <v/>
      </c>
      <c r="C350">
        <f>INDEX(resultados!$A$2:$ZZ$1797, 344, MATCH($B$3, resultados!$A$1:$ZZ$1, 0))</f>
        <v/>
      </c>
    </row>
    <row r="351">
      <c r="A351">
        <f>INDEX(resultados!$A$2:$ZZ$1797, 345, MATCH($B$1, resultados!$A$1:$ZZ$1, 0))</f>
        <v/>
      </c>
      <c r="B351">
        <f>INDEX(resultados!$A$2:$ZZ$1797, 345, MATCH($B$2, resultados!$A$1:$ZZ$1, 0))</f>
        <v/>
      </c>
      <c r="C351">
        <f>INDEX(resultados!$A$2:$ZZ$1797, 345, MATCH($B$3, resultados!$A$1:$ZZ$1, 0))</f>
        <v/>
      </c>
    </row>
    <row r="352">
      <c r="A352">
        <f>INDEX(resultados!$A$2:$ZZ$1797, 346, MATCH($B$1, resultados!$A$1:$ZZ$1, 0))</f>
        <v/>
      </c>
      <c r="B352">
        <f>INDEX(resultados!$A$2:$ZZ$1797, 346, MATCH($B$2, resultados!$A$1:$ZZ$1, 0))</f>
        <v/>
      </c>
      <c r="C352">
        <f>INDEX(resultados!$A$2:$ZZ$1797, 346, MATCH($B$3, resultados!$A$1:$ZZ$1, 0))</f>
        <v/>
      </c>
    </row>
    <row r="353">
      <c r="A353">
        <f>INDEX(resultados!$A$2:$ZZ$1797, 347, MATCH($B$1, resultados!$A$1:$ZZ$1, 0))</f>
        <v/>
      </c>
      <c r="B353">
        <f>INDEX(resultados!$A$2:$ZZ$1797, 347, MATCH($B$2, resultados!$A$1:$ZZ$1, 0))</f>
        <v/>
      </c>
      <c r="C353">
        <f>INDEX(resultados!$A$2:$ZZ$1797, 347, MATCH($B$3, resultados!$A$1:$ZZ$1, 0))</f>
        <v/>
      </c>
    </row>
    <row r="354">
      <c r="A354">
        <f>INDEX(resultados!$A$2:$ZZ$1797, 348, MATCH($B$1, resultados!$A$1:$ZZ$1, 0))</f>
        <v/>
      </c>
      <c r="B354">
        <f>INDEX(resultados!$A$2:$ZZ$1797, 348, MATCH($B$2, resultados!$A$1:$ZZ$1, 0))</f>
        <v/>
      </c>
      <c r="C354">
        <f>INDEX(resultados!$A$2:$ZZ$1797, 348, MATCH($B$3, resultados!$A$1:$ZZ$1, 0))</f>
        <v/>
      </c>
    </row>
    <row r="355">
      <c r="A355">
        <f>INDEX(resultados!$A$2:$ZZ$1797, 349, MATCH($B$1, resultados!$A$1:$ZZ$1, 0))</f>
        <v/>
      </c>
      <c r="B355">
        <f>INDEX(resultados!$A$2:$ZZ$1797, 349, MATCH($B$2, resultados!$A$1:$ZZ$1, 0))</f>
        <v/>
      </c>
      <c r="C355">
        <f>INDEX(resultados!$A$2:$ZZ$1797, 349, MATCH($B$3, resultados!$A$1:$ZZ$1, 0))</f>
        <v/>
      </c>
    </row>
    <row r="356">
      <c r="A356">
        <f>INDEX(resultados!$A$2:$ZZ$1797, 350, MATCH($B$1, resultados!$A$1:$ZZ$1, 0))</f>
        <v/>
      </c>
      <c r="B356">
        <f>INDEX(resultados!$A$2:$ZZ$1797, 350, MATCH($B$2, resultados!$A$1:$ZZ$1, 0))</f>
        <v/>
      </c>
      <c r="C356">
        <f>INDEX(resultados!$A$2:$ZZ$1797, 350, MATCH($B$3, resultados!$A$1:$ZZ$1, 0))</f>
        <v/>
      </c>
    </row>
    <row r="357">
      <c r="A357">
        <f>INDEX(resultados!$A$2:$ZZ$1797, 351, MATCH($B$1, resultados!$A$1:$ZZ$1, 0))</f>
        <v/>
      </c>
      <c r="B357">
        <f>INDEX(resultados!$A$2:$ZZ$1797, 351, MATCH($B$2, resultados!$A$1:$ZZ$1, 0))</f>
        <v/>
      </c>
      <c r="C357">
        <f>INDEX(resultados!$A$2:$ZZ$1797, 351, MATCH($B$3, resultados!$A$1:$ZZ$1, 0))</f>
        <v/>
      </c>
    </row>
    <row r="358">
      <c r="A358">
        <f>INDEX(resultados!$A$2:$ZZ$1797, 352, MATCH($B$1, resultados!$A$1:$ZZ$1, 0))</f>
        <v/>
      </c>
      <c r="B358">
        <f>INDEX(resultados!$A$2:$ZZ$1797, 352, MATCH($B$2, resultados!$A$1:$ZZ$1, 0))</f>
        <v/>
      </c>
      <c r="C358">
        <f>INDEX(resultados!$A$2:$ZZ$1797, 352, MATCH($B$3, resultados!$A$1:$ZZ$1, 0))</f>
        <v/>
      </c>
    </row>
    <row r="359">
      <c r="A359">
        <f>INDEX(resultados!$A$2:$ZZ$1797, 353, MATCH($B$1, resultados!$A$1:$ZZ$1, 0))</f>
        <v/>
      </c>
      <c r="B359">
        <f>INDEX(resultados!$A$2:$ZZ$1797, 353, MATCH($B$2, resultados!$A$1:$ZZ$1, 0))</f>
        <v/>
      </c>
      <c r="C359">
        <f>INDEX(resultados!$A$2:$ZZ$1797, 353, MATCH($B$3, resultados!$A$1:$ZZ$1, 0))</f>
        <v/>
      </c>
    </row>
    <row r="360">
      <c r="A360">
        <f>INDEX(resultados!$A$2:$ZZ$1797, 354, MATCH($B$1, resultados!$A$1:$ZZ$1, 0))</f>
        <v/>
      </c>
      <c r="B360">
        <f>INDEX(resultados!$A$2:$ZZ$1797, 354, MATCH($B$2, resultados!$A$1:$ZZ$1, 0))</f>
        <v/>
      </c>
      <c r="C360">
        <f>INDEX(resultados!$A$2:$ZZ$1797, 354, MATCH($B$3, resultados!$A$1:$ZZ$1, 0))</f>
        <v/>
      </c>
    </row>
    <row r="361">
      <c r="A361">
        <f>INDEX(resultados!$A$2:$ZZ$1797, 355, MATCH($B$1, resultados!$A$1:$ZZ$1, 0))</f>
        <v/>
      </c>
      <c r="B361">
        <f>INDEX(resultados!$A$2:$ZZ$1797, 355, MATCH($B$2, resultados!$A$1:$ZZ$1, 0))</f>
        <v/>
      </c>
      <c r="C361">
        <f>INDEX(resultados!$A$2:$ZZ$1797, 355, MATCH($B$3, resultados!$A$1:$ZZ$1, 0))</f>
        <v/>
      </c>
    </row>
    <row r="362">
      <c r="A362">
        <f>INDEX(resultados!$A$2:$ZZ$1797, 356, MATCH($B$1, resultados!$A$1:$ZZ$1, 0))</f>
        <v/>
      </c>
      <c r="B362">
        <f>INDEX(resultados!$A$2:$ZZ$1797, 356, MATCH($B$2, resultados!$A$1:$ZZ$1, 0))</f>
        <v/>
      </c>
      <c r="C362">
        <f>INDEX(resultados!$A$2:$ZZ$1797, 356, MATCH($B$3, resultados!$A$1:$ZZ$1, 0))</f>
        <v/>
      </c>
    </row>
    <row r="363">
      <c r="A363">
        <f>INDEX(resultados!$A$2:$ZZ$1797, 357, MATCH($B$1, resultados!$A$1:$ZZ$1, 0))</f>
        <v/>
      </c>
      <c r="B363">
        <f>INDEX(resultados!$A$2:$ZZ$1797, 357, MATCH($B$2, resultados!$A$1:$ZZ$1, 0))</f>
        <v/>
      </c>
      <c r="C363">
        <f>INDEX(resultados!$A$2:$ZZ$1797, 357, MATCH($B$3, resultados!$A$1:$ZZ$1, 0))</f>
        <v/>
      </c>
    </row>
    <row r="364">
      <c r="A364">
        <f>INDEX(resultados!$A$2:$ZZ$1797, 358, MATCH($B$1, resultados!$A$1:$ZZ$1, 0))</f>
        <v/>
      </c>
      <c r="B364">
        <f>INDEX(resultados!$A$2:$ZZ$1797, 358, MATCH($B$2, resultados!$A$1:$ZZ$1, 0))</f>
        <v/>
      </c>
      <c r="C364">
        <f>INDEX(resultados!$A$2:$ZZ$1797, 358, MATCH($B$3, resultados!$A$1:$ZZ$1, 0))</f>
        <v/>
      </c>
    </row>
    <row r="365">
      <c r="A365">
        <f>INDEX(resultados!$A$2:$ZZ$1797, 359, MATCH($B$1, resultados!$A$1:$ZZ$1, 0))</f>
        <v/>
      </c>
      <c r="B365">
        <f>INDEX(resultados!$A$2:$ZZ$1797, 359, MATCH($B$2, resultados!$A$1:$ZZ$1, 0))</f>
        <v/>
      </c>
      <c r="C365">
        <f>INDEX(resultados!$A$2:$ZZ$1797, 359, MATCH($B$3, resultados!$A$1:$ZZ$1, 0))</f>
        <v/>
      </c>
    </row>
    <row r="366">
      <c r="A366">
        <f>INDEX(resultados!$A$2:$ZZ$1797, 360, MATCH($B$1, resultados!$A$1:$ZZ$1, 0))</f>
        <v/>
      </c>
      <c r="B366">
        <f>INDEX(resultados!$A$2:$ZZ$1797, 360, MATCH($B$2, resultados!$A$1:$ZZ$1, 0))</f>
        <v/>
      </c>
      <c r="C366">
        <f>INDEX(resultados!$A$2:$ZZ$1797, 360, MATCH($B$3, resultados!$A$1:$ZZ$1, 0))</f>
        <v/>
      </c>
    </row>
    <row r="367">
      <c r="A367">
        <f>INDEX(resultados!$A$2:$ZZ$1797, 361, MATCH($B$1, resultados!$A$1:$ZZ$1, 0))</f>
        <v/>
      </c>
      <c r="B367">
        <f>INDEX(resultados!$A$2:$ZZ$1797, 361, MATCH($B$2, resultados!$A$1:$ZZ$1, 0))</f>
        <v/>
      </c>
      <c r="C367">
        <f>INDEX(resultados!$A$2:$ZZ$1797, 361, MATCH($B$3, resultados!$A$1:$ZZ$1, 0))</f>
        <v/>
      </c>
    </row>
    <row r="368">
      <c r="A368">
        <f>INDEX(resultados!$A$2:$ZZ$1797, 362, MATCH($B$1, resultados!$A$1:$ZZ$1, 0))</f>
        <v/>
      </c>
      <c r="B368">
        <f>INDEX(resultados!$A$2:$ZZ$1797, 362, MATCH($B$2, resultados!$A$1:$ZZ$1, 0))</f>
        <v/>
      </c>
      <c r="C368">
        <f>INDEX(resultados!$A$2:$ZZ$1797, 362, MATCH($B$3, resultados!$A$1:$ZZ$1, 0))</f>
        <v/>
      </c>
    </row>
    <row r="369">
      <c r="A369">
        <f>INDEX(resultados!$A$2:$ZZ$1797, 363, MATCH($B$1, resultados!$A$1:$ZZ$1, 0))</f>
        <v/>
      </c>
      <c r="B369">
        <f>INDEX(resultados!$A$2:$ZZ$1797, 363, MATCH($B$2, resultados!$A$1:$ZZ$1, 0))</f>
        <v/>
      </c>
      <c r="C369">
        <f>INDEX(resultados!$A$2:$ZZ$1797, 363, MATCH($B$3, resultados!$A$1:$ZZ$1, 0))</f>
        <v/>
      </c>
    </row>
    <row r="370">
      <c r="A370">
        <f>INDEX(resultados!$A$2:$ZZ$1797, 364, MATCH($B$1, resultados!$A$1:$ZZ$1, 0))</f>
        <v/>
      </c>
      <c r="B370">
        <f>INDEX(resultados!$A$2:$ZZ$1797, 364, MATCH($B$2, resultados!$A$1:$ZZ$1, 0))</f>
        <v/>
      </c>
      <c r="C370">
        <f>INDEX(resultados!$A$2:$ZZ$1797, 364, MATCH($B$3, resultados!$A$1:$ZZ$1, 0))</f>
        <v/>
      </c>
    </row>
    <row r="371">
      <c r="A371">
        <f>INDEX(resultados!$A$2:$ZZ$1797, 365, MATCH($B$1, resultados!$A$1:$ZZ$1, 0))</f>
        <v/>
      </c>
      <c r="B371">
        <f>INDEX(resultados!$A$2:$ZZ$1797, 365, MATCH($B$2, resultados!$A$1:$ZZ$1, 0))</f>
        <v/>
      </c>
      <c r="C371">
        <f>INDEX(resultados!$A$2:$ZZ$1797, 365, MATCH($B$3, resultados!$A$1:$ZZ$1, 0))</f>
        <v/>
      </c>
    </row>
    <row r="372">
      <c r="A372">
        <f>INDEX(resultados!$A$2:$ZZ$1797, 366, MATCH($B$1, resultados!$A$1:$ZZ$1, 0))</f>
        <v/>
      </c>
      <c r="B372">
        <f>INDEX(resultados!$A$2:$ZZ$1797, 366, MATCH($B$2, resultados!$A$1:$ZZ$1, 0))</f>
        <v/>
      </c>
      <c r="C372">
        <f>INDEX(resultados!$A$2:$ZZ$1797, 366, MATCH($B$3, resultados!$A$1:$ZZ$1, 0))</f>
        <v/>
      </c>
    </row>
    <row r="373">
      <c r="A373">
        <f>INDEX(resultados!$A$2:$ZZ$1797, 367, MATCH($B$1, resultados!$A$1:$ZZ$1, 0))</f>
        <v/>
      </c>
      <c r="B373">
        <f>INDEX(resultados!$A$2:$ZZ$1797, 367, MATCH($B$2, resultados!$A$1:$ZZ$1, 0))</f>
        <v/>
      </c>
      <c r="C373">
        <f>INDEX(resultados!$A$2:$ZZ$1797, 367, MATCH($B$3, resultados!$A$1:$ZZ$1, 0))</f>
        <v/>
      </c>
    </row>
    <row r="374">
      <c r="A374">
        <f>INDEX(resultados!$A$2:$ZZ$1797, 368, MATCH($B$1, resultados!$A$1:$ZZ$1, 0))</f>
        <v/>
      </c>
      <c r="B374">
        <f>INDEX(resultados!$A$2:$ZZ$1797, 368, MATCH($B$2, resultados!$A$1:$ZZ$1, 0))</f>
        <v/>
      </c>
      <c r="C374">
        <f>INDEX(resultados!$A$2:$ZZ$1797, 368, MATCH($B$3, resultados!$A$1:$ZZ$1, 0))</f>
        <v/>
      </c>
    </row>
    <row r="375">
      <c r="A375">
        <f>INDEX(resultados!$A$2:$ZZ$1797, 369, MATCH($B$1, resultados!$A$1:$ZZ$1, 0))</f>
        <v/>
      </c>
      <c r="B375">
        <f>INDEX(resultados!$A$2:$ZZ$1797, 369, MATCH($B$2, resultados!$A$1:$ZZ$1, 0))</f>
        <v/>
      </c>
      <c r="C375">
        <f>INDEX(resultados!$A$2:$ZZ$1797, 369, MATCH($B$3, resultados!$A$1:$ZZ$1, 0))</f>
        <v/>
      </c>
    </row>
    <row r="376">
      <c r="A376">
        <f>INDEX(resultados!$A$2:$ZZ$1797, 370, MATCH($B$1, resultados!$A$1:$ZZ$1, 0))</f>
        <v/>
      </c>
      <c r="B376">
        <f>INDEX(resultados!$A$2:$ZZ$1797, 370, MATCH($B$2, resultados!$A$1:$ZZ$1, 0))</f>
        <v/>
      </c>
      <c r="C376">
        <f>INDEX(resultados!$A$2:$ZZ$1797, 370, MATCH($B$3, resultados!$A$1:$ZZ$1, 0))</f>
        <v/>
      </c>
    </row>
    <row r="377">
      <c r="A377">
        <f>INDEX(resultados!$A$2:$ZZ$1797, 371, MATCH($B$1, resultados!$A$1:$ZZ$1, 0))</f>
        <v/>
      </c>
      <c r="B377">
        <f>INDEX(resultados!$A$2:$ZZ$1797, 371, MATCH($B$2, resultados!$A$1:$ZZ$1, 0))</f>
        <v/>
      </c>
      <c r="C377">
        <f>INDEX(resultados!$A$2:$ZZ$1797, 371, MATCH($B$3, resultados!$A$1:$ZZ$1, 0))</f>
        <v/>
      </c>
    </row>
    <row r="378">
      <c r="A378">
        <f>INDEX(resultados!$A$2:$ZZ$1797, 372, MATCH($B$1, resultados!$A$1:$ZZ$1, 0))</f>
        <v/>
      </c>
      <c r="B378">
        <f>INDEX(resultados!$A$2:$ZZ$1797, 372, MATCH($B$2, resultados!$A$1:$ZZ$1, 0))</f>
        <v/>
      </c>
      <c r="C378">
        <f>INDEX(resultados!$A$2:$ZZ$1797, 372, MATCH($B$3, resultados!$A$1:$ZZ$1, 0))</f>
        <v/>
      </c>
    </row>
    <row r="379">
      <c r="A379">
        <f>INDEX(resultados!$A$2:$ZZ$1797, 373, MATCH($B$1, resultados!$A$1:$ZZ$1, 0))</f>
        <v/>
      </c>
      <c r="B379">
        <f>INDEX(resultados!$A$2:$ZZ$1797, 373, MATCH($B$2, resultados!$A$1:$ZZ$1, 0))</f>
        <v/>
      </c>
      <c r="C379">
        <f>INDEX(resultados!$A$2:$ZZ$1797, 373, MATCH($B$3, resultados!$A$1:$ZZ$1, 0))</f>
        <v/>
      </c>
    </row>
    <row r="380">
      <c r="A380">
        <f>INDEX(resultados!$A$2:$ZZ$1797, 374, MATCH($B$1, resultados!$A$1:$ZZ$1, 0))</f>
        <v/>
      </c>
      <c r="B380">
        <f>INDEX(resultados!$A$2:$ZZ$1797, 374, MATCH($B$2, resultados!$A$1:$ZZ$1, 0))</f>
        <v/>
      </c>
      <c r="C380">
        <f>INDEX(resultados!$A$2:$ZZ$1797, 374, MATCH($B$3, resultados!$A$1:$ZZ$1, 0))</f>
        <v/>
      </c>
    </row>
    <row r="381">
      <c r="A381">
        <f>INDEX(resultados!$A$2:$ZZ$1797, 375, MATCH($B$1, resultados!$A$1:$ZZ$1, 0))</f>
        <v/>
      </c>
      <c r="B381">
        <f>INDEX(resultados!$A$2:$ZZ$1797, 375, MATCH($B$2, resultados!$A$1:$ZZ$1, 0))</f>
        <v/>
      </c>
      <c r="C381">
        <f>INDEX(resultados!$A$2:$ZZ$1797, 375, MATCH($B$3, resultados!$A$1:$ZZ$1, 0))</f>
        <v/>
      </c>
    </row>
    <row r="382">
      <c r="A382">
        <f>INDEX(resultados!$A$2:$ZZ$1797, 376, MATCH($B$1, resultados!$A$1:$ZZ$1, 0))</f>
        <v/>
      </c>
      <c r="B382">
        <f>INDEX(resultados!$A$2:$ZZ$1797, 376, MATCH($B$2, resultados!$A$1:$ZZ$1, 0))</f>
        <v/>
      </c>
      <c r="C382">
        <f>INDEX(resultados!$A$2:$ZZ$1797, 376, MATCH($B$3, resultados!$A$1:$ZZ$1, 0))</f>
        <v/>
      </c>
    </row>
    <row r="383">
      <c r="A383">
        <f>INDEX(resultados!$A$2:$ZZ$1797, 377, MATCH($B$1, resultados!$A$1:$ZZ$1, 0))</f>
        <v/>
      </c>
      <c r="B383">
        <f>INDEX(resultados!$A$2:$ZZ$1797, 377, MATCH($B$2, resultados!$A$1:$ZZ$1, 0))</f>
        <v/>
      </c>
      <c r="C383">
        <f>INDEX(resultados!$A$2:$ZZ$1797, 377, MATCH($B$3, resultados!$A$1:$ZZ$1, 0))</f>
        <v/>
      </c>
    </row>
    <row r="384">
      <c r="A384">
        <f>INDEX(resultados!$A$2:$ZZ$1797, 378, MATCH($B$1, resultados!$A$1:$ZZ$1, 0))</f>
        <v/>
      </c>
      <c r="B384">
        <f>INDEX(resultados!$A$2:$ZZ$1797, 378, MATCH($B$2, resultados!$A$1:$ZZ$1, 0))</f>
        <v/>
      </c>
      <c r="C384">
        <f>INDEX(resultados!$A$2:$ZZ$1797, 378, MATCH($B$3, resultados!$A$1:$ZZ$1, 0))</f>
        <v/>
      </c>
    </row>
    <row r="385">
      <c r="A385">
        <f>INDEX(resultados!$A$2:$ZZ$1797, 379, MATCH($B$1, resultados!$A$1:$ZZ$1, 0))</f>
        <v/>
      </c>
      <c r="B385">
        <f>INDEX(resultados!$A$2:$ZZ$1797, 379, MATCH($B$2, resultados!$A$1:$ZZ$1, 0))</f>
        <v/>
      </c>
      <c r="C385">
        <f>INDEX(resultados!$A$2:$ZZ$1797, 379, MATCH($B$3, resultados!$A$1:$ZZ$1, 0))</f>
        <v/>
      </c>
    </row>
    <row r="386">
      <c r="A386">
        <f>INDEX(resultados!$A$2:$ZZ$1797, 380, MATCH($B$1, resultados!$A$1:$ZZ$1, 0))</f>
        <v/>
      </c>
      <c r="B386">
        <f>INDEX(resultados!$A$2:$ZZ$1797, 380, MATCH($B$2, resultados!$A$1:$ZZ$1, 0))</f>
        <v/>
      </c>
      <c r="C386">
        <f>INDEX(resultados!$A$2:$ZZ$1797, 380, MATCH($B$3, resultados!$A$1:$ZZ$1, 0))</f>
        <v/>
      </c>
    </row>
    <row r="387">
      <c r="A387">
        <f>INDEX(resultados!$A$2:$ZZ$1797, 381, MATCH($B$1, resultados!$A$1:$ZZ$1, 0))</f>
        <v/>
      </c>
      <c r="B387">
        <f>INDEX(resultados!$A$2:$ZZ$1797, 381, MATCH($B$2, resultados!$A$1:$ZZ$1, 0))</f>
        <v/>
      </c>
      <c r="C387">
        <f>INDEX(resultados!$A$2:$ZZ$1797, 381, MATCH($B$3, resultados!$A$1:$ZZ$1, 0))</f>
        <v/>
      </c>
    </row>
    <row r="388">
      <c r="A388">
        <f>INDEX(resultados!$A$2:$ZZ$1797, 382, MATCH($B$1, resultados!$A$1:$ZZ$1, 0))</f>
        <v/>
      </c>
      <c r="B388">
        <f>INDEX(resultados!$A$2:$ZZ$1797, 382, MATCH($B$2, resultados!$A$1:$ZZ$1, 0))</f>
        <v/>
      </c>
      <c r="C388">
        <f>INDEX(resultados!$A$2:$ZZ$1797, 382, MATCH($B$3, resultados!$A$1:$ZZ$1, 0))</f>
        <v/>
      </c>
    </row>
    <row r="389">
      <c r="A389">
        <f>INDEX(resultados!$A$2:$ZZ$1797, 383, MATCH($B$1, resultados!$A$1:$ZZ$1, 0))</f>
        <v/>
      </c>
      <c r="B389">
        <f>INDEX(resultados!$A$2:$ZZ$1797, 383, MATCH($B$2, resultados!$A$1:$ZZ$1, 0))</f>
        <v/>
      </c>
      <c r="C389">
        <f>INDEX(resultados!$A$2:$ZZ$1797, 383, MATCH($B$3, resultados!$A$1:$ZZ$1, 0))</f>
        <v/>
      </c>
    </row>
    <row r="390">
      <c r="A390">
        <f>INDEX(resultados!$A$2:$ZZ$1797, 384, MATCH($B$1, resultados!$A$1:$ZZ$1, 0))</f>
        <v/>
      </c>
      <c r="B390">
        <f>INDEX(resultados!$A$2:$ZZ$1797, 384, MATCH($B$2, resultados!$A$1:$ZZ$1, 0))</f>
        <v/>
      </c>
      <c r="C390">
        <f>INDEX(resultados!$A$2:$ZZ$1797, 384, MATCH($B$3, resultados!$A$1:$ZZ$1, 0))</f>
        <v/>
      </c>
    </row>
    <row r="391">
      <c r="A391">
        <f>INDEX(resultados!$A$2:$ZZ$1797, 385, MATCH($B$1, resultados!$A$1:$ZZ$1, 0))</f>
        <v/>
      </c>
      <c r="B391">
        <f>INDEX(resultados!$A$2:$ZZ$1797, 385, MATCH($B$2, resultados!$A$1:$ZZ$1, 0))</f>
        <v/>
      </c>
      <c r="C391">
        <f>INDEX(resultados!$A$2:$ZZ$1797, 385, MATCH($B$3, resultados!$A$1:$ZZ$1, 0))</f>
        <v/>
      </c>
    </row>
    <row r="392">
      <c r="A392">
        <f>INDEX(resultados!$A$2:$ZZ$1797, 386, MATCH($B$1, resultados!$A$1:$ZZ$1, 0))</f>
        <v/>
      </c>
      <c r="B392">
        <f>INDEX(resultados!$A$2:$ZZ$1797, 386, MATCH($B$2, resultados!$A$1:$ZZ$1, 0))</f>
        <v/>
      </c>
      <c r="C392">
        <f>INDEX(resultados!$A$2:$ZZ$1797, 386, MATCH($B$3, resultados!$A$1:$ZZ$1, 0))</f>
        <v/>
      </c>
    </row>
    <row r="393">
      <c r="A393">
        <f>INDEX(resultados!$A$2:$ZZ$1797, 387, MATCH($B$1, resultados!$A$1:$ZZ$1, 0))</f>
        <v/>
      </c>
      <c r="B393">
        <f>INDEX(resultados!$A$2:$ZZ$1797, 387, MATCH($B$2, resultados!$A$1:$ZZ$1, 0))</f>
        <v/>
      </c>
      <c r="C393">
        <f>INDEX(resultados!$A$2:$ZZ$1797, 387, MATCH($B$3, resultados!$A$1:$ZZ$1, 0))</f>
        <v/>
      </c>
    </row>
    <row r="394">
      <c r="A394">
        <f>INDEX(resultados!$A$2:$ZZ$1797, 388, MATCH($B$1, resultados!$A$1:$ZZ$1, 0))</f>
        <v/>
      </c>
      <c r="B394">
        <f>INDEX(resultados!$A$2:$ZZ$1797, 388, MATCH($B$2, resultados!$A$1:$ZZ$1, 0))</f>
        <v/>
      </c>
      <c r="C394">
        <f>INDEX(resultados!$A$2:$ZZ$1797, 388, MATCH($B$3, resultados!$A$1:$ZZ$1, 0))</f>
        <v/>
      </c>
    </row>
    <row r="395">
      <c r="A395">
        <f>INDEX(resultados!$A$2:$ZZ$1797, 389, MATCH($B$1, resultados!$A$1:$ZZ$1, 0))</f>
        <v/>
      </c>
      <c r="B395">
        <f>INDEX(resultados!$A$2:$ZZ$1797, 389, MATCH($B$2, resultados!$A$1:$ZZ$1, 0))</f>
        <v/>
      </c>
      <c r="C395">
        <f>INDEX(resultados!$A$2:$ZZ$1797, 389, MATCH($B$3, resultados!$A$1:$ZZ$1, 0))</f>
        <v/>
      </c>
    </row>
    <row r="396">
      <c r="A396">
        <f>INDEX(resultados!$A$2:$ZZ$1797, 390, MATCH($B$1, resultados!$A$1:$ZZ$1, 0))</f>
        <v/>
      </c>
      <c r="B396">
        <f>INDEX(resultados!$A$2:$ZZ$1797, 390, MATCH($B$2, resultados!$A$1:$ZZ$1, 0))</f>
        <v/>
      </c>
      <c r="C396">
        <f>INDEX(resultados!$A$2:$ZZ$1797, 390, MATCH($B$3, resultados!$A$1:$ZZ$1, 0))</f>
        <v/>
      </c>
    </row>
    <row r="397">
      <c r="A397">
        <f>INDEX(resultados!$A$2:$ZZ$1797, 391, MATCH($B$1, resultados!$A$1:$ZZ$1, 0))</f>
        <v/>
      </c>
      <c r="B397">
        <f>INDEX(resultados!$A$2:$ZZ$1797, 391, MATCH($B$2, resultados!$A$1:$ZZ$1, 0))</f>
        <v/>
      </c>
      <c r="C397">
        <f>INDEX(resultados!$A$2:$ZZ$1797, 391, MATCH($B$3, resultados!$A$1:$ZZ$1, 0))</f>
        <v/>
      </c>
    </row>
    <row r="398">
      <c r="A398">
        <f>INDEX(resultados!$A$2:$ZZ$1797, 392, MATCH($B$1, resultados!$A$1:$ZZ$1, 0))</f>
        <v/>
      </c>
      <c r="B398">
        <f>INDEX(resultados!$A$2:$ZZ$1797, 392, MATCH($B$2, resultados!$A$1:$ZZ$1, 0))</f>
        <v/>
      </c>
      <c r="C398">
        <f>INDEX(resultados!$A$2:$ZZ$1797, 392, MATCH($B$3, resultados!$A$1:$ZZ$1, 0))</f>
        <v/>
      </c>
    </row>
    <row r="399">
      <c r="A399">
        <f>INDEX(resultados!$A$2:$ZZ$1797, 393, MATCH($B$1, resultados!$A$1:$ZZ$1, 0))</f>
        <v/>
      </c>
      <c r="B399">
        <f>INDEX(resultados!$A$2:$ZZ$1797, 393, MATCH($B$2, resultados!$A$1:$ZZ$1, 0))</f>
        <v/>
      </c>
      <c r="C399">
        <f>INDEX(resultados!$A$2:$ZZ$1797, 393, MATCH($B$3, resultados!$A$1:$ZZ$1, 0))</f>
        <v/>
      </c>
    </row>
    <row r="400">
      <c r="A400">
        <f>INDEX(resultados!$A$2:$ZZ$1797, 394, MATCH($B$1, resultados!$A$1:$ZZ$1, 0))</f>
        <v/>
      </c>
      <c r="B400">
        <f>INDEX(resultados!$A$2:$ZZ$1797, 394, MATCH($B$2, resultados!$A$1:$ZZ$1, 0))</f>
        <v/>
      </c>
      <c r="C400">
        <f>INDEX(resultados!$A$2:$ZZ$1797, 394, MATCH($B$3, resultados!$A$1:$ZZ$1, 0))</f>
        <v/>
      </c>
    </row>
    <row r="401">
      <c r="A401">
        <f>INDEX(resultados!$A$2:$ZZ$1797, 395, MATCH($B$1, resultados!$A$1:$ZZ$1, 0))</f>
        <v/>
      </c>
      <c r="B401">
        <f>INDEX(resultados!$A$2:$ZZ$1797, 395, MATCH($B$2, resultados!$A$1:$ZZ$1, 0))</f>
        <v/>
      </c>
      <c r="C401">
        <f>INDEX(resultados!$A$2:$ZZ$1797, 395, MATCH($B$3, resultados!$A$1:$ZZ$1, 0))</f>
        <v/>
      </c>
    </row>
    <row r="402">
      <c r="A402">
        <f>INDEX(resultados!$A$2:$ZZ$1797, 396, MATCH($B$1, resultados!$A$1:$ZZ$1, 0))</f>
        <v/>
      </c>
      <c r="B402">
        <f>INDEX(resultados!$A$2:$ZZ$1797, 396, MATCH($B$2, resultados!$A$1:$ZZ$1, 0))</f>
        <v/>
      </c>
      <c r="C402">
        <f>INDEX(resultados!$A$2:$ZZ$1797, 396, MATCH($B$3, resultados!$A$1:$ZZ$1, 0))</f>
        <v/>
      </c>
    </row>
    <row r="403">
      <c r="A403">
        <f>INDEX(resultados!$A$2:$ZZ$1797, 397, MATCH($B$1, resultados!$A$1:$ZZ$1, 0))</f>
        <v/>
      </c>
      <c r="B403">
        <f>INDEX(resultados!$A$2:$ZZ$1797, 397, MATCH($B$2, resultados!$A$1:$ZZ$1, 0))</f>
        <v/>
      </c>
      <c r="C403">
        <f>INDEX(resultados!$A$2:$ZZ$1797, 397, MATCH($B$3, resultados!$A$1:$ZZ$1, 0))</f>
        <v/>
      </c>
    </row>
    <row r="404">
      <c r="A404">
        <f>INDEX(resultados!$A$2:$ZZ$1797, 398, MATCH($B$1, resultados!$A$1:$ZZ$1, 0))</f>
        <v/>
      </c>
      <c r="B404">
        <f>INDEX(resultados!$A$2:$ZZ$1797, 398, MATCH($B$2, resultados!$A$1:$ZZ$1, 0))</f>
        <v/>
      </c>
      <c r="C404">
        <f>INDEX(resultados!$A$2:$ZZ$1797, 398, MATCH($B$3, resultados!$A$1:$ZZ$1, 0))</f>
        <v/>
      </c>
    </row>
    <row r="405">
      <c r="A405">
        <f>INDEX(resultados!$A$2:$ZZ$1797, 399, MATCH($B$1, resultados!$A$1:$ZZ$1, 0))</f>
        <v/>
      </c>
      <c r="B405">
        <f>INDEX(resultados!$A$2:$ZZ$1797, 399, MATCH($B$2, resultados!$A$1:$ZZ$1, 0))</f>
        <v/>
      </c>
      <c r="C405">
        <f>INDEX(resultados!$A$2:$ZZ$1797, 399, MATCH($B$3, resultados!$A$1:$ZZ$1, 0))</f>
        <v/>
      </c>
    </row>
    <row r="406">
      <c r="A406">
        <f>INDEX(resultados!$A$2:$ZZ$1797, 400, MATCH($B$1, resultados!$A$1:$ZZ$1, 0))</f>
        <v/>
      </c>
      <c r="B406">
        <f>INDEX(resultados!$A$2:$ZZ$1797, 400, MATCH($B$2, resultados!$A$1:$ZZ$1, 0))</f>
        <v/>
      </c>
      <c r="C406">
        <f>INDEX(resultados!$A$2:$ZZ$1797, 400, MATCH($B$3, resultados!$A$1:$ZZ$1, 0))</f>
        <v/>
      </c>
    </row>
    <row r="407">
      <c r="A407">
        <f>INDEX(resultados!$A$2:$ZZ$1797, 401, MATCH($B$1, resultados!$A$1:$ZZ$1, 0))</f>
        <v/>
      </c>
      <c r="B407">
        <f>INDEX(resultados!$A$2:$ZZ$1797, 401, MATCH($B$2, resultados!$A$1:$ZZ$1, 0))</f>
        <v/>
      </c>
      <c r="C407">
        <f>INDEX(resultados!$A$2:$ZZ$1797, 401, MATCH($B$3, resultados!$A$1:$ZZ$1, 0))</f>
        <v/>
      </c>
    </row>
    <row r="408">
      <c r="A408">
        <f>INDEX(resultados!$A$2:$ZZ$1797, 402, MATCH($B$1, resultados!$A$1:$ZZ$1, 0))</f>
        <v/>
      </c>
      <c r="B408">
        <f>INDEX(resultados!$A$2:$ZZ$1797, 402, MATCH($B$2, resultados!$A$1:$ZZ$1, 0))</f>
        <v/>
      </c>
      <c r="C408">
        <f>INDEX(resultados!$A$2:$ZZ$1797, 402, MATCH($B$3, resultados!$A$1:$ZZ$1, 0))</f>
        <v/>
      </c>
    </row>
    <row r="409">
      <c r="A409">
        <f>INDEX(resultados!$A$2:$ZZ$1797, 403, MATCH($B$1, resultados!$A$1:$ZZ$1, 0))</f>
        <v/>
      </c>
      <c r="B409">
        <f>INDEX(resultados!$A$2:$ZZ$1797, 403, MATCH($B$2, resultados!$A$1:$ZZ$1, 0))</f>
        <v/>
      </c>
      <c r="C409">
        <f>INDEX(resultados!$A$2:$ZZ$1797, 403, MATCH($B$3, resultados!$A$1:$ZZ$1, 0))</f>
        <v/>
      </c>
    </row>
    <row r="410">
      <c r="A410">
        <f>INDEX(resultados!$A$2:$ZZ$1797, 404, MATCH($B$1, resultados!$A$1:$ZZ$1, 0))</f>
        <v/>
      </c>
      <c r="B410">
        <f>INDEX(resultados!$A$2:$ZZ$1797, 404, MATCH($B$2, resultados!$A$1:$ZZ$1, 0))</f>
        <v/>
      </c>
      <c r="C410">
        <f>INDEX(resultados!$A$2:$ZZ$1797, 404, MATCH($B$3, resultados!$A$1:$ZZ$1, 0))</f>
        <v/>
      </c>
    </row>
    <row r="411">
      <c r="A411">
        <f>INDEX(resultados!$A$2:$ZZ$1797, 405, MATCH($B$1, resultados!$A$1:$ZZ$1, 0))</f>
        <v/>
      </c>
      <c r="B411">
        <f>INDEX(resultados!$A$2:$ZZ$1797, 405, MATCH($B$2, resultados!$A$1:$ZZ$1, 0))</f>
        <v/>
      </c>
      <c r="C411">
        <f>INDEX(resultados!$A$2:$ZZ$1797, 405, MATCH($B$3, resultados!$A$1:$ZZ$1, 0))</f>
        <v/>
      </c>
    </row>
    <row r="412">
      <c r="A412">
        <f>INDEX(resultados!$A$2:$ZZ$1797, 406, MATCH($B$1, resultados!$A$1:$ZZ$1, 0))</f>
        <v/>
      </c>
      <c r="B412">
        <f>INDEX(resultados!$A$2:$ZZ$1797, 406, MATCH($B$2, resultados!$A$1:$ZZ$1, 0))</f>
        <v/>
      </c>
      <c r="C412">
        <f>INDEX(resultados!$A$2:$ZZ$1797, 406, MATCH($B$3, resultados!$A$1:$ZZ$1, 0))</f>
        <v/>
      </c>
    </row>
    <row r="413">
      <c r="A413">
        <f>INDEX(resultados!$A$2:$ZZ$1797, 407, MATCH($B$1, resultados!$A$1:$ZZ$1, 0))</f>
        <v/>
      </c>
      <c r="B413">
        <f>INDEX(resultados!$A$2:$ZZ$1797, 407, MATCH($B$2, resultados!$A$1:$ZZ$1, 0))</f>
        <v/>
      </c>
      <c r="C413">
        <f>INDEX(resultados!$A$2:$ZZ$1797, 407, MATCH($B$3, resultados!$A$1:$ZZ$1, 0))</f>
        <v/>
      </c>
    </row>
    <row r="414">
      <c r="A414">
        <f>INDEX(resultados!$A$2:$ZZ$1797, 408, MATCH($B$1, resultados!$A$1:$ZZ$1, 0))</f>
        <v/>
      </c>
      <c r="B414">
        <f>INDEX(resultados!$A$2:$ZZ$1797, 408, MATCH($B$2, resultados!$A$1:$ZZ$1, 0))</f>
        <v/>
      </c>
      <c r="C414">
        <f>INDEX(resultados!$A$2:$ZZ$1797, 408, MATCH($B$3, resultados!$A$1:$ZZ$1, 0))</f>
        <v/>
      </c>
    </row>
    <row r="415">
      <c r="A415">
        <f>INDEX(resultados!$A$2:$ZZ$1797, 409, MATCH($B$1, resultados!$A$1:$ZZ$1, 0))</f>
        <v/>
      </c>
      <c r="B415">
        <f>INDEX(resultados!$A$2:$ZZ$1797, 409, MATCH($B$2, resultados!$A$1:$ZZ$1, 0))</f>
        <v/>
      </c>
      <c r="C415">
        <f>INDEX(resultados!$A$2:$ZZ$1797, 409, MATCH($B$3, resultados!$A$1:$ZZ$1, 0))</f>
        <v/>
      </c>
    </row>
    <row r="416">
      <c r="A416">
        <f>INDEX(resultados!$A$2:$ZZ$1797, 410, MATCH($B$1, resultados!$A$1:$ZZ$1, 0))</f>
        <v/>
      </c>
      <c r="B416">
        <f>INDEX(resultados!$A$2:$ZZ$1797, 410, MATCH($B$2, resultados!$A$1:$ZZ$1, 0))</f>
        <v/>
      </c>
      <c r="C416">
        <f>INDEX(resultados!$A$2:$ZZ$1797, 410, MATCH($B$3, resultados!$A$1:$ZZ$1, 0))</f>
        <v/>
      </c>
    </row>
    <row r="417">
      <c r="A417">
        <f>INDEX(resultados!$A$2:$ZZ$1797, 411, MATCH($B$1, resultados!$A$1:$ZZ$1, 0))</f>
        <v/>
      </c>
      <c r="B417">
        <f>INDEX(resultados!$A$2:$ZZ$1797, 411, MATCH($B$2, resultados!$A$1:$ZZ$1, 0))</f>
        <v/>
      </c>
      <c r="C417">
        <f>INDEX(resultados!$A$2:$ZZ$1797, 411, MATCH($B$3, resultados!$A$1:$ZZ$1, 0))</f>
        <v/>
      </c>
    </row>
    <row r="418">
      <c r="A418">
        <f>INDEX(resultados!$A$2:$ZZ$1797, 412, MATCH($B$1, resultados!$A$1:$ZZ$1, 0))</f>
        <v/>
      </c>
      <c r="B418">
        <f>INDEX(resultados!$A$2:$ZZ$1797, 412, MATCH($B$2, resultados!$A$1:$ZZ$1, 0))</f>
        <v/>
      </c>
      <c r="C418">
        <f>INDEX(resultados!$A$2:$ZZ$1797, 412, MATCH($B$3, resultados!$A$1:$ZZ$1, 0))</f>
        <v/>
      </c>
    </row>
    <row r="419">
      <c r="A419">
        <f>INDEX(resultados!$A$2:$ZZ$1797, 413, MATCH($B$1, resultados!$A$1:$ZZ$1, 0))</f>
        <v/>
      </c>
      <c r="B419">
        <f>INDEX(resultados!$A$2:$ZZ$1797, 413, MATCH($B$2, resultados!$A$1:$ZZ$1, 0))</f>
        <v/>
      </c>
      <c r="C419">
        <f>INDEX(resultados!$A$2:$ZZ$1797, 413, MATCH($B$3, resultados!$A$1:$ZZ$1, 0))</f>
        <v/>
      </c>
    </row>
    <row r="420">
      <c r="A420">
        <f>INDEX(resultados!$A$2:$ZZ$1797, 414, MATCH($B$1, resultados!$A$1:$ZZ$1, 0))</f>
        <v/>
      </c>
      <c r="B420">
        <f>INDEX(resultados!$A$2:$ZZ$1797, 414, MATCH($B$2, resultados!$A$1:$ZZ$1, 0))</f>
        <v/>
      </c>
      <c r="C420">
        <f>INDEX(resultados!$A$2:$ZZ$1797, 414, MATCH($B$3, resultados!$A$1:$ZZ$1, 0))</f>
        <v/>
      </c>
    </row>
    <row r="421">
      <c r="A421">
        <f>INDEX(resultados!$A$2:$ZZ$1797, 415, MATCH($B$1, resultados!$A$1:$ZZ$1, 0))</f>
        <v/>
      </c>
      <c r="B421">
        <f>INDEX(resultados!$A$2:$ZZ$1797, 415, MATCH($B$2, resultados!$A$1:$ZZ$1, 0))</f>
        <v/>
      </c>
      <c r="C421">
        <f>INDEX(resultados!$A$2:$ZZ$1797, 415, MATCH($B$3, resultados!$A$1:$ZZ$1, 0))</f>
        <v/>
      </c>
    </row>
    <row r="422">
      <c r="A422">
        <f>INDEX(resultados!$A$2:$ZZ$1797, 416, MATCH($B$1, resultados!$A$1:$ZZ$1, 0))</f>
        <v/>
      </c>
      <c r="B422">
        <f>INDEX(resultados!$A$2:$ZZ$1797, 416, MATCH($B$2, resultados!$A$1:$ZZ$1, 0))</f>
        <v/>
      </c>
      <c r="C422">
        <f>INDEX(resultados!$A$2:$ZZ$1797, 416, MATCH($B$3, resultados!$A$1:$ZZ$1, 0))</f>
        <v/>
      </c>
    </row>
    <row r="423">
      <c r="A423">
        <f>INDEX(resultados!$A$2:$ZZ$1797, 417, MATCH($B$1, resultados!$A$1:$ZZ$1, 0))</f>
        <v/>
      </c>
      <c r="B423">
        <f>INDEX(resultados!$A$2:$ZZ$1797, 417, MATCH($B$2, resultados!$A$1:$ZZ$1, 0))</f>
        <v/>
      </c>
      <c r="C423">
        <f>INDEX(resultados!$A$2:$ZZ$1797, 417, MATCH($B$3, resultados!$A$1:$ZZ$1, 0))</f>
        <v/>
      </c>
    </row>
    <row r="424">
      <c r="A424">
        <f>INDEX(resultados!$A$2:$ZZ$1797, 418, MATCH($B$1, resultados!$A$1:$ZZ$1, 0))</f>
        <v/>
      </c>
      <c r="B424">
        <f>INDEX(resultados!$A$2:$ZZ$1797, 418, MATCH($B$2, resultados!$A$1:$ZZ$1, 0))</f>
        <v/>
      </c>
      <c r="C424">
        <f>INDEX(resultados!$A$2:$ZZ$1797, 418, MATCH($B$3, resultados!$A$1:$ZZ$1, 0))</f>
        <v/>
      </c>
    </row>
    <row r="425">
      <c r="A425">
        <f>INDEX(resultados!$A$2:$ZZ$1797, 419, MATCH($B$1, resultados!$A$1:$ZZ$1, 0))</f>
        <v/>
      </c>
      <c r="B425">
        <f>INDEX(resultados!$A$2:$ZZ$1797, 419, MATCH($B$2, resultados!$A$1:$ZZ$1, 0))</f>
        <v/>
      </c>
      <c r="C425">
        <f>INDEX(resultados!$A$2:$ZZ$1797, 419, MATCH($B$3, resultados!$A$1:$ZZ$1, 0))</f>
        <v/>
      </c>
    </row>
    <row r="426">
      <c r="A426">
        <f>INDEX(resultados!$A$2:$ZZ$1797, 420, MATCH($B$1, resultados!$A$1:$ZZ$1, 0))</f>
        <v/>
      </c>
      <c r="B426">
        <f>INDEX(resultados!$A$2:$ZZ$1797, 420, MATCH($B$2, resultados!$A$1:$ZZ$1, 0))</f>
        <v/>
      </c>
      <c r="C426">
        <f>INDEX(resultados!$A$2:$ZZ$1797, 420, MATCH($B$3, resultados!$A$1:$ZZ$1, 0))</f>
        <v/>
      </c>
    </row>
    <row r="427">
      <c r="A427">
        <f>INDEX(resultados!$A$2:$ZZ$1797, 421, MATCH($B$1, resultados!$A$1:$ZZ$1, 0))</f>
        <v/>
      </c>
      <c r="B427">
        <f>INDEX(resultados!$A$2:$ZZ$1797, 421, MATCH($B$2, resultados!$A$1:$ZZ$1, 0))</f>
        <v/>
      </c>
      <c r="C427">
        <f>INDEX(resultados!$A$2:$ZZ$1797, 421, MATCH($B$3, resultados!$A$1:$ZZ$1, 0))</f>
        <v/>
      </c>
    </row>
    <row r="428">
      <c r="A428">
        <f>INDEX(resultados!$A$2:$ZZ$1797, 422, MATCH($B$1, resultados!$A$1:$ZZ$1, 0))</f>
        <v/>
      </c>
      <c r="B428">
        <f>INDEX(resultados!$A$2:$ZZ$1797, 422, MATCH($B$2, resultados!$A$1:$ZZ$1, 0))</f>
        <v/>
      </c>
      <c r="C428">
        <f>INDEX(resultados!$A$2:$ZZ$1797, 422, MATCH($B$3, resultados!$A$1:$ZZ$1, 0))</f>
        <v/>
      </c>
    </row>
    <row r="429">
      <c r="A429">
        <f>INDEX(resultados!$A$2:$ZZ$1797, 423, MATCH($B$1, resultados!$A$1:$ZZ$1, 0))</f>
        <v/>
      </c>
      <c r="B429">
        <f>INDEX(resultados!$A$2:$ZZ$1797, 423, MATCH($B$2, resultados!$A$1:$ZZ$1, 0))</f>
        <v/>
      </c>
      <c r="C429">
        <f>INDEX(resultados!$A$2:$ZZ$1797, 423, MATCH($B$3, resultados!$A$1:$ZZ$1, 0))</f>
        <v/>
      </c>
    </row>
    <row r="430">
      <c r="A430">
        <f>INDEX(resultados!$A$2:$ZZ$1797, 424, MATCH($B$1, resultados!$A$1:$ZZ$1, 0))</f>
        <v/>
      </c>
      <c r="B430">
        <f>INDEX(resultados!$A$2:$ZZ$1797, 424, MATCH($B$2, resultados!$A$1:$ZZ$1, 0))</f>
        <v/>
      </c>
      <c r="C430">
        <f>INDEX(resultados!$A$2:$ZZ$1797, 424, MATCH($B$3, resultados!$A$1:$ZZ$1, 0))</f>
        <v/>
      </c>
    </row>
    <row r="431">
      <c r="A431">
        <f>INDEX(resultados!$A$2:$ZZ$1797, 425, MATCH($B$1, resultados!$A$1:$ZZ$1, 0))</f>
        <v/>
      </c>
      <c r="B431">
        <f>INDEX(resultados!$A$2:$ZZ$1797, 425, MATCH($B$2, resultados!$A$1:$ZZ$1, 0))</f>
        <v/>
      </c>
      <c r="C431">
        <f>INDEX(resultados!$A$2:$ZZ$1797, 425, MATCH($B$3, resultados!$A$1:$ZZ$1, 0))</f>
        <v/>
      </c>
    </row>
    <row r="432">
      <c r="A432">
        <f>INDEX(resultados!$A$2:$ZZ$1797, 426, MATCH($B$1, resultados!$A$1:$ZZ$1, 0))</f>
        <v/>
      </c>
      <c r="B432">
        <f>INDEX(resultados!$A$2:$ZZ$1797, 426, MATCH($B$2, resultados!$A$1:$ZZ$1, 0))</f>
        <v/>
      </c>
      <c r="C432">
        <f>INDEX(resultados!$A$2:$ZZ$1797, 426, MATCH($B$3, resultados!$A$1:$ZZ$1, 0))</f>
        <v/>
      </c>
    </row>
    <row r="433">
      <c r="A433">
        <f>INDEX(resultados!$A$2:$ZZ$1797, 427, MATCH($B$1, resultados!$A$1:$ZZ$1, 0))</f>
        <v/>
      </c>
      <c r="B433">
        <f>INDEX(resultados!$A$2:$ZZ$1797, 427, MATCH($B$2, resultados!$A$1:$ZZ$1, 0))</f>
        <v/>
      </c>
      <c r="C433">
        <f>INDEX(resultados!$A$2:$ZZ$1797, 427, MATCH($B$3, resultados!$A$1:$ZZ$1, 0))</f>
        <v/>
      </c>
    </row>
    <row r="434">
      <c r="A434">
        <f>INDEX(resultados!$A$2:$ZZ$1797, 428, MATCH($B$1, resultados!$A$1:$ZZ$1, 0))</f>
        <v/>
      </c>
      <c r="B434">
        <f>INDEX(resultados!$A$2:$ZZ$1797, 428, MATCH($B$2, resultados!$A$1:$ZZ$1, 0))</f>
        <v/>
      </c>
      <c r="C434">
        <f>INDEX(resultados!$A$2:$ZZ$1797, 428, MATCH($B$3, resultados!$A$1:$ZZ$1, 0))</f>
        <v/>
      </c>
    </row>
    <row r="435">
      <c r="A435">
        <f>INDEX(resultados!$A$2:$ZZ$1797, 429, MATCH($B$1, resultados!$A$1:$ZZ$1, 0))</f>
        <v/>
      </c>
      <c r="B435">
        <f>INDEX(resultados!$A$2:$ZZ$1797, 429, MATCH($B$2, resultados!$A$1:$ZZ$1, 0))</f>
        <v/>
      </c>
      <c r="C435">
        <f>INDEX(resultados!$A$2:$ZZ$1797, 429, MATCH($B$3, resultados!$A$1:$ZZ$1, 0))</f>
        <v/>
      </c>
    </row>
    <row r="436">
      <c r="A436">
        <f>INDEX(resultados!$A$2:$ZZ$1797, 430, MATCH($B$1, resultados!$A$1:$ZZ$1, 0))</f>
        <v/>
      </c>
      <c r="B436">
        <f>INDEX(resultados!$A$2:$ZZ$1797, 430, MATCH($B$2, resultados!$A$1:$ZZ$1, 0))</f>
        <v/>
      </c>
      <c r="C436">
        <f>INDEX(resultados!$A$2:$ZZ$1797, 430, MATCH($B$3, resultados!$A$1:$ZZ$1, 0))</f>
        <v/>
      </c>
    </row>
    <row r="437">
      <c r="A437">
        <f>INDEX(resultados!$A$2:$ZZ$1797, 431, MATCH($B$1, resultados!$A$1:$ZZ$1, 0))</f>
        <v/>
      </c>
      <c r="B437">
        <f>INDEX(resultados!$A$2:$ZZ$1797, 431, MATCH($B$2, resultados!$A$1:$ZZ$1, 0))</f>
        <v/>
      </c>
      <c r="C437">
        <f>INDEX(resultados!$A$2:$ZZ$1797, 431, MATCH($B$3, resultados!$A$1:$ZZ$1, 0))</f>
        <v/>
      </c>
    </row>
    <row r="438">
      <c r="A438">
        <f>INDEX(resultados!$A$2:$ZZ$1797, 432, MATCH($B$1, resultados!$A$1:$ZZ$1, 0))</f>
        <v/>
      </c>
      <c r="B438">
        <f>INDEX(resultados!$A$2:$ZZ$1797, 432, MATCH($B$2, resultados!$A$1:$ZZ$1, 0))</f>
        <v/>
      </c>
      <c r="C438">
        <f>INDEX(resultados!$A$2:$ZZ$1797, 432, MATCH($B$3, resultados!$A$1:$ZZ$1, 0))</f>
        <v/>
      </c>
    </row>
    <row r="439">
      <c r="A439">
        <f>INDEX(resultados!$A$2:$ZZ$1797, 433, MATCH($B$1, resultados!$A$1:$ZZ$1, 0))</f>
        <v/>
      </c>
      <c r="B439">
        <f>INDEX(resultados!$A$2:$ZZ$1797, 433, MATCH($B$2, resultados!$A$1:$ZZ$1, 0))</f>
        <v/>
      </c>
      <c r="C439">
        <f>INDEX(resultados!$A$2:$ZZ$1797, 433, MATCH($B$3, resultados!$A$1:$ZZ$1, 0))</f>
        <v/>
      </c>
    </row>
    <row r="440">
      <c r="A440">
        <f>INDEX(resultados!$A$2:$ZZ$1797, 434, MATCH($B$1, resultados!$A$1:$ZZ$1, 0))</f>
        <v/>
      </c>
      <c r="B440">
        <f>INDEX(resultados!$A$2:$ZZ$1797, 434, MATCH($B$2, resultados!$A$1:$ZZ$1, 0))</f>
        <v/>
      </c>
      <c r="C440">
        <f>INDEX(resultados!$A$2:$ZZ$1797, 434, MATCH($B$3, resultados!$A$1:$ZZ$1, 0))</f>
        <v/>
      </c>
    </row>
    <row r="441">
      <c r="A441">
        <f>INDEX(resultados!$A$2:$ZZ$1797, 435, MATCH($B$1, resultados!$A$1:$ZZ$1, 0))</f>
        <v/>
      </c>
      <c r="B441">
        <f>INDEX(resultados!$A$2:$ZZ$1797, 435, MATCH($B$2, resultados!$A$1:$ZZ$1, 0))</f>
        <v/>
      </c>
      <c r="C441">
        <f>INDEX(resultados!$A$2:$ZZ$1797, 435, MATCH($B$3, resultados!$A$1:$ZZ$1, 0))</f>
        <v/>
      </c>
    </row>
    <row r="442">
      <c r="A442">
        <f>INDEX(resultados!$A$2:$ZZ$1797, 436, MATCH($B$1, resultados!$A$1:$ZZ$1, 0))</f>
        <v/>
      </c>
      <c r="B442">
        <f>INDEX(resultados!$A$2:$ZZ$1797, 436, MATCH($B$2, resultados!$A$1:$ZZ$1, 0))</f>
        <v/>
      </c>
      <c r="C442">
        <f>INDEX(resultados!$A$2:$ZZ$1797, 436, MATCH($B$3, resultados!$A$1:$ZZ$1, 0))</f>
        <v/>
      </c>
    </row>
    <row r="443">
      <c r="A443">
        <f>INDEX(resultados!$A$2:$ZZ$1797, 437, MATCH($B$1, resultados!$A$1:$ZZ$1, 0))</f>
        <v/>
      </c>
      <c r="B443">
        <f>INDEX(resultados!$A$2:$ZZ$1797, 437, MATCH($B$2, resultados!$A$1:$ZZ$1, 0))</f>
        <v/>
      </c>
      <c r="C443">
        <f>INDEX(resultados!$A$2:$ZZ$1797, 437, MATCH($B$3, resultados!$A$1:$ZZ$1, 0))</f>
        <v/>
      </c>
    </row>
    <row r="444">
      <c r="A444">
        <f>INDEX(resultados!$A$2:$ZZ$1797, 438, MATCH($B$1, resultados!$A$1:$ZZ$1, 0))</f>
        <v/>
      </c>
      <c r="B444">
        <f>INDEX(resultados!$A$2:$ZZ$1797, 438, MATCH($B$2, resultados!$A$1:$ZZ$1, 0))</f>
        <v/>
      </c>
      <c r="C444">
        <f>INDEX(resultados!$A$2:$ZZ$1797, 438, MATCH($B$3, resultados!$A$1:$ZZ$1, 0))</f>
        <v/>
      </c>
    </row>
    <row r="445">
      <c r="A445">
        <f>INDEX(resultados!$A$2:$ZZ$1797, 439, MATCH($B$1, resultados!$A$1:$ZZ$1, 0))</f>
        <v/>
      </c>
      <c r="B445">
        <f>INDEX(resultados!$A$2:$ZZ$1797, 439, MATCH($B$2, resultados!$A$1:$ZZ$1, 0))</f>
        <v/>
      </c>
      <c r="C445">
        <f>INDEX(resultados!$A$2:$ZZ$1797, 439, MATCH($B$3, resultados!$A$1:$ZZ$1, 0))</f>
        <v/>
      </c>
    </row>
    <row r="446">
      <c r="A446">
        <f>INDEX(resultados!$A$2:$ZZ$1797, 440, MATCH($B$1, resultados!$A$1:$ZZ$1, 0))</f>
        <v/>
      </c>
      <c r="B446">
        <f>INDEX(resultados!$A$2:$ZZ$1797, 440, MATCH($B$2, resultados!$A$1:$ZZ$1, 0))</f>
        <v/>
      </c>
      <c r="C446">
        <f>INDEX(resultados!$A$2:$ZZ$1797, 440, MATCH($B$3, resultados!$A$1:$ZZ$1, 0))</f>
        <v/>
      </c>
    </row>
    <row r="447">
      <c r="A447">
        <f>INDEX(resultados!$A$2:$ZZ$1797, 441, MATCH($B$1, resultados!$A$1:$ZZ$1, 0))</f>
        <v/>
      </c>
      <c r="B447">
        <f>INDEX(resultados!$A$2:$ZZ$1797, 441, MATCH($B$2, resultados!$A$1:$ZZ$1, 0))</f>
        <v/>
      </c>
      <c r="C447">
        <f>INDEX(resultados!$A$2:$ZZ$1797, 441, MATCH($B$3, resultados!$A$1:$ZZ$1, 0))</f>
        <v/>
      </c>
    </row>
    <row r="448">
      <c r="A448">
        <f>INDEX(resultados!$A$2:$ZZ$1797, 442, MATCH($B$1, resultados!$A$1:$ZZ$1, 0))</f>
        <v/>
      </c>
      <c r="B448">
        <f>INDEX(resultados!$A$2:$ZZ$1797, 442, MATCH($B$2, resultados!$A$1:$ZZ$1, 0))</f>
        <v/>
      </c>
      <c r="C448">
        <f>INDEX(resultados!$A$2:$ZZ$1797, 442, MATCH($B$3, resultados!$A$1:$ZZ$1, 0))</f>
        <v/>
      </c>
    </row>
    <row r="449">
      <c r="A449">
        <f>INDEX(resultados!$A$2:$ZZ$1797, 443, MATCH($B$1, resultados!$A$1:$ZZ$1, 0))</f>
        <v/>
      </c>
      <c r="B449">
        <f>INDEX(resultados!$A$2:$ZZ$1797, 443, MATCH($B$2, resultados!$A$1:$ZZ$1, 0))</f>
        <v/>
      </c>
      <c r="C449">
        <f>INDEX(resultados!$A$2:$ZZ$1797, 443, MATCH($B$3, resultados!$A$1:$ZZ$1, 0))</f>
        <v/>
      </c>
    </row>
    <row r="450">
      <c r="A450">
        <f>INDEX(resultados!$A$2:$ZZ$1797, 444, MATCH($B$1, resultados!$A$1:$ZZ$1, 0))</f>
        <v/>
      </c>
      <c r="B450">
        <f>INDEX(resultados!$A$2:$ZZ$1797, 444, MATCH($B$2, resultados!$A$1:$ZZ$1, 0))</f>
        <v/>
      </c>
      <c r="C450">
        <f>INDEX(resultados!$A$2:$ZZ$1797, 444, MATCH($B$3, resultados!$A$1:$ZZ$1, 0))</f>
        <v/>
      </c>
    </row>
    <row r="451">
      <c r="A451">
        <f>INDEX(resultados!$A$2:$ZZ$1797, 445, MATCH($B$1, resultados!$A$1:$ZZ$1, 0))</f>
        <v/>
      </c>
      <c r="B451">
        <f>INDEX(resultados!$A$2:$ZZ$1797, 445, MATCH($B$2, resultados!$A$1:$ZZ$1, 0))</f>
        <v/>
      </c>
      <c r="C451">
        <f>INDEX(resultados!$A$2:$ZZ$1797, 445, MATCH($B$3, resultados!$A$1:$ZZ$1, 0))</f>
        <v/>
      </c>
    </row>
    <row r="452">
      <c r="A452">
        <f>INDEX(resultados!$A$2:$ZZ$1797, 446, MATCH($B$1, resultados!$A$1:$ZZ$1, 0))</f>
        <v/>
      </c>
      <c r="B452">
        <f>INDEX(resultados!$A$2:$ZZ$1797, 446, MATCH($B$2, resultados!$A$1:$ZZ$1, 0))</f>
        <v/>
      </c>
      <c r="C452">
        <f>INDEX(resultados!$A$2:$ZZ$1797, 446, MATCH($B$3, resultados!$A$1:$ZZ$1, 0))</f>
        <v/>
      </c>
    </row>
    <row r="453">
      <c r="A453">
        <f>INDEX(resultados!$A$2:$ZZ$1797, 447, MATCH($B$1, resultados!$A$1:$ZZ$1, 0))</f>
        <v/>
      </c>
      <c r="B453">
        <f>INDEX(resultados!$A$2:$ZZ$1797, 447, MATCH($B$2, resultados!$A$1:$ZZ$1, 0))</f>
        <v/>
      </c>
      <c r="C453">
        <f>INDEX(resultados!$A$2:$ZZ$1797, 447, MATCH($B$3, resultados!$A$1:$ZZ$1, 0))</f>
        <v/>
      </c>
    </row>
    <row r="454">
      <c r="A454">
        <f>INDEX(resultados!$A$2:$ZZ$1797, 448, MATCH($B$1, resultados!$A$1:$ZZ$1, 0))</f>
        <v/>
      </c>
      <c r="B454">
        <f>INDEX(resultados!$A$2:$ZZ$1797, 448, MATCH($B$2, resultados!$A$1:$ZZ$1, 0))</f>
        <v/>
      </c>
      <c r="C454">
        <f>INDEX(resultados!$A$2:$ZZ$1797, 448, MATCH($B$3, resultados!$A$1:$ZZ$1, 0))</f>
        <v/>
      </c>
    </row>
    <row r="455">
      <c r="A455">
        <f>INDEX(resultados!$A$2:$ZZ$1797, 449, MATCH($B$1, resultados!$A$1:$ZZ$1, 0))</f>
        <v/>
      </c>
      <c r="B455">
        <f>INDEX(resultados!$A$2:$ZZ$1797, 449, MATCH($B$2, resultados!$A$1:$ZZ$1, 0))</f>
        <v/>
      </c>
      <c r="C455">
        <f>INDEX(resultados!$A$2:$ZZ$1797, 449, MATCH($B$3, resultados!$A$1:$ZZ$1, 0))</f>
        <v/>
      </c>
    </row>
    <row r="456">
      <c r="A456">
        <f>INDEX(resultados!$A$2:$ZZ$1797, 450, MATCH($B$1, resultados!$A$1:$ZZ$1, 0))</f>
        <v/>
      </c>
      <c r="B456">
        <f>INDEX(resultados!$A$2:$ZZ$1797, 450, MATCH($B$2, resultados!$A$1:$ZZ$1, 0))</f>
        <v/>
      </c>
      <c r="C456">
        <f>INDEX(resultados!$A$2:$ZZ$1797, 450, MATCH($B$3, resultados!$A$1:$ZZ$1, 0))</f>
        <v/>
      </c>
    </row>
    <row r="457">
      <c r="A457">
        <f>INDEX(resultados!$A$2:$ZZ$1797, 451, MATCH($B$1, resultados!$A$1:$ZZ$1, 0))</f>
        <v/>
      </c>
      <c r="B457">
        <f>INDEX(resultados!$A$2:$ZZ$1797, 451, MATCH($B$2, resultados!$A$1:$ZZ$1, 0))</f>
        <v/>
      </c>
      <c r="C457">
        <f>INDEX(resultados!$A$2:$ZZ$1797, 451, MATCH($B$3, resultados!$A$1:$ZZ$1, 0))</f>
        <v/>
      </c>
    </row>
    <row r="458">
      <c r="A458">
        <f>INDEX(resultados!$A$2:$ZZ$1797, 452, MATCH($B$1, resultados!$A$1:$ZZ$1, 0))</f>
        <v/>
      </c>
      <c r="B458">
        <f>INDEX(resultados!$A$2:$ZZ$1797, 452, MATCH($B$2, resultados!$A$1:$ZZ$1, 0))</f>
        <v/>
      </c>
      <c r="C458">
        <f>INDEX(resultados!$A$2:$ZZ$1797, 452, MATCH($B$3, resultados!$A$1:$ZZ$1, 0))</f>
        <v/>
      </c>
    </row>
    <row r="459">
      <c r="A459">
        <f>INDEX(resultados!$A$2:$ZZ$1797, 453, MATCH($B$1, resultados!$A$1:$ZZ$1, 0))</f>
        <v/>
      </c>
      <c r="B459">
        <f>INDEX(resultados!$A$2:$ZZ$1797, 453, MATCH($B$2, resultados!$A$1:$ZZ$1, 0))</f>
        <v/>
      </c>
      <c r="C459">
        <f>INDEX(resultados!$A$2:$ZZ$1797, 453, MATCH($B$3, resultados!$A$1:$ZZ$1, 0))</f>
        <v/>
      </c>
    </row>
    <row r="460">
      <c r="A460">
        <f>INDEX(resultados!$A$2:$ZZ$1797, 454, MATCH($B$1, resultados!$A$1:$ZZ$1, 0))</f>
        <v/>
      </c>
      <c r="B460">
        <f>INDEX(resultados!$A$2:$ZZ$1797, 454, MATCH($B$2, resultados!$A$1:$ZZ$1, 0))</f>
        <v/>
      </c>
      <c r="C460">
        <f>INDEX(resultados!$A$2:$ZZ$1797, 454, MATCH($B$3, resultados!$A$1:$ZZ$1, 0))</f>
        <v/>
      </c>
    </row>
    <row r="461">
      <c r="A461">
        <f>INDEX(resultados!$A$2:$ZZ$1797, 455, MATCH($B$1, resultados!$A$1:$ZZ$1, 0))</f>
        <v/>
      </c>
      <c r="B461">
        <f>INDEX(resultados!$A$2:$ZZ$1797, 455, MATCH($B$2, resultados!$A$1:$ZZ$1, 0))</f>
        <v/>
      </c>
      <c r="C461">
        <f>INDEX(resultados!$A$2:$ZZ$1797, 455, MATCH($B$3, resultados!$A$1:$ZZ$1, 0))</f>
        <v/>
      </c>
    </row>
    <row r="462">
      <c r="A462">
        <f>INDEX(resultados!$A$2:$ZZ$1797, 456, MATCH($B$1, resultados!$A$1:$ZZ$1, 0))</f>
        <v/>
      </c>
      <c r="B462">
        <f>INDEX(resultados!$A$2:$ZZ$1797, 456, MATCH($B$2, resultados!$A$1:$ZZ$1, 0))</f>
        <v/>
      </c>
      <c r="C462">
        <f>INDEX(resultados!$A$2:$ZZ$1797, 456, MATCH($B$3, resultados!$A$1:$ZZ$1, 0))</f>
        <v/>
      </c>
    </row>
    <row r="463">
      <c r="A463">
        <f>INDEX(resultados!$A$2:$ZZ$1797, 457, MATCH($B$1, resultados!$A$1:$ZZ$1, 0))</f>
        <v/>
      </c>
      <c r="B463">
        <f>INDEX(resultados!$A$2:$ZZ$1797, 457, MATCH($B$2, resultados!$A$1:$ZZ$1, 0))</f>
        <v/>
      </c>
      <c r="C463">
        <f>INDEX(resultados!$A$2:$ZZ$1797, 457, MATCH($B$3, resultados!$A$1:$ZZ$1, 0))</f>
        <v/>
      </c>
    </row>
    <row r="464">
      <c r="A464">
        <f>INDEX(resultados!$A$2:$ZZ$1797, 458, MATCH($B$1, resultados!$A$1:$ZZ$1, 0))</f>
        <v/>
      </c>
      <c r="B464">
        <f>INDEX(resultados!$A$2:$ZZ$1797, 458, MATCH($B$2, resultados!$A$1:$ZZ$1, 0))</f>
        <v/>
      </c>
      <c r="C464">
        <f>INDEX(resultados!$A$2:$ZZ$1797, 458, MATCH($B$3, resultados!$A$1:$ZZ$1, 0))</f>
        <v/>
      </c>
    </row>
    <row r="465">
      <c r="A465">
        <f>INDEX(resultados!$A$2:$ZZ$1797, 459, MATCH($B$1, resultados!$A$1:$ZZ$1, 0))</f>
        <v/>
      </c>
      <c r="B465">
        <f>INDEX(resultados!$A$2:$ZZ$1797, 459, MATCH($B$2, resultados!$A$1:$ZZ$1, 0))</f>
        <v/>
      </c>
      <c r="C465">
        <f>INDEX(resultados!$A$2:$ZZ$1797, 459, MATCH($B$3, resultados!$A$1:$ZZ$1, 0))</f>
        <v/>
      </c>
    </row>
    <row r="466">
      <c r="A466">
        <f>INDEX(resultados!$A$2:$ZZ$1797, 460, MATCH($B$1, resultados!$A$1:$ZZ$1, 0))</f>
        <v/>
      </c>
      <c r="B466">
        <f>INDEX(resultados!$A$2:$ZZ$1797, 460, MATCH($B$2, resultados!$A$1:$ZZ$1, 0))</f>
        <v/>
      </c>
      <c r="C466">
        <f>INDEX(resultados!$A$2:$ZZ$1797, 460, MATCH($B$3, resultados!$A$1:$ZZ$1, 0))</f>
        <v/>
      </c>
    </row>
    <row r="467">
      <c r="A467">
        <f>INDEX(resultados!$A$2:$ZZ$1797, 461, MATCH($B$1, resultados!$A$1:$ZZ$1, 0))</f>
        <v/>
      </c>
      <c r="B467">
        <f>INDEX(resultados!$A$2:$ZZ$1797, 461, MATCH($B$2, resultados!$A$1:$ZZ$1, 0))</f>
        <v/>
      </c>
      <c r="C467">
        <f>INDEX(resultados!$A$2:$ZZ$1797, 461, MATCH($B$3, resultados!$A$1:$ZZ$1, 0))</f>
        <v/>
      </c>
    </row>
    <row r="468">
      <c r="A468">
        <f>INDEX(resultados!$A$2:$ZZ$1797, 462, MATCH($B$1, resultados!$A$1:$ZZ$1, 0))</f>
        <v/>
      </c>
      <c r="B468">
        <f>INDEX(resultados!$A$2:$ZZ$1797, 462, MATCH($B$2, resultados!$A$1:$ZZ$1, 0))</f>
        <v/>
      </c>
      <c r="C468">
        <f>INDEX(resultados!$A$2:$ZZ$1797, 462, MATCH($B$3, resultados!$A$1:$ZZ$1, 0))</f>
        <v/>
      </c>
    </row>
    <row r="469">
      <c r="A469">
        <f>INDEX(resultados!$A$2:$ZZ$1797, 463, MATCH($B$1, resultados!$A$1:$ZZ$1, 0))</f>
        <v/>
      </c>
      <c r="B469">
        <f>INDEX(resultados!$A$2:$ZZ$1797, 463, MATCH($B$2, resultados!$A$1:$ZZ$1, 0))</f>
        <v/>
      </c>
      <c r="C469">
        <f>INDEX(resultados!$A$2:$ZZ$1797, 463, MATCH($B$3, resultados!$A$1:$ZZ$1, 0))</f>
        <v/>
      </c>
    </row>
    <row r="470">
      <c r="A470">
        <f>INDEX(resultados!$A$2:$ZZ$1797, 464, MATCH($B$1, resultados!$A$1:$ZZ$1, 0))</f>
        <v/>
      </c>
      <c r="B470">
        <f>INDEX(resultados!$A$2:$ZZ$1797, 464, MATCH($B$2, resultados!$A$1:$ZZ$1, 0))</f>
        <v/>
      </c>
      <c r="C470">
        <f>INDEX(resultados!$A$2:$ZZ$1797, 464, MATCH($B$3, resultados!$A$1:$ZZ$1, 0))</f>
        <v/>
      </c>
    </row>
    <row r="471">
      <c r="A471">
        <f>INDEX(resultados!$A$2:$ZZ$1797, 465, MATCH($B$1, resultados!$A$1:$ZZ$1, 0))</f>
        <v/>
      </c>
      <c r="B471">
        <f>INDEX(resultados!$A$2:$ZZ$1797, 465, MATCH($B$2, resultados!$A$1:$ZZ$1, 0))</f>
        <v/>
      </c>
      <c r="C471">
        <f>INDEX(resultados!$A$2:$ZZ$1797, 465, MATCH($B$3, resultados!$A$1:$ZZ$1, 0))</f>
        <v/>
      </c>
    </row>
    <row r="472">
      <c r="A472">
        <f>INDEX(resultados!$A$2:$ZZ$1797, 466, MATCH($B$1, resultados!$A$1:$ZZ$1, 0))</f>
        <v/>
      </c>
      <c r="B472">
        <f>INDEX(resultados!$A$2:$ZZ$1797, 466, MATCH($B$2, resultados!$A$1:$ZZ$1, 0))</f>
        <v/>
      </c>
      <c r="C472">
        <f>INDEX(resultados!$A$2:$ZZ$1797, 466, MATCH($B$3, resultados!$A$1:$ZZ$1, 0))</f>
        <v/>
      </c>
    </row>
    <row r="473">
      <c r="A473">
        <f>INDEX(resultados!$A$2:$ZZ$1797, 467, MATCH($B$1, resultados!$A$1:$ZZ$1, 0))</f>
        <v/>
      </c>
      <c r="B473">
        <f>INDEX(resultados!$A$2:$ZZ$1797, 467, MATCH($B$2, resultados!$A$1:$ZZ$1, 0))</f>
        <v/>
      </c>
      <c r="C473">
        <f>INDEX(resultados!$A$2:$ZZ$1797, 467, MATCH($B$3, resultados!$A$1:$ZZ$1, 0))</f>
        <v/>
      </c>
    </row>
    <row r="474">
      <c r="A474">
        <f>INDEX(resultados!$A$2:$ZZ$1797, 468, MATCH($B$1, resultados!$A$1:$ZZ$1, 0))</f>
        <v/>
      </c>
      <c r="B474">
        <f>INDEX(resultados!$A$2:$ZZ$1797, 468, MATCH($B$2, resultados!$A$1:$ZZ$1, 0))</f>
        <v/>
      </c>
      <c r="C474">
        <f>INDEX(resultados!$A$2:$ZZ$1797, 468, MATCH($B$3, resultados!$A$1:$ZZ$1, 0))</f>
        <v/>
      </c>
    </row>
    <row r="475">
      <c r="A475">
        <f>INDEX(resultados!$A$2:$ZZ$1797, 469, MATCH($B$1, resultados!$A$1:$ZZ$1, 0))</f>
        <v/>
      </c>
      <c r="B475">
        <f>INDEX(resultados!$A$2:$ZZ$1797, 469, MATCH($B$2, resultados!$A$1:$ZZ$1, 0))</f>
        <v/>
      </c>
      <c r="C475">
        <f>INDEX(resultados!$A$2:$ZZ$1797, 469, MATCH($B$3, resultados!$A$1:$ZZ$1, 0))</f>
        <v/>
      </c>
    </row>
    <row r="476">
      <c r="A476">
        <f>INDEX(resultados!$A$2:$ZZ$1797, 470, MATCH($B$1, resultados!$A$1:$ZZ$1, 0))</f>
        <v/>
      </c>
      <c r="B476">
        <f>INDEX(resultados!$A$2:$ZZ$1797, 470, MATCH($B$2, resultados!$A$1:$ZZ$1, 0))</f>
        <v/>
      </c>
      <c r="C476">
        <f>INDEX(resultados!$A$2:$ZZ$1797, 470, MATCH($B$3, resultados!$A$1:$ZZ$1, 0))</f>
        <v/>
      </c>
    </row>
    <row r="477">
      <c r="A477">
        <f>INDEX(resultados!$A$2:$ZZ$1797, 471, MATCH($B$1, resultados!$A$1:$ZZ$1, 0))</f>
        <v/>
      </c>
      <c r="B477">
        <f>INDEX(resultados!$A$2:$ZZ$1797, 471, MATCH($B$2, resultados!$A$1:$ZZ$1, 0))</f>
        <v/>
      </c>
      <c r="C477">
        <f>INDEX(resultados!$A$2:$ZZ$1797, 471, MATCH($B$3, resultados!$A$1:$ZZ$1, 0))</f>
        <v/>
      </c>
    </row>
    <row r="478">
      <c r="A478">
        <f>INDEX(resultados!$A$2:$ZZ$1797, 472, MATCH($B$1, resultados!$A$1:$ZZ$1, 0))</f>
        <v/>
      </c>
      <c r="B478">
        <f>INDEX(resultados!$A$2:$ZZ$1797, 472, MATCH($B$2, resultados!$A$1:$ZZ$1, 0))</f>
        <v/>
      </c>
      <c r="C478">
        <f>INDEX(resultados!$A$2:$ZZ$1797, 472, MATCH($B$3, resultados!$A$1:$ZZ$1, 0))</f>
        <v/>
      </c>
    </row>
    <row r="479">
      <c r="A479">
        <f>INDEX(resultados!$A$2:$ZZ$1797, 473, MATCH($B$1, resultados!$A$1:$ZZ$1, 0))</f>
        <v/>
      </c>
      <c r="B479">
        <f>INDEX(resultados!$A$2:$ZZ$1797, 473, MATCH($B$2, resultados!$A$1:$ZZ$1, 0))</f>
        <v/>
      </c>
      <c r="C479">
        <f>INDEX(resultados!$A$2:$ZZ$1797, 473, MATCH($B$3, resultados!$A$1:$ZZ$1, 0))</f>
        <v/>
      </c>
    </row>
    <row r="480">
      <c r="A480">
        <f>INDEX(resultados!$A$2:$ZZ$1797, 474, MATCH($B$1, resultados!$A$1:$ZZ$1, 0))</f>
        <v/>
      </c>
      <c r="B480">
        <f>INDEX(resultados!$A$2:$ZZ$1797, 474, MATCH($B$2, resultados!$A$1:$ZZ$1, 0))</f>
        <v/>
      </c>
      <c r="C480">
        <f>INDEX(resultados!$A$2:$ZZ$1797, 474, MATCH($B$3, resultados!$A$1:$ZZ$1, 0))</f>
        <v/>
      </c>
    </row>
    <row r="481">
      <c r="A481">
        <f>INDEX(resultados!$A$2:$ZZ$1797, 475, MATCH($B$1, resultados!$A$1:$ZZ$1, 0))</f>
        <v/>
      </c>
      <c r="B481">
        <f>INDEX(resultados!$A$2:$ZZ$1797, 475, MATCH($B$2, resultados!$A$1:$ZZ$1, 0))</f>
        <v/>
      </c>
      <c r="C481">
        <f>INDEX(resultados!$A$2:$ZZ$1797, 475, MATCH($B$3, resultados!$A$1:$ZZ$1, 0))</f>
        <v/>
      </c>
    </row>
    <row r="482">
      <c r="A482">
        <f>INDEX(resultados!$A$2:$ZZ$1797, 476, MATCH($B$1, resultados!$A$1:$ZZ$1, 0))</f>
        <v/>
      </c>
      <c r="B482">
        <f>INDEX(resultados!$A$2:$ZZ$1797, 476, MATCH($B$2, resultados!$A$1:$ZZ$1, 0))</f>
        <v/>
      </c>
      <c r="C482">
        <f>INDEX(resultados!$A$2:$ZZ$1797, 476, MATCH($B$3, resultados!$A$1:$ZZ$1, 0))</f>
        <v/>
      </c>
    </row>
    <row r="483">
      <c r="A483">
        <f>INDEX(resultados!$A$2:$ZZ$1797, 477, MATCH($B$1, resultados!$A$1:$ZZ$1, 0))</f>
        <v/>
      </c>
      <c r="B483">
        <f>INDEX(resultados!$A$2:$ZZ$1797, 477, MATCH($B$2, resultados!$A$1:$ZZ$1, 0))</f>
        <v/>
      </c>
      <c r="C483">
        <f>INDEX(resultados!$A$2:$ZZ$1797, 477, MATCH($B$3, resultados!$A$1:$ZZ$1, 0))</f>
        <v/>
      </c>
    </row>
    <row r="484">
      <c r="A484">
        <f>INDEX(resultados!$A$2:$ZZ$1797, 478, MATCH($B$1, resultados!$A$1:$ZZ$1, 0))</f>
        <v/>
      </c>
      <c r="B484">
        <f>INDEX(resultados!$A$2:$ZZ$1797, 478, MATCH($B$2, resultados!$A$1:$ZZ$1, 0))</f>
        <v/>
      </c>
      <c r="C484">
        <f>INDEX(resultados!$A$2:$ZZ$1797, 478, MATCH($B$3, resultados!$A$1:$ZZ$1, 0))</f>
        <v/>
      </c>
    </row>
    <row r="485">
      <c r="A485">
        <f>INDEX(resultados!$A$2:$ZZ$1797, 479, MATCH($B$1, resultados!$A$1:$ZZ$1, 0))</f>
        <v/>
      </c>
      <c r="B485">
        <f>INDEX(resultados!$A$2:$ZZ$1797, 479, MATCH($B$2, resultados!$A$1:$ZZ$1, 0))</f>
        <v/>
      </c>
      <c r="C485">
        <f>INDEX(resultados!$A$2:$ZZ$1797, 479, MATCH($B$3, resultados!$A$1:$ZZ$1, 0))</f>
        <v/>
      </c>
    </row>
    <row r="486">
      <c r="A486">
        <f>INDEX(resultados!$A$2:$ZZ$1797, 480, MATCH($B$1, resultados!$A$1:$ZZ$1, 0))</f>
        <v/>
      </c>
      <c r="B486">
        <f>INDEX(resultados!$A$2:$ZZ$1797, 480, MATCH($B$2, resultados!$A$1:$ZZ$1, 0))</f>
        <v/>
      </c>
      <c r="C486">
        <f>INDEX(resultados!$A$2:$ZZ$1797, 480, MATCH($B$3, resultados!$A$1:$ZZ$1, 0))</f>
        <v/>
      </c>
    </row>
    <row r="487">
      <c r="A487">
        <f>INDEX(resultados!$A$2:$ZZ$1797, 481, MATCH($B$1, resultados!$A$1:$ZZ$1, 0))</f>
        <v/>
      </c>
      <c r="B487">
        <f>INDEX(resultados!$A$2:$ZZ$1797, 481, MATCH($B$2, resultados!$A$1:$ZZ$1, 0))</f>
        <v/>
      </c>
      <c r="C487">
        <f>INDEX(resultados!$A$2:$ZZ$1797, 481, MATCH($B$3, resultados!$A$1:$ZZ$1, 0))</f>
        <v/>
      </c>
    </row>
    <row r="488">
      <c r="A488">
        <f>INDEX(resultados!$A$2:$ZZ$1797, 482, MATCH($B$1, resultados!$A$1:$ZZ$1, 0))</f>
        <v/>
      </c>
      <c r="B488">
        <f>INDEX(resultados!$A$2:$ZZ$1797, 482, MATCH($B$2, resultados!$A$1:$ZZ$1, 0))</f>
        <v/>
      </c>
      <c r="C488">
        <f>INDEX(resultados!$A$2:$ZZ$1797, 482, MATCH($B$3, resultados!$A$1:$ZZ$1, 0))</f>
        <v/>
      </c>
    </row>
    <row r="489">
      <c r="A489">
        <f>INDEX(resultados!$A$2:$ZZ$1797, 483, MATCH($B$1, resultados!$A$1:$ZZ$1, 0))</f>
        <v/>
      </c>
      <c r="B489">
        <f>INDEX(resultados!$A$2:$ZZ$1797, 483, MATCH($B$2, resultados!$A$1:$ZZ$1, 0))</f>
        <v/>
      </c>
      <c r="C489">
        <f>INDEX(resultados!$A$2:$ZZ$1797, 483, MATCH($B$3, resultados!$A$1:$ZZ$1, 0))</f>
        <v/>
      </c>
    </row>
    <row r="490">
      <c r="A490">
        <f>INDEX(resultados!$A$2:$ZZ$1797, 484, MATCH($B$1, resultados!$A$1:$ZZ$1, 0))</f>
        <v/>
      </c>
      <c r="B490">
        <f>INDEX(resultados!$A$2:$ZZ$1797, 484, MATCH($B$2, resultados!$A$1:$ZZ$1, 0))</f>
        <v/>
      </c>
      <c r="C490">
        <f>INDEX(resultados!$A$2:$ZZ$1797, 484, MATCH($B$3, resultados!$A$1:$ZZ$1, 0))</f>
        <v/>
      </c>
    </row>
    <row r="491">
      <c r="A491">
        <f>INDEX(resultados!$A$2:$ZZ$1797, 485, MATCH($B$1, resultados!$A$1:$ZZ$1, 0))</f>
        <v/>
      </c>
      <c r="B491">
        <f>INDEX(resultados!$A$2:$ZZ$1797, 485, MATCH($B$2, resultados!$A$1:$ZZ$1, 0))</f>
        <v/>
      </c>
      <c r="C491">
        <f>INDEX(resultados!$A$2:$ZZ$1797, 485, MATCH($B$3, resultados!$A$1:$ZZ$1, 0))</f>
        <v/>
      </c>
    </row>
    <row r="492">
      <c r="A492">
        <f>INDEX(resultados!$A$2:$ZZ$1797, 486, MATCH($B$1, resultados!$A$1:$ZZ$1, 0))</f>
        <v/>
      </c>
      <c r="B492">
        <f>INDEX(resultados!$A$2:$ZZ$1797, 486, MATCH($B$2, resultados!$A$1:$ZZ$1, 0))</f>
        <v/>
      </c>
      <c r="C492">
        <f>INDEX(resultados!$A$2:$ZZ$1797, 486, MATCH($B$3, resultados!$A$1:$ZZ$1, 0))</f>
        <v/>
      </c>
    </row>
    <row r="493">
      <c r="A493">
        <f>INDEX(resultados!$A$2:$ZZ$1797, 487, MATCH($B$1, resultados!$A$1:$ZZ$1, 0))</f>
        <v/>
      </c>
      <c r="B493">
        <f>INDEX(resultados!$A$2:$ZZ$1797, 487, MATCH($B$2, resultados!$A$1:$ZZ$1, 0))</f>
        <v/>
      </c>
      <c r="C493">
        <f>INDEX(resultados!$A$2:$ZZ$1797, 487, MATCH($B$3, resultados!$A$1:$ZZ$1, 0))</f>
        <v/>
      </c>
    </row>
    <row r="494">
      <c r="A494">
        <f>INDEX(resultados!$A$2:$ZZ$1797, 488, MATCH($B$1, resultados!$A$1:$ZZ$1, 0))</f>
        <v/>
      </c>
      <c r="B494">
        <f>INDEX(resultados!$A$2:$ZZ$1797, 488, MATCH($B$2, resultados!$A$1:$ZZ$1, 0))</f>
        <v/>
      </c>
      <c r="C494">
        <f>INDEX(resultados!$A$2:$ZZ$1797, 488, MATCH($B$3, resultados!$A$1:$ZZ$1, 0))</f>
        <v/>
      </c>
    </row>
    <row r="495">
      <c r="A495">
        <f>INDEX(resultados!$A$2:$ZZ$1797, 489, MATCH($B$1, resultados!$A$1:$ZZ$1, 0))</f>
        <v/>
      </c>
      <c r="B495">
        <f>INDEX(resultados!$A$2:$ZZ$1797, 489, MATCH($B$2, resultados!$A$1:$ZZ$1, 0))</f>
        <v/>
      </c>
      <c r="C495">
        <f>INDEX(resultados!$A$2:$ZZ$1797, 489, MATCH($B$3, resultados!$A$1:$ZZ$1, 0))</f>
        <v/>
      </c>
    </row>
    <row r="496">
      <c r="A496">
        <f>INDEX(resultados!$A$2:$ZZ$1797, 490, MATCH($B$1, resultados!$A$1:$ZZ$1, 0))</f>
        <v/>
      </c>
      <c r="B496">
        <f>INDEX(resultados!$A$2:$ZZ$1797, 490, MATCH($B$2, resultados!$A$1:$ZZ$1, 0))</f>
        <v/>
      </c>
      <c r="C496">
        <f>INDEX(resultados!$A$2:$ZZ$1797, 490, MATCH($B$3, resultados!$A$1:$ZZ$1, 0))</f>
        <v/>
      </c>
    </row>
    <row r="497">
      <c r="A497">
        <f>INDEX(resultados!$A$2:$ZZ$1797, 491, MATCH($B$1, resultados!$A$1:$ZZ$1, 0))</f>
        <v/>
      </c>
      <c r="B497">
        <f>INDEX(resultados!$A$2:$ZZ$1797, 491, MATCH($B$2, resultados!$A$1:$ZZ$1, 0))</f>
        <v/>
      </c>
      <c r="C497">
        <f>INDEX(resultados!$A$2:$ZZ$1797, 491, MATCH($B$3, resultados!$A$1:$ZZ$1, 0))</f>
        <v/>
      </c>
    </row>
    <row r="498">
      <c r="A498">
        <f>INDEX(resultados!$A$2:$ZZ$1797, 492, MATCH($B$1, resultados!$A$1:$ZZ$1, 0))</f>
        <v/>
      </c>
      <c r="B498">
        <f>INDEX(resultados!$A$2:$ZZ$1797, 492, MATCH($B$2, resultados!$A$1:$ZZ$1, 0))</f>
        <v/>
      </c>
      <c r="C498">
        <f>INDEX(resultados!$A$2:$ZZ$1797, 492, MATCH($B$3, resultados!$A$1:$ZZ$1, 0))</f>
        <v/>
      </c>
    </row>
    <row r="499">
      <c r="A499">
        <f>INDEX(resultados!$A$2:$ZZ$1797, 493, MATCH($B$1, resultados!$A$1:$ZZ$1, 0))</f>
        <v/>
      </c>
      <c r="B499">
        <f>INDEX(resultados!$A$2:$ZZ$1797, 493, MATCH($B$2, resultados!$A$1:$ZZ$1, 0))</f>
        <v/>
      </c>
      <c r="C499">
        <f>INDEX(resultados!$A$2:$ZZ$1797, 493, MATCH($B$3, resultados!$A$1:$ZZ$1, 0))</f>
        <v/>
      </c>
    </row>
    <row r="500">
      <c r="A500">
        <f>INDEX(resultados!$A$2:$ZZ$1797, 494, MATCH($B$1, resultados!$A$1:$ZZ$1, 0))</f>
        <v/>
      </c>
      <c r="B500">
        <f>INDEX(resultados!$A$2:$ZZ$1797, 494, MATCH($B$2, resultados!$A$1:$ZZ$1, 0))</f>
        <v/>
      </c>
      <c r="C500">
        <f>INDEX(resultados!$A$2:$ZZ$1797, 494, MATCH($B$3, resultados!$A$1:$ZZ$1, 0))</f>
        <v/>
      </c>
    </row>
    <row r="501">
      <c r="A501">
        <f>INDEX(resultados!$A$2:$ZZ$1797, 495, MATCH($B$1, resultados!$A$1:$ZZ$1, 0))</f>
        <v/>
      </c>
      <c r="B501">
        <f>INDEX(resultados!$A$2:$ZZ$1797, 495, MATCH($B$2, resultados!$A$1:$ZZ$1, 0))</f>
        <v/>
      </c>
      <c r="C501">
        <f>INDEX(resultados!$A$2:$ZZ$1797, 495, MATCH($B$3, resultados!$A$1:$ZZ$1, 0))</f>
        <v/>
      </c>
    </row>
    <row r="502">
      <c r="A502">
        <f>INDEX(resultados!$A$2:$ZZ$1797, 496, MATCH($B$1, resultados!$A$1:$ZZ$1, 0))</f>
        <v/>
      </c>
      <c r="B502">
        <f>INDEX(resultados!$A$2:$ZZ$1797, 496, MATCH($B$2, resultados!$A$1:$ZZ$1, 0))</f>
        <v/>
      </c>
      <c r="C502">
        <f>INDEX(resultados!$A$2:$ZZ$1797, 496, MATCH($B$3, resultados!$A$1:$ZZ$1, 0))</f>
        <v/>
      </c>
    </row>
    <row r="503">
      <c r="A503">
        <f>INDEX(resultados!$A$2:$ZZ$1797, 497, MATCH($B$1, resultados!$A$1:$ZZ$1, 0))</f>
        <v/>
      </c>
      <c r="B503">
        <f>INDEX(resultados!$A$2:$ZZ$1797, 497, MATCH($B$2, resultados!$A$1:$ZZ$1, 0))</f>
        <v/>
      </c>
      <c r="C503">
        <f>INDEX(resultados!$A$2:$ZZ$1797, 497, MATCH($B$3, resultados!$A$1:$ZZ$1, 0))</f>
        <v/>
      </c>
    </row>
    <row r="504">
      <c r="A504">
        <f>INDEX(resultados!$A$2:$ZZ$1797, 498, MATCH($B$1, resultados!$A$1:$ZZ$1, 0))</f>
        <v/>
      </c>
      <c r="B504">
        <f>INDEX(resultados!$A$2:$ZZ$1797, 498, MATCH($B$2, resultados!$A$1:$ZZ$1, 0))</f>
        <v/>
      </c>
      <c r="C504">
        <f>INDEX(resultados!$A$2:$ZZ$1797, 498, MATCH($B$3, resultados!$A$1:$ZZ$1, 0))</f>
        <v/>
      </c>
    </row>
    <row r="505">
      <c r="A505">
        <f>INDEX(resultados!$A$2:$ZZ$1797, 499, MATCH($B$1, resultados!$A$1:$ZZ$1, 0))</f>
        <v/>
      </c>
      <c r="B505">
        <f>INDEX(resultados!$A$2:$ZZ$1797, 499, MATCH($B$2, resultados!$A$1:$ZZ$1, 0))</f>
        <v/>
      </c>
      <c r="C505">
        <f>INDEX(resultados!$A$2:$ZZ$1797, 499, MATCH($B$3, resultados!$A$1:$ZZ$1, 0))</f>
        <v/>
      </c>
    </row>
    <row r="506">
      <c r="A506">
        <f>INDEX(resultados!$A$2:$ZZ$1797, 500, MATCH($B$1, resultados!$A$1:$ZZ$1, 0))</f>
        <v/>
      </c>
      <c r="B506">
        <f>INDEX(resultados!$A$2:$ZZ$1797, 500, MATCH($B$2, resultados!$A$1:$ZZ$1, 0))</f>
        <v/>
      </c>
      <c r="C506">
        <f>INDEX(resultados!$A$2:$ZZ$1797, 500, MATCH($B$3, resultados!$A$1:$ZZ$1, 0))</f>
        <v/>
      </c>
    </row>
    <row r="507">
      <c r="A507">
        <f>INDEX(resultados!$A$2:$ZZ$1797, 501, MATCH($B$1, resultados!$A$1:$ZZ$1, 0))</f>
        <v/>
      </c>
      <c r="B507">
        <f>INDEX(resultados!$A$2:$ZZ$1797, 501, MATCH($B$2, resultados!$A$1:$ZZ$1, 0))</f>
        <v/>
      </c>
      <c r="C507">
        <f>INDEX(resultados!$A$2:$ZZ$1797, 501, MATCH($B$3, resultados!$A$1:$ZZ$1, 0))</f>
        <v/>
      </c>
    </row>
    <row r="508">
      <c r="A508">
        <f>INDEX(resultados!$A$2:$ZZ$1797, 502, MATCH($B$1, resultados!$A$1:$ZZ$1, 0))</f>
        <v/>
      </c>
      <c r="B508">
        <f>INDEX(resultados!$A$2:$ZZ$1797, 502, MATCH($B$2, resultados!$A$1:$ZZ$1, 0))</f>
        <v/>
      </c>
      <c r="C508">
        <f>INDEX(resultados!$A$2:$ZZ$1797, 502, MATCH($B$3, resultados!$A$1:$ZZ$1, 0))</f>
        <v/>
      </c>
    </row>
    <row r="509">
      <c r="A509">
        <f>INDEX(resultados!$A$2:$ZZ$1797, 503, MATCH($B$1, resultados!$A$1:$ZZ$1, 0))</f>
        <v/>
      </c>
      <c r="B509">
        <f>INDEX(resultados!$A$2:$ZZ$1797, 503, MATCH($B$2, resultados!$A$1:$ZZ$1, 0))</f>
        <v/>
      </c>
      <c r="C509">
        <f>INDEX(resultados!$A$2:$ZZ$1797, 503, MATCH($B$3, resultados!$A$1:$ZZ$1, 0))</f>
        <v/>
      </c>
    </row>
    <row r="510">
      <c r="A510">
        <f>INDEX(resultados!$A$2:$ZZ$1797, 504, MATCH($B$1, resultados!$A$1:$ZZ$1, 0))</f>
        <v/>
      </c>
      <c r="B510">
        <f>INDEX(resultados!$A$2:$ZZ$1797, 504, MATCH($B$2, resultados!$A$1:$ZZ$1, 0))</f>
        <v/>
      </c>
      <c r="C510">
        <f>INDEX(resultados!$A$2:$ZZ$1797, 504, MATCH($B$3, resultados!$A$1:$ZZ$1, 0))</f>
        <v/>
      </c>
    </row>
    <row r="511">
      <c r="A511">
        <f>INDEX(resultados!$A$2:$ZZ$1797, 505, MATCH($B$1, resultados!$A$1:$ZZ$1, 0))</f>
        <v/>
      </c>
      <c r="B511">
        <f>INDEX(resultados!$A$2:$ZZ$1797, 505, MATCH($B$2, resultados!$A$1:$ZZ$1, 0))</f>
        <v/>
      </c>
      <c r="C511">
        <f>INDEX(resultados!$A$2:$ZZ$1797, 505, MATCH($B$3, resultados!$A$1:$ZZ$1, 0))</f>
        <v/>
      </c>
    </row>
    <row r="512">
      <c r="A512">
        <f>INDEX(resultados!$A$2:$ZZ$1797, 506, MATCH($B$1, resultados!$A$1:$ZZ$1, 0))</f>
        <v/>
      </c>
      <c r="B512">
        <f>INDEX(resultados!$A$2:$ZZ$1797, 506, MATCH($B$2, resultados!$A$1:$ZZ$1, 0))</f>
        <v/>
      </c>
      <c r="C512">
        <f>INDEX(resultados!$A$2:$ZZ$1797, 506, MATCH($B$3, resultados!$A$1:$ZZ$1, 0))</f>
        <v/>
      </c>
    </row>
    <row r="513">
      <c r="A513">
        <f>INDEX(resultados!$A$2:$ZZ$1797, 507, MATCH($B$1, resultados!$A$1:$ZZ$1, 0))</f>
        <v/>
      </c>
      <c r="B513">
        <f>INDEX(resultados!$A$2:$ZZ$1797, 507, MATCH($B$2, resultados!$A$1:$ZZ$1, 0))</f>
        <v/>
      </c>
      <c r="C513">
        <f>INDEX(resultados!$A$2:$ZZ$1797, 507, MATCH($B$3, resultados!$A$1:$ZZ$1, 0))</f>
        <v/>
      </c>
    </row>
    <row r="514">
      <c r="A514">
        <f>INDEX(resultados!$A$2:$ZZ$1797, 508, MATCH($B$1, resultados!$A$1:$ZZ$1, 0))</f>
        <v/>
      </c>
      <c r="B514">
        <f>INDEX(resultados!$A$2:$ZZ$1797, 508, MATCH($B$2, resultados!$A$1:$ZZ$1, 0))</f>
        <v/>
      </c>
      <c r="C514">
        <f>INDEX(resultados!$A$2:$ZZ$1797, 508, MATCH($B$3, resultados!$A$1:$ZZ$1, 0))</f>
        <v/>
      </c>
    </row>
    <row r="515">
      <c r="A515">
        <f>INDEX(resultados!$A$2:$ZZ$1797, 509, MATCH($B$1, resultados!$A$1:$ZZ$1, 0))</f>
        <v/>
      </c>
      <c r="B515">
        <f>INDEX(resultados!$A$2:$ZZ$1797, 509, MATCH($B$2, resultados!$A$1:$ZZ$1, 0))</f>
        <v/>
      </c>
      <c r="C515">
        <f>INDEX(resultados!$A$2:$ZZ$1797, 509, MATCH($B$3, resultados!$A$1:$ZZ$1, 0))</f>
        <v/>
      </c>
    </row>
    <row r="516">
      <c r="A516">
        <f>INDEX(resultados!$A$2:$ZZ$1797, 510, MATCH($B$1, resultados!$A$1:$ZZ$1, 0))</f>
        <v/>
      </c>
      <c r="B516">
        <f>INDEX(resultados!$A$2:$ZZ$1797, 510, MATCH($B$2, resultados!$A$1:$ZZ$1, 0))</f>
        <v/>
      </c>
      <c r="C516">
        <f>INDEX(resultados!$A$2:$ZZ$1797, 510, MATCH($B$3, resultados!$A$1:$ZZ$1, 0))</f>
        <v/>
      </c>
    </row>
    <row r="517">
      <c r="A517">
        <f>INDEX(resultados!$A$2:$ZZ$1797, 511, MATCH($B$1, resultados!$A$1:$ZZ$1, 0))</f>
        <v/>
      </c>
      <c r="B517">
        <f>INDEX(resultados!$A$2:$ZZ$1797, 511, MATCH($B$2, resultados!$A$1:$ZZ$1, 0))</f>
        <v/>
      </c>
      <c r="C517">
        <f>INDEX(resultados!$A$2:$ZZ$1797, 511, MATCH($B$3, resultados!$A$1:$ZZ$1, 0))</f>
        <v/>
      </c>
    </row>
    <row r="518">
      <c r="A518">
        <f>INDEX(resultados!$A$2:$ZZ$1797, 512, MATCH($B$1, resultados!$A$1:$ZZ$1, 0))</f>
        <v/>
      </c>
      <c r="B518">
        <f>INDEX(resultados!$A$2:$ZZ$1797, 512, MATCH($B$2, resultados!$A$1:$ZZ$1, 0))</f>
        <v/>
      </c>
      <c r="C518">
        <f>INDEX(resultados!$A$2:$ZZ$1797, 512, MATCH($B$3, resultados!$A$1:$ZZ$1, 0))</f>
        <v/>
      </c>
    </row>
    <row r="519">
      <c r="A519">
        <f>INDEX(resultados!$A$2:$ZZ$1797, 513, MATCH($B$1, resultados!$A$1:$ZZ$1, 0))</f>
        <v/>
      </c>
      <c r="B519">
        <f>INDEX(resultados!$A$2:$ZZ$1797, 513, MATCH($B$2, resultados!$A$1:$ZZ$1, 0))</f>
        <v/>
      </c>
      <c r="C519">
        <f>INDEX(resultados!$A$2:$ZZ$1797, 513, MATCH($B$3, resultados!$A$1:$ZZ$1, 0))</f>
        <v/>
      </c>
    </row>
    <row r="520">
      <c r="A520">
        <f>INDEX(resultados!$A$2:$ZZ$1797, 514, MATCH($B$1, resultados!$A$1:$ZZ$1, 0))</f>
        <v/>
      </c>
      <c r="B520">
        <f>INDEX(resultados!$A$2:$ZZ$1797, 514, MATCH($B$2, resultados!$A$1:$ZZ$1, 0))</f>
        <v/>
      </c>
      <c r="C520">
        <f>INDEX(resultados!$A$2:$ZZ$1797, 514, MATCH($B$3, resultados!$A$1:$ZZ$1, 0))</f>
        <v/>
      </c>
    </row>
    <row r="521">
      <c r="A521">
        <f>INDEX(resultados!$A$2:$ZZ$1797, 515, MATCH($B$1, resultados!$A$1:$ZZ$1, 0))</f>
        <v/>
      </c>
      <c r="B521">
        <f>INDEX(resultados!$A$2:$ZZ$1797, 515, MATCH($B$2, resultados!$A$1:$ZZ$1, 0))</f>
        <v/>
      </c>
      <c r="C521">
        <f>INDEX(resultados!$A$2:$ZZ$1797, 515, MATCH($B$3, resultados!$A$1:$ZZ$1, 0))</f>
        <v/>
      </c>
    </row>
    <row r="522">
      <c r="A522">
        <f>INDEX(resultados!$A$2:$ZZ$1797, 516, MATCH($B$1, resultados!$A$1:$ZZ$1, 0))</f>
        <v/>
      </c>
      <c r="B522">
        <f>INDEX(resultados!$A$2:$ZZ$1797, 516, MATCH($B$2, resultados!$A$1:$ZZ$1, 0))</f>
        <v/>
      </c>
      <c r="C522">
        <f>INDEX(resultados!$A$2:$ZZ$1797, 516, MATCH($B$3, resultados!$A$1:$ZZ$1, 0))</f>
        <v/>
      </c>
    </row>
    <row r="523">
      <c r="A523">
        <f>INDEX(resultados!$A$2:$ZZ$1797, 517, MATCH($B$1, resultados!$A$1:$ZZ$1, 0))</f>
        <v/>
      </c>
      <c r="B523">
        <f>INDEX(resultados!$A$2:$ZZ$1797, 517, MATCH($B$2, resultados!$A$1:$ZZ$1, 0))</f>
        <v/>
      </c>
      <c r="C523">
        <f>INDEX(resultados!$A$2:$ZZ$1797, 517, MATCH($B$3, resultados!$A$1:$ZZ$1, 0))</f>
        <v/>
      </c>
    </row>
    <row r="524">
      <c r="A524">
        <f>INDEX(resultados!$A$2:$ZZ$1797, 518, MATCH($B$1, resultados!$A$1:$ZZ$1, 0))</f>
        <v/>
      </c>
      <c r="B524">
        <f>INDEX(resultados!$A$2:$ZZ$1797, 518, MATCH($B$2, resultados!$A$1:$ZZ$1, 0))</f>
        <v/>
      </c>
      <c r="C524">
        <f>INDEX(resultados!$A$2:$ZZ$1797, 518, MATCH($B$3, resultados!$A$1:$ZZ$1, 0))</f>
        <v/>
      </c>
    </row>
    <row r="525">
      <c r="A525">
        <f>INDEX(resultados!$A$2:$ZZ$1797, 519, MATCH($B$1, resultados!$A$1:$ZZ$1, 0))</f>
        <v/>
      </c>
      <c r="B525">
        <f>INDEX(resultados!$A$2:$ZZ$1797, 519, MATCH($B$2, resultados!$A$1:$ZZ$1, 0))</f>
        <v/>
      </c>
      <c r="C525">
        <f>INDEX(resultados!$A$2:$ZZ$1797, 519, MATCH($B$3, resultados!$A$1:$ZZ$1, 0))</f>
        <v/>
      </c>
    </row>
    <row r="526">
      <c r="A526">
        <f>INDEX(resultados!$A$2:$ZZ$1797, 520, MATCH($B$1, resultados!$A$1:$ZZ$1, 0))</f>
        <v/>
      </c>
      <c r="B526">
        <f>INDEX(resultados!$A$2:$ZZ$1797, 520, MATCH($B$2, resultados!$A$1:$ZZ$1, 0))</f>
        <v/>
      </c>
      <c r="C526">
        <f>INDEX(resultados!$A$2:$ZZ$1797, 520, MATCH($B$3, resultados!$A$1:$ZZ$1, 0))</f>
        <v/>
      </c>
    </row>
    <row r="527">
      <c r="A527">
        <f>INDEX(resultados!$A$2:$ZZ$1797, 521, MATCH($B$1, resultados!$A$1:$ZZ$1, 0))</f>
        <v/>
      </c>
      <c r="B527">
        <f>INDEX(resultados!$A$2:$ZZ$1797, 521, MATCH($B$2, resultados!$A$1:$ZZ$1, 0))</f>
        <v/>
      </c>
      <c r="C527">
        <f>INDEX(resultados!$A$2:$ZZ$1797, 521, MATCH($B$3, resultados!$A$1:$ZZ$1, 0))</f>
        <v/>
      </c>
    </row>
    <row r="528">
      <c r="A528">
        <f>INDEX(resultados!$A$2:$ZZ$1797, 522, MATCH($B$1, resultados!$A$1:$ZZ$1, 0))</f>
        <v/>
      </c>
      <c r="B528">
        <f>INDEX(resultados!$A$2:$ZZ$1797, 522, MATCH($B$2, resultados!$A$1:$ZZ$1, 0))</f>
        <v/>
      </c>
      <c r="C528">
        <f>INDEX(resultados!$A$2:$ZZ$1797, 522, MATCH($B$3, resultados!$A$1:$ZZ$1, 0))</f>
        <v/>
      </c>
    </row>
    <row r="529">
      <c r="A529">
        <f>INDEX(resultados!$A$2:$ZZ$1797, 523, MATCH($B$1, resultados!$A$1:$ZZ$1, 0))</f>
        <v/>
      </c>
      <c r="B529">
        <f>INDEX(resultados!$A$2:$ZZ$1797, 523, MATCH($B$2, resultados!$A$1:$ZZ$1, 0))</f>
        <v/>
      </c>
      <c r="C529">
        <f>INDEX(resultados!$A$2:$ZZ$1797, 523, MATCH($B$3, resultados!$A$1:$ZZ$1, 0))</f>
        <v/>
      </c>
    </row>
    <row r="530">
      <c r="A530">
        <f>INDEX(resultados!$A$2:$ZZ$1797, 524, MATCH($B$1, resultados!$A$1:$ZZ$1, 0))</f>
        <v/>
      </c>
      <c r="B530">
        <f>INDEX(resultados!$A$2:$ZZ$1797, 524, MATCH($B$2, resultados!$A$1:$ZZ$1, 0))</f>
        <v/>
      </c>
      <c r="C530">
        <f>INDEX(resultados!$A$2:$ZZ$1797, 524, MATCH($B$3, resultados!$A$1:$ZZ$1, 0))</f>
        <v/>
      </c>
    </row>
    <row r="531">
      <c r="A531">
        <f>INDEX(resultados!$A$2:$ZZ$1797, 525, MATCH($B$1, resultados!$A$1:$ZZ$1, 0))</f>
        <v/>
      </c>
      <c r="B531">
        <f>INDEX(resultados!$A$2:$ZZ$1797, 525, MATCH($B$2, resultados!$A$1:$ZZ$1, 0))</f>
        <v/>
      </c>
      <c r="C531">
        <f>INDEX(resultados!$A$2:$ZZ$1797, 525, MATCH($B$3, resultados!$A$1:$ZZ$1, 0))</f>
        <v/>
      </c>
    </row>
    <row r="532">
      <c r="A532">
        <f>INDEX(resultados!$A$2:$ZZ$1797, 526, MATCH($B$1, resultados!$A$1:$ZZ$1, 0))</f>
        <v/>
      </c>
      <c r="B532">
        <f>INDEX(resultados!$A$2:$ZZ$1797, 526, MATCH($B$2, resultados!$A$1:$ZZ$1, 0))</f>
        <v/>
      </c>
      <c r="C532">
        <f>INDEX(resultados!$A$2:$ZZ$1797, 526, MATCH($B$3, resultados!$A$1:$ZZ$1, 0))</f>
        <v/>
      </c>
    </row>
    <row r="533">
      <c r="A533">
        <f>INDEX(resultados!$A$2:$ZZ$1797, 527, MATCH($B$1, resultados!$A$1:$ZZ$1, 0))</f>
        <v/>
      </c>
      <c r="B533">
        <f>INDEX(resultados!$A$2:$ZZ$1797, 527, MATCH($B$2, resultados!$A$1:$ZZ$1, 0))</f>
        <v/>
      </c>
      <c r="C533">
        <f>INDEX(resultados!$A$2:$ZZ$1797, 527, MATCH($B$3, resultados!$A$1:$ZZ$1, 0))</f>
        <v/>
      </c>
    </row>
    <row r="534">
      <c r="A534">
        <f>INDEX(resultados!$A$2:$ZZ$1797, 528, MATCH($B$1, resultados!$A$1:$ZZ$1, 0))</f>
        <v/>
      </c>
      <c r="B534">
        <f>INDEX(resultados!$A$2:$ZZ$1797, 528, MATCH($B$2, resultados!$A$1:$ZZ$1, 0))</f>
        <v/>
      </c>
      <c r="C534">
        <f>INDEX(resultados!$A$2:$ZZ$1797, 528, MATCH($B$3, resultados!$A$1:$ZZ$1, 0))</f>
        <v/>
      </c>
    </row>
    <row r="535">
      <c r="A535">
        <f>INDEX(resultados!$A$2:$ZZ$1797, 529, MATCH($B$1, resultados!$A$1:$ZZ$1, 0))</f>
        <v/>
      </c>
      <c r="B535">
        <f>INDEX(resultados!$A$2:$ZZ$1797, 529, MATCH($B$2, resultados!$A$1:$ZZ$1, 0))</f>
        <v/>
      </c>
      <c r="C535">
        <f>INDEX(resultados!$A$2:$ZZ$1797, 529, MATCH($B$3, resultados!$A$1:$ZZ$1, 0))</f>
        <v/>
      </c>
    </row>
    <row r="536">
      <c r="A536">
        <f>INDEX(resultados!$A$2:$ZZ$1797, 530, MATCH($B$1, resultados!$A$1:$ZZ$1, 0))</f>
        <v/>
      </c>
      <c r="B536">
        <f>INDEX(resultados!$A$2:$ZZ$1797, 530, MATCH($B$2, resultados!$A$1:$ZZ$1, 0))</f>
        <v/>
      </c>
      <c r="C536">
        <f>INDEX(resultados!$A$2:$ZZ$1797, 530, MATCH($B$3, resultados!$A$1:$ZZ$1, 0))</f>
        <v/>
      </c>
    </row>
    <row r="537">
      <c r="A537">
        <f>INDEX(resultados!$A$2:$ZZ$1797, 531, MATCH($B$1, resultados!$A$1:$ZZ$1, 0))</f>
        <v/>
      </c>
      <c r="B537">
        <f>INDEX(resultados!$A$2:$ZZ$1797, 531, MATCH($B$2, resultados!$A$1:$ZZ$1, 0))</f>
        <v/>
      </c>
      <c r="C537">
        <f>INDEX(resultados!$A$2:$ZZ$1797, 531, MATCH($B$3, resultados!$A$1:$ZZ$1, 0))</f>
        <v/>
      </c>
    </row>
    <row r="538">
      <c r="A538">
        <f>INDEX(resultados!$A$2:$ZZ$1797, 532, MATCH($B$1, resultados!$A$1:$ZZ$1, 0))</f>
        <v/>
      </c>
      <c r="B538">
        <f>INDEX(resultados!$A$2:$ZZ$1797, 532, MATCH($B$2, resultados!$A$1:$ZZ$1, 0))</f>
        <v/>
      </c>
      <c r="C538">
        <f>INDEX(resultados!$A$2:$ZZ$1797, 532, MATCH($B$3, resultados!$A$1:$ZZ$1, 0))</f>
        <v/>
      </c>
    </row>
    <row r="539">
      <c r="A539">
        <f>INDEX(resultados!$A$2:$ZZ$1797, 533, MATCH($B$1, resultados!$A$1:$ZZ$1, 0))</f>
        <v/>
      </c>
      <c r="B539">
        <f>INDEX(resultados!$A$2:$ZZ$1797, 533, MATCH($B$2, resultados!$A$1:$ZZ$1, 0))</f>
        <v/>
      </c>
      <c r="C539">
        <f>INDEX(resultados!$A$2:$ZZ$1797, 533, MATCH($B$3, resultados!$A$1:$ZZ$1, 0))</f>
        <v/>
      </c>
    </row>
    <row r="540">
      <c r="A540">
        <f>INDEX(resultados!$A$2:$ZZ$1797, 534, MATCH($B$1, resultados!$A$1:$ZZ$1, 0))</f>
        <v/>
      </c>
      <c r="B540">
        <f>INDEX(resultados!$A$2:$ZZ$1797, 534, MATCH($B$2, resultados!$A$1:$ZZ$1, 0))</f>
        <v/>
      </c>
      <c r="C540">
        <f>INDEX(resultados!$A$2:$ZZ$1797, 534, MATCH($B$3, resultados!$A$1:$ZZ$1, 0))</f>
        <v/>
      </c>
    </row>
    <row r="541">
      <c r="A541">
        <f>INDEX(resultados!$A$2:$ZZ$1797, 535, MATCH($B$1, resultados!$A$1:$ZZ$1, 0))</f>
        <v/>
      </c>
      <c r="B541">
        <f>INDEX(resultados!$A$2:$ZZ$1797, 535, MATCH($B$2, resultados!$A$1:$ZZ$1, 0))</f>
        <v/>
      </c>
      <c r="C541">
        <f>INDEX(resultados!$A$2:$ZZ$1797, 535, MATCH($B$3, resultados!$A$1:$ZZ$1, 0))</f>
        <v/>
      </c>
    </row>
    <row r="542">
      <c r="A542">
        <f>INDEX(resultados!$A$2:$ZZ$1797, 536, MATCH($B$1, resultados!$A$1:$ZZ$1, 0))</f>
        <v/>
      </c>
      <c r="B542">
        <f>INDEX(resultados!$A$2:$ZZ$1797, 536, MATCH($B$2, resultados!$A$1:$ZZ$1, 0))</f>
        <v/>
      </c>
      <c r="C542">
        <f>INDEX(resultados!$A$2:$ZZ$1797, 536, MATCH($B$3, resultados!$A$1:$ZZ$1, 0))</f>
        <v/>
      </c>
    </row>
    <row r="543">
      <c r="A543">
        <f>INDEX(resultados!$A$2:$ZZ$1797, 537, MATCH($B$1, resultados!$A$1:$ZZ$1, 0))</f>
        <v/>
      </c>
      <c r="B543">
        <f>INDEX(resultados!$A$2:$ZZ$1797, 537, MATCH($B$2, resultados!$A$1:$ZZ$1, 0))</f>
        <v/>
      </c>
      <c r="C543">
        <f>INDEX(resultados!$A$2:$ZZ$1797, 537, MATCH($B$3, resultados!$A$1:$ZZ$1, 0))</f>
        <v/>
      </c>
    </row>
    <row r="544">
      <c r="A544">
        <f>INDEX(resultados!$A$2:$ZZ$1797, 538, MATCH($B$1, resultados!$A$1:$ZZ$1, 0))</f>
        <v/>
      </c>
      <c r="B544">
        <f>INDEX(resultados!$A$2:$ZZ$1797, 538, MATCH($B$2, resultados!$A$1:$ZZ$1, 0))</f>
        <v/>
      </c>
      <c r="C544">
        <f>INDEX(resultados!$A$2:$ZZ$1797, 538, MATCH($B$3, resultados!$A$1:$ZZ$1, 0))</f>
        <v/>
      </c>
    </row>
    <row r="545">
      <c r="A545">
        <f>INDEX(resultados!$A$2:$ZZ$1797, 539, MATCH($B$1, resultados!$A$1:$ZZ$1, 0))</f>
        <v/>
      </c>
      <c r="B545">
        <f>INDEX(resultados!$A$2:$ZZ$1797, 539, MATCH($B$2, resultados!$A$1:$ZZ$1, 0))</f>
        <v/>
      </c>
      <c r="C545">
        <f>INDEX(resultados!$A$2:$ZZ$1797, 539, MATCH($B$3, resultados!$A$1:$ZZ$1, 0))</f>
        <v/>
      </c>
    </row>
    <row r="546">
      <c r="A546">
        <f>INDEX(resultados!$A$2:$ZZ$1797, 540, MATCH($B$1, resultados!$A$1:$ZZ$1, 0))</f>
        <v/>
      </c>
      <c r="B546">
        <f>INDEX(resultados!$A$2:$ZZ$1797, 540, MATCH($B$2, resultados!$A$1:$ZZ$1, 0))</f>
        <v/>
      </c>
      <c r="C546">
        <f>INDEX(resultados!$A$2:$ZZ$1797, 540, MATCH($B$3, resultados!$A$1:$ZZ$1, 0))</f>
        <v/>
      </c>
    </row>
    <row r="547">
      <c r="A547">
        <f>INDEX(resultados!$A$2:$ZZ$1797, 541, MATCH($B$1, resultados!$A$1:$ZZ$1, 0))</f>
        <v/>
      </c>
      <c r="B547">
        <f>INDEX(resultados!$A$2:$ZZ$1797, 541, MATCH($B$2, resultados!$A$1:$ZZ$1, 0))</f>
        <v/>
      </c>
      <c r="C547">
        <f>INDEX(resultados!$A$2:$ZZ$1797, 541, MATCH($B$3, resultados!$A$1:$ZZ$1, 0))</f>
        <v/>
      </c>
    </row>
    <row r="548">
      <c r="A548">
        <f>INDEX(resultados!$A$2:$ZZ$1797, 542, MATCH($B$1, resultados!$A$1:$ZZ$1, 0))</f>
        <v/>
      </c>
      <c r="B548">
        <f>INDEX(resultados!$A$2:$ZZ$1797, 542, MATCH($B$2, resultados!$A$1:$ZZ$1, 0))</f>
        <v/>
      </c>
      <c r="C548">
        <f>INDEX(resultados!$A$2:$ZZ$1797, 542, MATCH($B$3, resultados!$A$1:$ZZ$1, 0))</f>
        <v/>
      </c>
    </row>
    <row r="549">
      <c r="A549">
        <f>INDEX(resultados!$A$2:$ZZ$1797, 543, MATCH($B$1, resultados!$A$1:$ZZ$1, 0))</f>
        <v/>
      </c>
      <c r="B549">
        <f>INDEX(resultados!$A$2:$ZZ$1797, 543, MATCH($B$2, resultados!$A$1:$ZZ$1, 0))</f>
        <v/>
      </c>
      <c r="C549">
        <f>INDEX(resultados!$A$2:$ZZ$1797, 543, MATCH($B$3, resultados!$A$1:$ZZ$1, 0))</f>
        <v/>
      </c>
    </row>
    <row r="550">
      <c r="A550">
        <f>INDEX(resultados!$A$2:$ZZ$1797, 544, MATCH($B$1, resultados!$A$1:$ZZ$1, 0))</f>
        <v/>
      </c>
      <c r="B550">
        <f>INDEX(resultados!$A$2:$ZZ$1797, 544, MATCH($B$2, resultados!$A$1:$ZZ$1, 0))</f>
        <v/>
      </c>
      <c r="C550">
        <f>INDEX(resultados!$A$2:$ZZ$1797, 544, MATCH($B$3, resultados!$A$1:$ZZ$1, 0))</f>
        <v/>
      </c>
    </row>
    <row r="551">
      <c r="A551">
        <f>INDEX(resultados!$A$2:$ZZ$1797, 545, MATCH($B$1, resultados!$A$1:$ZZ$1, 0))</f>
        <v/>
      </c>
      <c r="B551">
        <f>INDEX(resultados!$A$2:$ZZ$1797, 545, MATCH($B$2, resultados!$A$1:$ZZ$1, 0))</f>
        <v/>
      </c>
      <c r="C551">
        <f>INDEX(resultados!$A$2:$ZZ$1797, 545, MATCH($B$3, resultados!$A$1:$ZZ$1, 0))</f>
        <v/>
      </c>
    </row>
    <row r="552">
      <c r="A552">
        <f>INDEX(resultados!$A$2:$ZZ$1797, 546, MATCH($B$1, resultados!$A$1:$ZZ$1, 0))</f>
        <v/>
      </c>
      <c r="B552">
        <f>INDEX(resultados!$A$2:$ZZ$1797, 546, MATCH($B$2, resultados!$A$1:$ZZ$1, 0))</f>
        <v/>
      </c>
      <c r="C552">
        <f>INDEX(resultados!$A$2:$ZZ$1797, 546, MATCH($B$3, resultados!$A$1:$ZZ$1, 0))</f>
        <v/>
      </c>
    </row>
    <row r="553">
      <c r="A553">
        <f>INDEX(resultados!$A$2:$ZZ$1797, 547, MATCH($B$1, resultados!$A$1:$ZZ$1, 0))</f>
        <v/>
      </c>
      <c r="B553">
        <f>INDEX(resultados!$A$2:$ZZ$1797, 547, MATCH($B$2, resultados!$A$1:$ZZ$1, 0))</f>
        <v/>
      </c>
      <c r="C553">
        <f>INDEX(resultados!$A$2:$ZZ$1797, 547, MATCH($B$3, resultados!$A$1:$ZZ$1, 0))</f>
        <v/>
      </c>
    </row>
    <row r="554">
      <c r="A554">
        <f>INDEX(resultados!$A$2:$ZZ$1797, 548, MATCH($B$1, resultados!$A$1:$ZZ$1, 0))</f>
        <v/>
      </c>
      <c r="B554">
        <f>INDEX(resultados!$A$2:$ZZ$1797, 548, MATCH($B$2, resultados!$A$1:$ZZ$1, 0))</f>
        <v/>
      </c>
      <c r="C554">
        <f>INDEX(resultados!$A$2:$ZZ$1797, 548, MATCH($B$3, resultados!$A$1:$ZZ$1, 0))</f>
        <v/>
      </c>
    </row>
    <row r="555">
      <c r="A555">
        <f>INDEX(resultados!$A$2:$ZZ$1797, 549, MATCH($B$1, resultados!$A$1:$ZZ$1, 0))</f>
        <v/>
      </c>
      <c r="B555">
        <f>INDEX(resultados!$A$2:$ZZ$1797, 549, MATCH($B$2, resultados!$A$1:$ZZ$1, 0))</f>
        <v/>
      </c>
      <c r="C555">
        <f>INDEX(resultados!$A$2:$ZZ$1797, 549, MATCH($B$3, resultados!$A$1:$ZZ$1, 0))</f>
        <v/>
      </c>
    </row>
    <row r="556">
      <c r="A556">
        <f>INDEX(resultados!$A$2:$ZZ$1797, 550, MATCH($B$1, resultados!$A$1:$ZZ$1, 0))</f>
        <v/>
      </c>
      <c r="B556">
        <f>INDEX(resultados!$A$2:$ZZ$1797, 550, MATCH($B$2, resultados!$A$1:$ZZ$1, 0))</f>
        <v/>
      </c>
      <c r="C556">
        <f>INDEX(resultados!$A$2:$ZZ$1797, 550, MATCH($B$3, resultados!$A$1:$ZZ$1, 0))</f>
        <v/>
      </c>
    </row>
    <row r="557">
      <c r="A557">
        <f>INDEX(resultados!$A$2:$ZZ$1797, 551, MATCH($B$1, resultados!$A$1:$ZZ$1, 0))</f>
        <v/>
      </c>
      <c r="B557">
        <f>INDEX(resultados!$A$2:$ZZ$1797, 551, MATCH($B$2, resultados!$A$1:$ZZ$1, 0))</f>
        <v/>
      </c>
      <c r="C557">
        <f>INDEX(resultados!$A$2:$ZZ$1797, 551, MATCH($B$3, resultados!$A$1:$ZZ$1, 0))</f>
        <v/>
      </c>
    </row>
    <row r="558">
      <c r="A558">
        <f>INDEX(resultados!$A$2:$ZZ$1797, 552, MATCH($B$1, resultados!$A$1:$ZZ$1, 0))</f>
        <v/>
      </c>
      <c r="B558">
        <f>INDEX(resultados!$A$2:$ZZ$1797, 552, MATCH($B$2, resultados!$A$1:$ZZ$1, 0))</f>
        <v/>
      </c>
      <c r="C558">
        <f>INDEX(resultados!$A$2:$ZZ$1797, 552, MATCH($B$3, resultados!$A$1:$ZZ$1, 0))</f>
        <v/>
      </c>
    </row>
    <row r="559">
      <c r="A559">
        <f>INDEX(resultados!$A$2:$ZZ$1797, 553, MATCH($B$1, resultados!$A$1:$ZZ$1, 0))</f>
        <v/>
      </c>
      <c r="B559">
        <f>INDEX(resultados!$A$2:$ZZ$1797, 553, MATCH($B$2, resultados!$A$1:$ZZ$1, 0))</f>
        <v/>
      </c>
      <c r="C559">
        <f>INDEX(resultados!$A$2:$ZZ$1797, 553, MATCH($B$3, resultados!$A$1:$ZZ$1, 0))</f>
        <v/>
      </c>
    </row>
    <row r="560">
      <c r="A560">
        <f>INDEX(resultados!$A$2:$ZZ$1797, 554, MATCH($B$1, resultados!$A$1:$ZZ$1, 0))</f>
        <v/>
      </c>
      <c r="B560">
        <f>INDEX(resultados!$A$2:$ZZ$1797, 554, MATCH($B$2, resultados!$A$1:$ZZ$1, 0))</f>
        <v/>
      </c>
      <c r="C560">
        <f>INDEX(resultados!$A$2:$ZZ$1797, 554, MATCH($B$3, resultados!$A$1:$ZZ$1, 0))</f>
        <v/>
      </c>
    </row>
    <row r="561">
      <c r="A561">
        <f>INDEX(resultados!$A$2:$ZZ$1797, 555, MATCH($B$1, resultados!$A$1:$ZZ$1, 0))</f>
        <v/>
      </c>
      <c r="B561">
        <f>INDEX(resultados!$A$2:$ZZ$1797, 555, MATCH($B$2, resultados!$A$1:$ZZ$1, 0))</f>
        <v/>
      </c>
      <c r="C561">
        <f>INDEX(resultados!$A$2:$ZZ$1797, 555, MATCH($B$3, resultados!$A$1:$ZZ$1, 0))</f>
        <v/>
      </c>
    </row>
    <row r="562">
      <c r="A562">
        <f>INDEX(resultados!$A$2:$ZZ$1797, 556, MATCH($B$1, resultados!$A$1:$ZZ$1, 0))</f>
        <v/>
      </c>
      <c r="B562">
        <f>INDEX(resultados!$A$2:$ZZ$1797, 556, MATCH($B$2, resultados!$A$1:$ZZ$1, 0))</f>
        <v/>
      </c>
      <c r="C562">
        <f>INDEX(resultados!$A$2:$ZZ$1797, 556, MATCH($B$3, resultados!$A$1:$ZZ$1, 0))</f>
        <v/>
      </c>
    </row>
    <row r="563">
      <c r="A563">
        <f>INDEX(resultados!$A$2:$ZZ$1797, 557, MATCH($B$1, resultados!$A$1:$ZZ$1, 0))</f>
        <v/>
      </c>
      <c r="B563">
        <f>INDEX(resultados!$A$2:$ZZ$1797, 557, MATCH($B$2, resultados!$A$1:$ZZ$1, 0))</f>
        <v/>
      </c>
      <c r="C563">
        <f>INDEX(resultados!$A$2:$ZZ$1797, 557, MATCH($B$3, resultados!$A$1:$ZZ$1, 0))</f>
        <v/>
      </c>
    </row>
    <row r="564">
      <c r="A564">
        <f>INDEX(resultados!$A$2:$ZZ$1797, 558, MATCH($B$1, resultados!$A$1:$ZZ$1, 0))</f>
        <v/>
      </c>
      <c r="B564">
        <f>INDEX(resultados!$A$2:$ZZ$1797, 558, MATCH($B$2, resultados!$A$1:$ZZ$1, 0))</f>
        <v/>
      </c>
      <c r="C564">
        <f>INDEX(resultados!$A$2:$ZZ$1797, 558, MATCH($B$3, resultados!$A$1:$ZZ$1, 0))</f>
        <v/>
      </c>
    </row>
    <row r="565">
      <c r="A565">
        <f>INDEX(resultados!$A$2:$ZZ$1797, 559, MATCH($B$1, resultados!$A$1:$ZZ$1, 0))</f>
        <v/>
      </c>
      <c r="B565">
        <f>INDEX(resultados!$A$2:$ZZ$1797, 559, MATCH($B$2, resultados!$A$1:$ZZ$1, 0))</f>
        <v/>
      </c>
      <c r="C565">
        <f>INDEX(resultados!$A$2:$ZZ$1797, 559, MATCH($B$3, resultados!$A$1:$ZZ$1, 0))</f>
        <v/>
      </c>
    </row>
    <row r="566">
      <c r="A566">
        <f>INDEX(resultados!$A$2:$ZZ$1797, 560, MATCH($B$1, resultados!$A$1:$ZZ$1, 0))</f>
        <v/>
      </c>
      <c r="B566">
        <f>INDEX(resultados!$A$2:$ZZ$1797, 560, MATCH($B$2, resultados!$A$1:$ZZ$1, 0))</f>
        <v/>
      </c>
      <c r="C566">
        <f>INDEX(resultados!$A$2:$ZZ$1797, 560, MATCH($B$3, resultados!$A$1:$ZZ$1, 0))</f>
        <v/>
      </c>
    </row>
    <row r="567">
      <c r="A567">
        <f>INDEX(resultados!$A$2:$ZZ$1797, 561, MATCH($B$1, resultados!$A$1:$ZZ$1, 0))</f>
        <v/>
      </c>
      <c r="B567">
        <f>INDEX(resultados!$A$2:$ZZ$1797, 561, MATCH($B$2, resultados!$A$1:$ZZ$1, 0))</f>
        <v/>
      </c>
      <c r="C567">
        <f>INDEX(resultados!$A$2:$ZZ$1797, 561, MATCH($B$3, resultados!$A$1:$ZZ$1, 0))</f>
        <v/>
      </c>
    </row>
    <row r="568">
      <c r="A568">
        <f>INDEX(resultados!$A$2:$ZZ$1797, 562, MATCH($B$1, resultados!$A$1:$ZZ$1, 0))</f>
        <v/>
      </c>
      <c r="B568">
        <f>INDEX(resultados!$A$2:$ZZ$1797, 562, MATCH($B$2, resultados!$A$1:$ZZ$1, 0))</f>
        <v/>
      </c>
      <c r="C568">
        <f>INDEX(resultados!$A$2:$ZZ$1797, 562, MATCH($B$3, resultados!$A$1:$ZZ$1, 0))</f>
        <v/>
      </c>
    </row>
    <row r="569">
      <c r="A569">
        <f>INDEX(resultados!$A$2:$ZZ$1797, 563, MATCH($B$1, resultados!$A$1:$ZZ$1, 0))</f>
        <v/>
      </c>
      <c r="B569">
        <f>INDEX(resultados!$A$2:$ZZ$1797, 563, MATCH($B$2, resultados!$A$1:$ZZ$1, 0))</f>
        <v/>
      </c>
      <c r="C569">
        <f>INDEX(resultados!$A$2:$ZZ$1797, 563, MATCH($B$3, resultados!$A$1:$ZZ$1, 0))</f>
        <v/>
      </c>
    </row>
    <row r="570">
      <c r="A570">
        <f>INDEX(resultados!$A$2:$ZZ$1797, 564, MATCH($B$1, resultados!$A$1:$ZZ$1, 0))</f>
        <v/>
      </c>
      <c r="B570">
        <f>INDEX(resultados!$A$2:$ZZ$1797, 564, MATCH($B$2, resultados!$A$1:$ZZ$1, 0))</f>
        <v/>
      </c>
      <c r="C570">
        <f>INDEX(resultados!$A$2:$ZZ$1797, 564, MATCH($B$3, resultados!$A$1:$ZZ$1, 0))</f>
        <v/>
      </c>
    </row>
    <row r="571">
      <c r="A571">
        <f>INDEX(resultados!$A$2:$ZZ$1797, 565, MATCH($B$1, resultados!$A$1:$ZZ$1, 0))</f>
        <v/>
      </c>
      <c r="B571">
        <f>INDEX(resultados!$A$2:$ZZ$1797, 565, MATCH($B$2, resultados!$A$1:$ZZ$1, 0))</f>
        <v/>
      </c>
      <c r="C571">
        <f>INDEX(resultados!$A$2:$ZZ$1797, 565, MATCH($B$3, resultados!$A$1:$ZZ$1, 0))</f>
        <v/>
      </c>
    </row>
    <row r="572">
      <c r="A572">
        <f>INDEX(resultados!$A$2:$ZZ$1797, 566, MATCH($B$1, resultados!$A$1:$ZZ$1, 0))</f>
        <v/>
      </c>
      <c r="B572">
        <f>INDEX(resultados!$A$2:$ZZ$1797, 566, MATCH($B$2, resultados!$A$1:$ZZ$1, 0))</f>
        <v/>
      </c>
      <c r="C572">
        <f>INDEX(resultados!$A$2:$ZZ$1797, 566, MATCH($B$3, resultados!$A$1:$ZZ$1, 0))</f>
        <v/>
      </c>
    </row>
    <row r="573">
      <c r="A573">
        <f>INDEX(resultados!$A$2:$ZZ$1797, 567, MATCH($B$1, resultados!$A$1:$ZZ$1, 0))</f>
        <v/>
      </c>
      <c r="B573">
        <f>INDEX(resultados!$A$2:$ZZ$1797, 567, MATCH($B$2, resultados!$A$1:$ZZ$1, 0))</f>
        <v/>
      </c>
      <c r="C573">
        <f>INDEX(resultados!$A$2:$ZZ$1797, 567, MATCH($B$3, resultados!$A$1:$ZZ$1, 0))</f>
        <v/>
      </c>
    </row>
    <row r="574">
      <c r="A574">
        <f>INDEX(resultados!$A$2:$ZZ$1797, 568, MATCH($B$1, resultados!$A$1:$ZZ$1, 0))</f>
        <v/>
      </c>
      <c r="B574">
        <f>INDEX(resultados!$A$2:$ZZ$1797, 568, MATCH($B$2, resultados!$A$1:$ZZ$1, 0))</f>
        <v/>
      </c>
      <c r="C574">
        <f>INDEX(resultados!$A$2:$ZZ$1797, 568, MATCH($B$3, resultados!$A$1:$ZZ$1, 0))</f>
        <v/>
      </c>
    </row>
    <row r="575">
      <c r="A575">
        <f>INDEX(resultados!$A$2:$ZZ$1797, 569, MATCH($B$1, resultados!$A$1:$ZZ$1, 0))</f>
        <v/>
      </c>
      <c r="B575">
        <f>INDEX(resultados!$A$2:$ZZ$1797, 569, MATCH($B$2, resultados!$A$1:$ZZ$1, 0))</f>
        <v/>
      </c>
      <c r="C575">
        <f>INDEX(resultados!$A$2:$ZZ$1797, 569, MATCH($B$3, resultados!$A$1:$ZZ$1, 0))</f>
        <v/>
      </c>
    </row>
    <row r="576">
      <c r="A576">
        <f>INDEX(resultados!$A$2:$ZZ$1797, 570, MATCH($B$1, resultados!$A$1:$ZZ$1, 0))</f>
        <v/>
      </c>
      <c r="B576">
        <f>INDEX(resultados!$A$2:$ZZ$1797, 570, MATCH($B$2, resultados!$A$1:$ZZ$1, 0))</f>
        <v/>
      </c>
      <c r="C576">
        <f>INDEX(resultados!$A$2:$ZZ$1797, 570, MATCH($B$3, resultados!$A$1:$ZZ$1, 0))</f>
        <v/>
      </c>
    </row>
    <row r="577">
      <c r="A577">
        <f>INDEX(resultados!$A$2:$ZZ$1797, 571, MATCH($B$1, resultados!$A$1:$ZZ$1, 0))</f>
        <v/>
      </c>
      <c r="B577">
        <f>INDEX(resultados!$A$2:$ZZ$1797, 571, MATCH($B$2, resultados!$A$1:$ZZ$1, 0))</f>
        <v/>
      </c>
      <c r="C577">
        <f>INDEX(resultados!$A$2:$ZZ$1797, 571, MATCH($B$3, resultados!$A$1:$ZZ$1, 0))</f>
        <v/>
      </c>
    </row>
    <row r="578">
      <c r="A578">
        <f>INDEX(resultados!$A$2:$ZZ$1797, 572, MATCH($B$1, resultados!$A$1:$ZZ$1, 0))</f>
        <v/>
      </c>
      <c r="B578">
        <f>INDEX(resultados!$A$2:$ZZ$1797, 572, MATCH($B$2, resultados!$A$1:$ZZ$1, 0))</f>
        <v/>
      </c>
      <c r="C578">
        <f>INDEX(resultados!$A$2:$ZZ$1797, 572, MATCH($B$3, resultados!$A$1:$ZZ$1, 0))</f>
        <v/>
      </c>
    </row>
    <row r="579">
      <c r="A579">
        <f>INDEX(resultados!$A$2:$ZZ$1797, 573, MATCH($B$1, resultados!$A$1:$ZZ$1, 0))</f>
        <v/>
      </c>
      <c r="B579">
        <f>INDEX(resultados!$A$2:$ZZ$1797, 573, MATCH($B$2, resultados!$A$1:$ZZ$1, 0))</f>
        <v/>
      </c>
      <c r="C579">
        <f>INDEX(resultados!$A$2:$ZZ$1797, 573, MATCH($B$3, resultados!$A$1:$ZZ$1, 0))</f>
        <v/>
      </c>
    </row>
    <row r="580">
      <c r="A580">
        <f>INDEX(resultados!$A$2:$ZZ$1797, 574, MATCH($B$1, resultados!$A$1:$ZZ$1, 0))</f>
        <v/>
      </c>
      <c r="B580">
        <f>INDEX(resultados!$A$2:$ZZ$1797, 574, MATCH($B$2, resultados!$A$1:$ZZ$1, 0))</f>
        <v/>
      </c>
      <c r="C580">
        <f>INDEX(resultados!$A$2:$ZZ$1797, 574, MATCH($B$3, resultados!$A$1:$ZZ$1, 0))</f>
        <v/>
      </c>
    </row>
    <row r="581">
      <c r="A581">
        <f>INDEX(resultados!$A$2:$ZZ$1797, 575, MATCH($B$1, resultados!$A$1:$ZZ$1, 0))</f>
        <v/>
      </c>
      <c r="B581">
        <f>INDEX(resultados!$A$2:$ZZ$1797, 575, MATCH($B$2, resultados!$A$1:$ZZ$1, 0))</f>
        <v/>
      </c>
      <c r="C581">
        <f>INDEX(resultados!$A$2:$ZZ$1797, 575, MATCH($B$3, resultados!$A$1:$ZZ$1, 0))</f>
        <v/>
      </c>
    </row>
    <row r="582">
      <c r="A582">
        <f>INDEX(resultados!$A$2:$ZZ$1797, 576, MATCH($B$1, resultados!$A$1:$ZZ$1, 0))</f>
        <v/>
      </c>
      <c r="B582">
        <f>INDEX(resultados!$A$2:$ZZ$1797, 576, MATCH($B$2, resultados!$A$1:$ZZ$1, 0))</f>
        <v/>
      </c>
      <c r="C582">
        <f>INDEX(resultados!$A$2:$ZZ$1797, 576, MATCH($B$3, resultados!$A$1:$ZZ$1, 0))</f>
        <v/>
      </c>
    </row>
    <row r="583">
      <c r="A583">
        <f>INDEX(resultados!$A$2:$ZZ$1797, 577, MATCH($B$1, resultados!$A$1:$ZZ$1, 0))</f>
        <v/>
      </c>
      <c r="B583">
        <f>INDEX(resultados!$A$2:$ZZ$1797, 577, MATCH($B$2, resultados!$A$1:$ZZ$1, 0))</f>
        <v/>
      </c>
      <c r="C583">
        <f>INDEX(resultados!$A$2:$ZZ$1797, 577, MATCH($B$3, resultados!$A$1:$ZZ$1, 0))</f>
        <v/>
      </c>
    </row>
    <row r="584">
      <c r="A584">
        <f>INDEX(resultados!$A$2:$ZZ$1797, 578, MATCH($B$1, resultados!$A$1:$ZZ$1, 0))</f>
        <v/>
      </c>
      <c r="B584">
        <f>INDEX(resultados!$A$2:$ZZ$1797, 578, MATCH($B$2, resultados!$A$1:$ZZ$1, 0))</f>
        <v/>
      </c>
      <c r="C584">
        <f>INDEX(resultados!$A$2:$ZZ$1797, 578, MATCH($B$3, resultados!$A$1:$ZZ$1, 0))</f>
        <v/>
      </c>
    </row>
    <row r="585">
      <c r="A585">
        <f>INDEX(resultados!$A$2:$ZZ$1797, 579, MATCH($B$1, resultados!$A$1:$ZZ$1, 0))</f>
        <v/>
      </c>
      <c r="B585">
        <f>INDEX(resultados!$A$2:$ZZ$1797, 579, MATCH($B$2, resultados!$A$1:$ZZ$1, 0))</f>
        <v/>
      </c>
      <c r="C585">
        <f>INDEX(resultados!$A$2:$ZZ$1797, 579, MATCH($B$3, resultados!$A$1:$ZZ$1, 0))</f>
        <v/>
      </c>
    </row>
    <row r="586">
      <c r="A586">
        <f>INDEX(resultados!$A$2:$ZZ$1797, 580, MATCH($B$1, resultados!$A$1:$ZZ$1, 0))</f>
        <v/>
      </c>
      <c r="B586">
        <f>INDEX(resultados!$A$2:$ZZ$1797, 580, MATCH($B$2, resultados!$A$1:$ZZ$1, 0))</f>
        <v/>
      </c>
      <c r="C586">
        <f>INDEX(resultados!$A$2:$ZZ$1797, 580, MATCH($B$3, resultados!$A$1:$ZZ$1, 0))</f>
        <v/>
      </c>
    </row>
    <row r="587">
      <c r="A587">
        <f>INDEX(resultados!$A$2:$ZZ$1797, 581, MATCH($B$1, resultados!$A$1:$ZZ$1, 0))</f>
        <v/>
      </c>
      <c r="B587">
        <f>INDEX(resultados!$A$2:$ZZ$1797, 581, MATCH($B$2, resultados!$A$1:$ZZ$1, 0))</f>
        <v/>
      </c>
      <c r="C587">
        <f>INDEX(resultados!$A$2:$ZZ$1797, 581, MATCH($B$3, resultados!$A$1:$ZZ$1, 0))</f>
        <v/>
      </c>
    </row>
    <row r="588">
      <c r="A588">
        <f>INDEX(resultados!$A$2:$ZZ$1797, 582, MATCH($B$1, resultados!$A$1:$ZZ$1, 0))</f>
        <v/>
      </c>
      <c r="B588">
        <f>INDEX(resultados!$A$2:$ZZ$1797, 582, MATCH($B$2, resultados!$A$1:$ZZ$1, 0))</f>
        <v/>
      </c>
      <c r="C588">
        <f>INDEX(resultados!$A$2:$ZZ$1797, 582, MATCH($B$3, resultados!$A$1:$ZZ$1, 0))</f>
        <v/>
      </c>
    </row>
    <row r="589">
      <c r="A589">
        <f>INDEX(resultados!$A$2:$ZZ$1797, 583, MATCH($B$1, resultados!$A$1:$ZZ$1, 0))</f>
        <v/>
      </c>
      <c r="B589">
        <f>INDEX(resultados!$A$2:$ZZ$1797, 583, MATCH($B$2, resultados!$A$1:$ZZ$1, 0))</f>
        <v/>
      </c>
      <c r="C589">
        <f>INDEX(resultados!$A$2:$ZZ$1797, 583, MATCH($B$3, resultados!$A$1:$ZZ$1, 0))</f>
        <v/>
      </c>
    </row>
    <row r="590">
      <c r="A590">
        <f>INDEX(resultados!$A$2:$ZZ$1797, 584, MATCH($B$1, resultados!$A$1:$ZZ$1, 0))</f>
        <v/>
      </c>
      <c r="B590">
        <f>INDEX(resultados!$A$2:$ZZ$1797, 584, MATCH($B$2, resultados!$A$1:$ZZ$1, 0))</f>
        <v/>
      </c>
      <c r="C590">
        <f>INDEX(resultados!$A$2:$ZZ$1797, 584, MATCH($B$3, resultados!$A$1:$ZZ$1, 0))</f>
        <v/>
      </c>
    </row>
    <row r="591">
      <c r="A591">
        <f>INDEX(resultados!$A$2:$ZZ$1797, 585, MATCH($B$1, resultados!$A$1:$ZZ$1, 0))</f>
        <v/>
      </c>
      <c r="B591">
        <f>INDEX(resultados!$A$2:$ZZ$1797, 585, MATCH($B$2, resultados!$A$1:$ZZ$1, 0))</f>
        <v/>
      </c>
      <c r="C591">
        <f>INDEX(resultados!$A$2:$ZZ$1797, 585, MATCH($B$3, resultados!$A$1:$ZZ$1, 0))</f>
        <v/>
      </c>
    </row>
    <row r="592">
      <c r="A592">
        <f>INDEX(resultados!$A$2:$ZZ$1797, 586, MATCH($B$1, resultados!$A$1:$ZZ$1, 0))</f>
        <v/>
      </c>
      <c r="B592">
        <f>INDEX(resultados!$A$2:$ZZ$1797, 586, MATCH($B$2, resultados!$A$1:$ZZ$1, 0))</f>
        <v/>
      </c>
      <c r="C592">
        <f>INDEX(resultados!$A$2:$ZZ$1797, 586, MATCH($B$3, resultados!$A$1:$ZZ$1, 0))</f>
        <v/>
      </c>
    </row>
    <row r="593">
      <c r="A593">
        <f>INDEX(resultados!$A$2:$ZZ$1797, 587, MATCH($B$1, resultados!$A$1:$ZZ$1, 0))</f>
        <v/>
      </c>
      <c r="B593">
        <f>INDEX(resultados!$A$2:$ZZ$1797, 587, MATCH($B$2, resultados!$A$1:$ZZ$1, 0))</f>
        <v/>
      </c>
      <c r="C593">
        <f>INDEX(resultados!$A$2:$ZZ$1797, 587, MATCH($B$3, resultados!$A$1:$ZZ$1, 0))</f>
        <v/>
      </c>
    </row>
    <row r="594">
      <c r="A594">
        <f>INDEX(resultados!$A$2:$ZZ$1797, 588, MATCH($B$1, resultados!$A$1:$ZZ$1, 0))</f>
        <v/>
      </c>
      <c r="B594">
        <f>INDEX(resultados!$A$2:$ZZ$1797, 588, MATCH($B$2, resultados!$A$1:$ZZ$1, 0))</f>
        <v/>
      </c>
      <c r="C594">
        <f>INDEX(resultados!$A$2:$ZZ$1797, 588, MATCH($B$3, resultados!$A$1:$ZZ$1, 0))</f>
        <v/>
      </c>
    </row>
    <row r="595">
      <c r="A595">
        <f>INDEX(resultados!$A$2:$ZZ$1797, 589, MATCH($B$1, resultados!$A$1:$ZZ$1, 0))</f>
        <v/>
      </c>
      <c r="B595">
        <f>INDEX(resultados!$A$2:$ZZ$1797, 589, MATCH($B$2, resultados!$A$1:$ZZ$1, 0))</f>
        <v/>
      </c>
      <c r="C595">
        <f>INDEX(resultados!$A$2:$ZZ$1797, 589, MATCH($B$3, resultados!$A$1:$ZZ$1, 0))</f>
        <v/>
      </c>
    </row>
    <row r="596">
      <c r="A596">
        <f>INDEX(resultados!$A$2:$ZZ$1797, 590, MATCH($B$1, resultados!$A$1:$ZZ$1, 0))</f>
        <v/>
      </c>
      <c r="B596">
        <f>INDEX(resultados!$A$2:$ZZ$1797, 590, MATCH($B$2, resultados!$A$1:$ZZ$1, 0))</f>
        <v/>
      </c>
      <c r="C596">
        <f>INDEX(resultados!$A$2:$ZZ$1797, 590, MATCH($B$3, resultados!$A$1:$ZZ$1, 0))</f>
        <v/>
      </c>
    </row>
    <row r="597">
      <c r="A597">
        <f>INDEX(resultados!$A$2:$ZZ$1797, 591, MATCH($B$1, resultados!$A$1:$ZZ$1, 0))</f>
        <v/>
      </c>
      <c r="B597">
        <f>INDEX(resultados!$A$2:$ZZ$1797, 591, MATCH($B$2, resultados!$A$1:$ZZ$1, 0))</f>
        <v/>
      </c>
      <c r="C597">
        <f>INDEX(resultados!$A$2:$ZZ$1797, 591, MATCH($B$3, resultados!$A$1:$ZZ$1, 0))</f>
        <v/>
      </c>
    </row>
    <row r="598">
      <c r="A598">
        <f>INDEX(resultados!$A$2:$ZZ$1797, 592, MATCH($B$1, resultados!$A$1:$ZZ$1, 0))</f>
        <v/>
      </c>
      <c r="B598">
        <f>INDEX(resultados!$A$2:$ZZ$1797, 592, MATCH($B$2, resultados!$A$1:$ZZ$1, 0))</f>
        <v/>
      </c>
      <c r="C598">
        <f>INDEX(resultados!$A$2:$ZZ$1797, 592, MATCH($B$3, resultados!$A$1:$ZZ$1, 0))</f>
        <v/>
      </c>
    </row>
    <row r="599">
      <c r="A599">
        <f>INDEX(resultados!$A$2:$ZZ$1797, 593, MATCH($B$1, resultados!$A$1:$ZZ$1, 0))</f>
        <v/>
      </c>
      <c r="B599">
        <f>INDEX(resultados!$A$2:$ZZ$1797, 593, MATCH($B$2, resultados!$A$1:$ZZ$1, 0))</f>
        <v/>
      </c>
      <c r="C599">
        <f>INDEX(resultados!$A$2:$ZZ$1797, 593, MATCH($B$3, resultados!$A$1:$ZZ$1, 0))</f>
        <v/>
      </c>
    </row>
    <row r="600">
      <c r="A600">
        <f>INDEX(resultados!$A$2:$ZZ$1797, 594, MATCH($B$1, resultados!$A$1:$ZZ$1, 0))</f>
        <v/>
      </c>
      <c r="B600">
        <f>INDEX(resultados!$A$2:$ZZ$1797, 594, MATCH($B$2, resultados!$A$1:$ZZ$1, 0))</f>
        <v/>
      </c>
      <c r="C600">
        <f>INDEX(resultados!$A$2:$ZZ$1797, 594, MATCH($B$3, resultados!$A$1:$ZZ$1, 0))</f>
        <v/>
      </c>
    </row>
    <row r="601">
      <c r="A601">
        <f>INDEX(resultados!$A$2:$ZZ$1797, 595, MATCH($B$1, resultados!$A$1:$ZZ$1, 0))</f>
        <v/>
      </c>
      <c r="B601">
        <f>INDEX(resultados!$A$2:$ZZ$1797, 595, MATCH($B$2, resultados!$A$1:$ZZ$1, 0))</f>
        <v/>
      </c>
      <c r="C601">
        <f>INDEX(resultados!$A$2:$ZZ$1797, 595, MATCH($B$3, resultados!$A$1:$ZZ$1, 0))</f>
        <v/>
      </c>
    </row>
    <row r="602">
      <c r="A602">
        <f>INDEX(resultados!$A$2:$ZZ$1797, 596, MATCH($B$1, resultados!$A$1:$ZZ$1, 0))</f>
        <v/>
      </c>
      <c r="B602">
        <f>INDEX(resultados!$A$2:$ZZ$1797, 596, MATCH($B$2, resultados!$A$1:$ZZ$1, 0))</f>
        <v/>
      </c>
      <c r="C602">
        <f>INDEX(resultados!$A$2:$ZZ$1797, 596, MATCH($B$3, resultados!$A$1:$ZZ$1, 0))</f>
        <v/>
      </c>
    </row>
    <row r="603">
      <c r="A603">
        <f>INDEX(resultados!$A$2:$ZZ$1797, 597, MATCH($B$1, resultados!$A$1:$ZZ$1, 0))</f>
        <v/>
      </c>
      <c r="B603">
        <f>INDEX(resultados!$A$2:$ZZ$1797, 597, MATCH($B$2, resultados!$A$1:$ZZ$1, 0))</f>
        <v/>
      </c>
      <c r="C603">
        <f>INDEX(resultados!$A$2:$ZZ$1797, 597, MATCH($B$3, resultados!$A$1:$ZZ$1, 0))</f>
        <v/>
      </c>
    </row>
    <row r="604">
      <c r="A604">
        <f>INDEX(resultados!$A$2:$ZZ$1797, 598, MATCH($B$1, resultados!$A$1:$ZZ$1, 0))</f>
        <v/>
      </c>
      <c r="B604">
        <f>INDEX(resultados!$A$2:$ZZ$1797, 598, MATCH($B$2, resultados!$A$1:$ZZ$1, 0))</f>
        <v/>
      </c>
      <c r="C604">
        <f>INDEX(resultados!$A$2:$ZZ$1797, 598, MATCH($B$3, resultados!$A$1:$ZZ$1, 0))</f>
        <v/>
      </c>
    </row>
    <row r="605">
      <c r="A605">
        <f>INDEX(resultados!$A$2:$ZZ$1797, 599, MATCH($B$1, resultados!$A$1:$ZZ$1, 0))</f>
        <v/>
      </c>
      <c r="B605">
        <f>INDEX(resultados!$A$2:$ZZ$1797, 599, MATCH($B$2, resultados!$A$1:$ZZ$1, 0))</f>
        <v/>
      </c>
      <c r="C605">
        <f>INDEX(resultados!$A$2:$ZZ$1797, 599, MATCH($B$3, resultados!$A$1:$ZZ$1, 0))</f>
        <v/>
      </c>
    </row>
    <row r="606">
      <c r="A606">
        <f>INDEX(resultados!$A$2:$ZZ$1797, 600, MATCH($B$1, resultados!$A$1:$ZZ$1, 0))</f>
        <v/>
      </c>
      <c r="B606">
        <f>INDEX(resultados!$A$2:$ZZ$1797, 600, MATCH($B$2, resultados!$A$1:$ZZ$1, 0))</f>
        <v/>
      </c>
      <c r="C606">
        <f>INDEX(resultados!$A$2:$ZZ$1797, 600, MATCH($B$3, resultados!$A$1:$ZZ$1, 0))</f>
        <v/>
      </c>
    </row>
    <row r="607">
      <c r="A607">
        <f>INDEX(resultados!$A$2:$ZZ$1797, 601, MATCH($B$1, resultados!$A$1:$ZZ$1, 0))</f>
        <v/>
      </c>
      <c r="B607">
        <f>INDEX(resultados!$A$2:$ZZ$1797, 601, MATCH($B$2, resultados!$A$1:$ZZ$1, 0))</f>
        <v/>
      </c>
      <c r="C607">
        <f>INDEX(resultados!$A$2:$ZZ$1797, 601, MATCH($B$3, resultados!$A$1:$ZZ$1, 0))</f>
        <v/>
      </c>
    </row>
    <row r="608">
      <c r="A608">
        <f>INDEX(resultados!$A$2:$ZZ$1797, 602, MATCH($B$1, resultados!$A$1:$ZZ$1, 0))</f>
        <v/>
      </c>
      <c r="B608">
        <f>INDEX(resultados!$A$2:$ZZ$1797, 602, MATCH($B$2, resultados!$A$1:$ZZ$1, 0))</f>
        <v/>
      </c>
      <c r="C608">
        <f>INDEX(resultados!$A$2:$ZZ$1797, 602, MATCH($B$3, resultados!$A$1:$ZZ$1, 0))</f>
        <v/>
      </c>
    </row>
    <row r="609">
      <c r="A609">
        <f>INDEX(resultados!$A$2:$ZZ$1797, 603, MATCH($B$1, resultados!$A$1:$ZZ$1, 0))</f>
        <v/>
      </c>
      <c r="B609">
        <f>INDEX(resultados!$A$2:$ZZ$1797, 603, MATCH($B$2, resultados!$A$1:$ZZ$1, 0))</f>
        <v/>
      </c>
      <c r="C609">
        <f>INDEX(resultados!$A$2:$ZZ$1797, 603, MATCH($B$3, resultados!$A$1:$ZZ$1, 0))</f>
        <v/>
      </c>
    </row>
    <row r="610">
      <c r="A610">
        <f>INDEX(resultados!$A$2:$ZZ$1797, 604, MATCH($B$1, resultados!$A$1:$ZZ$1, 0))</f>
        <v/>
      </c>
      <c r="B610">
        <f>INDEX(resultados!$A$2:$ZZ$1797, 604, MATCH($B$2, resultados!$A$1:$ZZ$1, 0))</f>
        <v/>
      </c>
      <c r="C610">
        <f>INDEX(resultados!$A$2:$ZZ$1797, 604, MATCH($B$3, resultados!$A$1:$ZZ$1, 0))</f>
        <v/>
      </c>
    </row>
    <row r="611">
      <c r="A611">
        <f>INDEX(resultados!$A$2:$ZZ$1797, 605, MATCH($B$1, resultados!$A$1:$ZZ$1, 0))</f>
        <v/>
      </c>
      <c r="B611">
        <f>INDEX(resultados!$A$2:$ZZ$1797, 605, MATCH($B$2, resultados!$A$1:$ZZ$1, 0))</f>
        <v/>
      </c>
      <c r="C611">
        <f>INDEX(resultados!$A$2:$ZZ$1797, 605, MATCH($B$3, resultados!$A$1:$ZZ$1, 0))</f>
        <v/>
      </c>
    </row>
    <row r="612">
      <c r="A612">
        <f>INDEX(resultados!$A$2:$ZZ$1797, 606, MATCH($B$1, resultados!$A$1:$ZZ$1, 0))</f>
        <v/>
      </c>
      <c r="B612">
        <f>INDEX(resultados!$A$2:$ZZ$1797, 606, MATCH($B$2, resultados!$A$1:$ZZ$1, 0))</f>
        <v/>
      </c>
      <c r="C612">
        <f>INDEX(resultados!$A$2:$ZZ$1797, 606, MATCH($B$3, resultados!$A$1:$ZZ$1, 0))</f>
        <v/>
      </c>
    </row>
    <row r="613">
      <c r="A613">
        <f>INDEX(resultados!$A$2:$ZZ$1797, 607, MATCH($B$1, resultados!$A$1:$ZZ$1, 0))</f>
        <v/>
      </c>
      <c r="B613">
        <f>INDEX(resultados!$A$2:$ZZ$1797, 607, MATCH($B$2, resultados!$A$1:$ZZ$1, 0))</f>
        <v/>
      </c>
      <c r="C613">
        <f>INDEX(resultados!$A$2:$ZZ$1797, 607, MATCH($B$3, resultados!$A$1:$ZZ$1, 0))</f>
        <v/>
      </c>
    </row>
    <row r="614">
      <c r="A614">
        <f>INDEX(resultados!$A$2:$ZZ$1797, 608, MATCH($B$1, resultados!$A$1:$ZZ$1, 0))</f>
        <v/>
      </c>
      <c r="B614">
        <f>INDEX(resultados!$A$2:$ZZ$1797, 608, MATCH($B$2, resultados!$A$1:$ZZ$1, 0))</f>
        <v/>
      </c>
      <c r="C614">
        <f>INDEX(resultados!$A$2:$ZZ$1797, 608, MATCH($B$3, resultados!$A$1:$ZZ$1, 0))</f>
        <v/>
      </c>
    </row>
    <row r="615">
      <c r="A615">
        <f>INDEX(resultados!$A$2:$ZZ$1797, 609, MATCH($B$1, resultados!$A$1:$ZZ$1, 0))</f>
        <v/>
      </c>
      <c r="B615">
        <f>INDEX(resultados!$A$2:$ZZ$1797, 609, MATCH($B$2, resultados!$A$1:$ZZ$1, 0))</f>
        <v/>
      </c>
      <c r="C615">
        <f>INDEX(resultados!$A$2:$ZZ$1797, 609, MATCH($B$3, resultados!$A$1:$ZZ$1, 0))</f>
        <v/>
      </c>
    </row>
    <row r="616">
      <c r="A616">
        <f>INDEX(resultados!$A$2:$ZZ$1797, 610, MATCH($B$1, resultados!$A$1:$ZZ$1, 0))</f>
        <v/>
      </c>
      <c r="B616">
        <f>INDEX(resultados!$A$2:$ZZ$1797, 610, MATCH($B$2, resultados!$A$1:$ZZ$1, 0))</f>
        <v/>
      </c>
      <c r="C616">
        <f>INDEX(resultados!$A$2:$ZZ$1797, 610, MATCH($B$3, resultados!$A$1:$ZZ$1, 0))</f>
        <v/>
      </c>
    </row>
    <row r="617">
      <c r="A617">
        <f>INDEX(resultados!$A$2:$ZZ$1797, 611, MATCH($B$1, resultados!$A$1:$ZZ$1, 0))</f>
        <v/>
      </c>
      <c r="B617">
        <f>INDEX(resultados!$A$2:$ZZ$1797, 611, MATCH($B$2, resultados!$A$1:$ZZ$1, 0))</f>
        <v/>
      </c>
      <c r="C617">
        <f>INDEX(resultados!$A$2:$ZZ$1797, 611, MATCH($B$3, resultados!$A$1:$ZZ$1, 0))</f>
        <v/>
      </c>
    </row>
    <row r="618">
      <c r="A618">
        <f>INDEX(resultados!$A$2:$ZZ$1797, 612, MATCH($B$1, resultados!$A$1:$ZZ$1, 0))</f>
        <v/>
      </c>
      <c r="B618">
        <f>INDEX(resultados!$A$2:$ZZ$1797, 612, MATCH($B$2, resultados!$A$1:$ZZ$1, 0))</f>
        <v/>
      </c>
      <c r="C618">
        <f>INDEX(resultados!$A$2:$ZZ$1797, 612, MATCH($B$3, resultados!$A$1:$ZZ$1, 0))</f>
        <v/>
      </c>
    </row>
    <row r="619">
      <c r="A619">
        <f>INDEX(resultados!$A$2:$ZZ$1797, 613, MATCH($B$1, resultados!$A$1:$ZZ$1, 0))</f>
        <v/>
      </c>
      <c r="B619">
        <f>INDEX(resultados!$A$2:$ZZ$1797, 613, MATCH($B$2, resultados!$A$1:$ZZ$1, 0))</f>
        <v/>
      </c>
      <c r="C619">
        <f>INDEX(resultados!$A$2:$ZZ$1797, 613, MATCH($B$3, resultados!$A$1:$ZZ$1, 0))</f>
        <v/>
      </c>
    </row>
    <row r="620">
      <c r="A620">
        <f>INDEX(resultados!$A$2:$ZZ$1797, 614, MATCH($B$1, resultados!$A$1:$ZZ$1, 0))</f>
        <v/>
      </c>
      <c r="B620">
        <f>INDEX(resultados!$A$2:$ZZ$1797, 614, MATCH($B$2, resultados!$A$1:$ZZ$1, 0))</f>
        <v/>
      </c>
      <c r="C620">
        <f>INDEX(resultados!$A$2:$ZZ$1797, 614, MATCH($B$3, resultados!$A$1:$ZZ$1, 0))</f>
        <v/>
      </c>
    </row>
    <row r="621">
      <c r="A621">
        <f>INDEX(resultados!$A$2:$ZZ$1797, 615, MATCH($B$1, resultados!$A$1:$ZZ$1, 0))</f>
        <v/>
      </c>
      <c r="B621">
        <f>INDEX(resultados!$A$2:$ZZ$1797, 615, MATCH($B$2, resultados!$A$1:$ZZ$1, 0))</f>
        <v/>
      </c>
      <c r="C621">
        <f>INDEX(resultados!$A$2:$ZZ$1797, 615, MATCH($B$3, resultados!$A$1:$ZZ$1, 0))</f>
        <v/>
      </c>
    </row>
    <row r="622">
      <c r="A622">
        <f>INDEX(resultados!$A$2:$ZZ$1797, 616, MATCH($B$1, resultados!$A$1:$ZZ$1, 0))</f>
        <v/>
      </c>
      <c r="B622">
        <f>INDEX(resultados!$A$2:$ZZ$1797, 616, MATCH($B$2, resultados!$A$1:$ZZ$1, 0))</f>
        <v/>
      </c>
      <c r="C622">
        <f>INDEX(resultados!$A$2:$ZZ$1797, 616, MATCH($B$3, resultados!$A$1:$ZZ$1, 0))</f>
        <v/>
      </c>
    </row>
    <row r="623">
      <c r="A623">
        <f>INDEX(resultados!$A$2:$ZZ$1797, 617, MATCH($B$1, resultados!$A$1:$ZZ$1, 0))</f>
        <v/>
      </c>
      <c r="B623">
        <f>INDEX(resultados!$A$2:$ZZ$1797, 617, MATCH($B$2, resultados!$A$1:$ZZ$1, 0))</f>
        <v/>
      </c>
      <c r="C623">
        <f>INDEX(resultados!$A$2:$ZZ$1797, 617, MATCH($B$3, resultados!$A$1:$ZZ$1, 0))</f>
        <v/>
      </c>
    </row>
    <row r="624">
      <c r="A624">
        <f>INDEX(resultados!$A$2:$ZZ$1797, 618, MATCH($B$1, resultados!$A$1:$ZZ$1, 0))</f>
        <v/>
      </c>
      <c r="B624">
        <f>INDEX(resultados!$A$2:$ZZ$1797, 618, MATCH($B$2, resultados!$A$1:$ZZ$1, 0))</f>
        <v/>
      </c>
      <c r="C624">
        <f>INDEX(resultados!$A$2:$ZZ$1797, 618, MATCH($B$3, resultados!$A$1:$ZZ$1, 0))</f>
        <v/>
      </c>
    </row>
    <row r="625">
      <c r="A625">
        <f>INDEX(resultados!$A$2:$ZZ$1797, 619, MATCH($B$1, resultados!$A$1:$ZZ$1, 0))</f>
        <v/>
      </c>
      <c r="B625">
        <f>INDEX(resultados!$A$2:$ZZ$1797, 619, MATCH($B$2, resultados!$A$1:$ZZ$1, 0))</f>
        <v/>
      </c>
      <c r="C625">
        <f>INDEX(resultados!$A$2:$ZZ$1797, 619, MATCH($B$3, resultados!$A$1:$ZZ$1, 0))</f>
        <v/>
      </c>
    </row>
    <row r="626">
      <c r="A626">
        <f>INDEX(resultados!$A$2:$ZZ$1797, 620, MATCH($B$1, resultados!$A$1:$ZZ$1, 0))</f>
        <v/>
      </c>
      <c r="B626">
        <f>INDEX(resultados!$A$2:$ZZ$1797, 620, MATCH($B$2, resultados!$A$1:$ZZ$1, 0))</f>
        <v/>
      </c>
      <c r="C626">
        <f>INDEX(resultados!$A$2:$ZZ$1797, 620, MATCH($B$3, resultados!$A$1:$ZZ$1, 0))</f>
        <v/>
      </c>
    </row>
    <row r="627">
      <c r="A627">
        <f>INDEX(resultados!$A$2:$ZZ$1797, 621, MATCH($B$1, resultados!$A$1:$ZZ$1, 0))</f>
        <v/>
      </c>
      <c r="B627">
        <f>INDEX(resultados!$A$2:$ZZ$1797, 621, MATCH($B$2, resultados!$A$1:$ZZ$1, 0))</f>
        <v/>
      </c>
      <c r="C627">
        <f>INDEX(resultados!$A$2:$ZZ$1797, 621, MATCH($B$3, resultados!$A$1:$ZZ$1, 0))</f>
        <v/>
      </c>
    </row>
    <row r="628">
      <c r="A628">
        <f>INDEX(resultados!$A$2:$ZZ$1797, 622, MATCH($B$1, resultados!$A$1:$ZZ$1, 0))</f>
        <v/>
      </c>
      <c r="B628">
        <f>INDEX(resultados!$A$2:$ZZ$1797, 622, MATCH($B$2, resultados!$A$1:$ZZ$1, 0))</f>
        <v/>
      </c>
      <c r="C628">
        <f>INDEX(resultados!$A$2:$ZZ$1797, 622, MATCH($B$3, resultados!$A$1:$ZZ$1, 0))</f>
        <v/>
      </c>
    </row>
    <row r="629">
      <c r="A629">
        <f>INDEX(resultados!$A$2:$ZZ$1797, 623, MATCH($B$1, resultados!$A$1:$ZZ$1, 0))</f>
        <v/>
      </c>
      <c r="B629">
        <f>INDEX(resultados!$A$2:$ZZ$1797, 623, MATCH($B$2, resultados!$A$1:$ZZ$1, 0))</f>
        <v/>
      </c>
      <c r="C629">
        <f>INDEX(resultados!$A$2:$ZZ$1797, 623, MATCH($B$3, resultados!$A$1:$ZZ$1, 0))</f>
        <v/>
      </c>
    </row>
    <row r="630">
      <c r="A630">
        <f>INDEX(resultados!$A$2:$ZZ$1797, 624, MATCH($B$1, resultados!$A$1:$ZZ$1, 0))</f>
        <v/>
      </c>
      <c r="B630">
        <f>INDEX(resultados!$A$2:$ZZ$1797, 624, MATCH($B$2, resultados!$A$1:$ZZ$1, 0))</f>
        <v/>
      </c>
      <c r="C630">
        <f>INDEX(resultados!$A$2:$ZZ$1797, 624, MATCH($B$3, resultados!$A$1:$ZZ$1, 0))</f>
        <v/>
      </c>
    </row>
    <row r="631">
      <c r="A631">
        <f>INDEX(resultados!$A$2:$ZZ$1797, 625, MATCH($B$1, resultados!$A$1:$ZZ$1, 0))</f>
        <v/>
      </c>
      <c r="B631">
        <f>INDEX(resultados!$A$2:$ZZ$1797, 625, MATCH($B$2, resultados!$A$1:$ZZ$1, 0))</f>
        <v/>
      </c>
      <c r="C631">
        <f>INDEX(resultados!$A$2:$ZZ$1797, 625, MATCH($B$3, resultados!$A$1:$ZZ$1, 0))</f>
        <v/>
      </c>
    </row>
    <row r="632">
      <c r="A632">
        <f>INDEX(resultados!$A$2:$ZZ$1797, 626, MATCH($B$1, resultados!$A$1:$ZZ$1, 0))</f>
        <v/>
      </c>
      <c r="B632">
        <f>INDEX(resultados!$A$2:$ZZ$1797, 626, MATCH($B$2, resultados!$A$1:$ZZ$1, 0))</f>
        <v/>
      </c>
      <c r="C632">
        <f>INDEX(resultados!$A$2:$ZZ$1797, 626, MATCH($B$3, resultados!$A$1:$ZZ$1, 0))</f>
        <v/>
      </c>
    </row>
    <row r="633">
      <c r="A633">
        <f>INDEX(resultados!$A$2:$ZZ$1797, 627, MATCH($B$1, resultados!$A$1:$ZZ$1, 0))</f>
        <v/>
      </c>
      <c r="B633">
        <f>INDEX(resultados!$A$2:$ZZ$1797, 627, MATCH($B$2, resultados!$A$1:$ZZ$1, 0))</f>
        <v/>
      </c>
      <c r="C633">
        <f>INDEX(resultados!$A$2:$ZZ$1797, 627, MATCH($B$3, resultados!$A$1:$ZZ$1, 0))</f>
        <v/>
      </c>
    </row>
    <row r="634">
      <c r="A634">
        <f>INDEX(resultados!$A$2:$ZZ$1797, 628, MATCH($B$1, resultados!$A$1:$ZZ$1, 0))</f>
        <v/>
      </c>
      <c r="B634">
        <f>INDEX(resultados!$A$2:$ZZ$1797, 628, MATCH($B$2, resultados!$A$1:$ZZ$1, 0))</f>
        <v/>
      </c>
      <c r="C634">
        <f>INDEX(resultados!$A$2:$ZZ$1797, 628, MATCH($B$3, resultados!$A$1:$ZZ$1, 0))</f>
        <v/>
      </c>
    </row>
    <row r="635">
      <c r="A635">
        <f>INDEX(resultados!$A$2:$ZZ$1797, 629, MATCH($B$1, resultados!$A$1:$ZZ$1, 0))</f>
        <v/>
      </c>
      <c r="B635">
        <f>INDEX(resultados!$A$2:$ZZ$1797, 629, MATCH($B$2, resultados!$A$1:$ZZ$1, 0))</f>
        <v/>
      </c>
      <c r="C635">
        <f>INDEX(resultados!$A$2:$ZZ$1797, 629, MATCH($B$3, resultados!$A$1:$ZZ$1, 0))</f>
        <v/>
      </c>
    </row>
    <row r="636">
      <c r="A636">
        <f>INDEX(resultados!$A$2:$ZZ$1797, 630, MATCH($B$1, resultados!$A$1:$ZZ$1, 0))</f>
        <v/>
      </c>
      <c r="B636">
        <f>INDEX(resultados!$A$2:$ZZ$1797, 630, MATCH($B$2, resultados!$A$1:$ZZ$1, 0))</f>
        <v/>
      </c>
      <c r="C636">
        <f>INDEX(resultados!$A$2:$ZZ$1797, 630, MATCH($B$3, resultados!$A$1:$ZZ$1, 0))</f>
        <v/>
      </c>
    </row>
    <row r="637">
      <c r="A637">
        <f>INDEX(resultados!$A$2:$ZZ$1797, 631, MATCH($B$1, resultados!$A$1:$ZZ$1, 0))</f>
        <v/>
      </c>
      <c r="B637">
        <f>INDEX(resultados!$A$2:$ZZ$1797, 631, MATCH($B$2, resultados!$A$1:$ZZ$1, 0))</f>
        <v/>
      </c>
      <c r="C637">
        <f>INDEX(resultados!$A$2:$ZZ$1797, 631, MATCH($B$3, resultados!$A$1:$ZZ$1, 0))</f>
        <v/>
      </c>
    </row>
    <row r="638">
      <c r="A638">
        <f>INDEX(resultados!$A$2:$ZZ$1797, 632, MATCH($B$1, resultados!$A$1:$ZZ$1, 0))</f>
        <v/>
      </c>
      <c r="B638">
        <f>INDEX(resultados!$A$2:$ZZ$1797, 632, MATCH($B$2, resultados!$A$1:$ZZ$1, 0))</f>
        <v/>
      </c>
      <c r="C638">
        <f>INDEX(resultados!$A$2:$ZZ$1797, 632, MATCH($B$3, resultados!$A$1:$ZZ$1, 0))</f>
        <v/>
      </c>
    </row>
    <row r="639">
      <c r="A639">
        <f>INDEX(resultados!$A$2:$ZZ$1797, 633, MATCH($B$1, resultados!$A$1:$ZZ$1, 0))</f>
        <v/>
      </c>
      <c r="B639">
        <f>INDEX(resultados!$A$2:$ZZ$1797, 633, MATCH($B$2, resultados!$A$1:$ZZ$1, 0))</f>
        <v/>
      </c>
      <c r="C639">
        <f>INDEX(resultados!$A$2:$ZZ$1797, 633, MATCH($B$3, resultados!$A$1:$ZZ$1, 0))</f>
        <v/>
      </c>
    </row>
    <row r="640">
      <c r="A640">
        <f>INDEX(resultados!$A$2:$ZZ$1797, 634, MATCH($B$1, resultados!$A$1:$ZZ$1, 0))</f>
        <v/>
      </c>
      <c r="B640">
        <f>INDEX(resultados!$A$2:$ZZ$1797, 634, MATCH($B$2, resultados!$A$1:$ZZ$1, 0))</f>
        <v/>
      </c>
      <c r="C640">
        <f>INDEX(resultados!$A$2:$ZZ$1797, 634, MATCH($B$3, resultados!$A$1:$ZZ$1, 0))</f>
        <v/>
      </c>
    </row>
    <row r="641">
      <c r="A641">
        <f>INDEX(resultados!$A$2:$ZZ$1797, 635, MATCH($B$1, resultados!$A$1:$ZZ$1, 0))</f>
        <v/>
      </c>
      <c r="B641">
        <f>INDEX(resultados!$A$2:$ZZ$1797, 635, MATCH($B$2, resultados!$A$1:$ZZ$1, 0))</f>
        <v/>
      </c>
      <c r="C641">
        <f>INDEX(resultados!$A$2:$ZZ$1797, 635, MATCH($B$3, resultados!$A$1:$ZZ$1, 0))</f>
        <v/>
      </c>
    </row>
    <row r="642">
      <c r="A642">
        <f>INDEX(resultados!$A$2:$ZZ$1797, 636, MATCH($B$1, resultados!$A$1:$ZZ$1, 0))</f>
        <v/>
      </c>
      <c r="B642">
        <f>INDEX(resultados!$A$2:$ZZ$1797, 636, MATCH($B$2, resultados!$A$1:$ZZ$1, 0))</f>
        <v/>
      </c>
      <c r="C642">
        <f>INDEX(resultados!$A$2:$ZZ$1797, 636, MATCH($B$3, resultados!$A$1:$ZZ$1, 0))</f>
        <v/>
      </c>
    </row>
    <row r="643">
      <c r="A643">
        <f>INDEX(resultados!$A$2:$ZZ$1797, 637, MATCH($B$1, resultados!$A$1:$ZZ$1, 0))</f>
        <v/>
      </c>
      <c r="B643">
        <f>INDEX(resultados!$A$2:$ZZ$1797, 637, MATCH($B$2, resultados!$A$1:$ZZ$1, 0))</f>
        <v/>
      </c>
      <c r="C643">
        <f>INDEX(resultados!$A$2:$ZZ$1797, 637, MATCH($B$3, resultados!$A$1:$ZZ$1, 0))</f>
        <v/>
      </c>
    </row>
    <row r="644">
      <c r="A644">
        <f>INDEX(resultados!$A$2:$ZZ$1797, 638, MATCH($B$1, resultados!$A$1:$ZZ$1, 0))</f>
        <v/>
      </c>
      <c r="B644">
        <f>INDEX(resultados!$A$2:$ZZ$1797, 638, MATCH($B$2, resultados!$A$1:$ZZ$1, 0))</f>
        <v/>
      </c>
      <c r="C644">
        <f>INDEX(resultados!$A$2:$ZZ$1797, 638, MATCH($B$3, resultados!$A$1:$ZZ$1, 0))</f>
        <v/>
      </c>
    </row>
    <row r="645">
      <c r="A645">
        <f>INDEX(resultados!$A$2:$ZZ$1797, 639, MATCH($B$1, resultados!$A$1:$ZZ$1, 0))</f>
        <v/>
      </c>
      <c r="B645">
        <f>INDEX(resultados!$A$2:$ZZ$1797, 639, MATCH($B$2, resultados!$A$1:$ZZ$1, 0))</f>
        <v/>
      </c>
      <c r="C645">
        <f>INDEX(resultados!$A$2:$ZZ$1797, 639, MATCH($B$3, resultados!$A$1:$ZZ$1, 0))</f>
        <v/>
      </c>
    </row>
    <row r="646">
      <c r="A646">
        <f>INDEX(resultados!$A$2:$ZZ$1797, 640, MATCH($B$1, resultados!$A$1:$ZZ$1, 0))</f>
        <v/>
      </c>
      <c r="B646">
        <f>INDEX(resultados!$A$2:$ZZ$1797, 640, MATCH($B$2, resultados!$A$1:$ZZ$1, 0))</f>
        <v/>
      </c>
      <c r="C646">
        <f>INDEX(resultados!$A$2:$ZZ$1797, 640, MATCH($B$3, resultados!$A$1:$ZZ$1, 0))</f>
        <v/>
      </c>
    </row>
    <row r="647">
      <c r="A647">
        <f>INDEX(resultados!$A$2:$ZZ$1797, 641, MATCH($B$1, resultados!$A$1:$ZZ$1, 0))</f>
        <v/>
      </c>
      <c r="B647">
        <f>INDEX(resultados!$A$2:$ZZ$1797, 641, MATCH($B$2, resultados!$A$1:$ZZ$1, 0))</f>
        <v/>
      </c>
      <c r="C647">
        <f>INDEX(resultados!$A$2:$ZZ$1797, 641, MATCH($B$3, resultados!$A$1:$ZZ$1, 0))</f>
        <v/>
      </c>
    </row>
    <row r="648">
      <c r="A648">
        <f>INDEX(resultados!$A$2:$ZZ$1797, 642, MATCH($B$1, resultados!$A$1:$ZZ$1, 0))</f>
        <v/>
      </c>
      <c r="B648">
        <f>INDEX(resultados!$A$2:$ZZ$1797, 642, MATCH($B$2, resultados!$A$1:$ZZ$1, 0))</f>
        <v/>
      </c>
      <c r="C648">
        <f>INDEX(resultados!$A$2:$ZZ$1797, 642, MATCH($B$3, resultados!$A$1:$ZZ$1, 0))</f>
        <v/>
      </c>
    </row>
    <row r="649">
      <c r="A649">
        <f>INDEX(resultados!$A$2:$ZZ$1797, 643, MATCH($B$1, resultados!$A$1:$ZZ$1, 0))</f>
        <v/>
      </c>
      <c r="B649">
        <f>INDEX(resultados!$A$2:$ZZ$1797, 643, MATCH($B$2, resultados!$A$1:$ZZ$1, 0))</f>
        <v/>
      </c>
      <c r="C649">
        <f>INDEX(resultados!$A$2:$ZZ$1797, 643, MATCH($B$3, resultados!$A$1:$ZZ$1, 0))</f>
        <v/>
      </c>
    </row>
    <row r="650">
      <c r="A650">
        <f>INDEX(resultados!$A$2:$ZZ$1797, 644, MATCH($B$1, resultados!$A$1:$ZZ$1, 0))</f>
        <v/>
      </c>
      <c r="B650">
        <f>INDEX(resultados!$A$2:$ZZ$1797, 644, MATCH($B$2, resultados!$A$1:$ZZ$1, 0))</f>
        <v/>
      </c>
      <c r="C650">
        <f>INDEX(resultados!$A$2:$ZZ$1797, 644, MATCH($B$3, resultados!$A$1:$ZZ$1, 0))</f>
        <v/>
      </c>
    </row>
    <row r="651">
      <c r="A651">
        <f>INDEX(resultados!$A$2:$ZZ$1797, 645, MATCH($B$1, resultados!$A$1:$ZZ$1, 0))</f>
        <v/>
      </c>
      <c r="B651">
        <f>INDEX(resultados!$A$2:$ZZ$1797, 645, MATCH($B$2, resultados!$A$1:$ZZ$1, 0))</f>
        <v/>
      </c>
      <c r="C651">
        <f>INDEX(resultados!$A$2:$ZZ$1797, 645, MATCH($B$3, resultados!$A$1:$ZZ$1, 0))</f>
        <v/>
      </c>
    </row>
    <row r="652">
      <c r="A652">
        <f>INDEX(resultados!$A$2:$ZZ$1797, 646, MATCH($B$1, resultados!$A$1:$ZZ$1, 0))</f>
        <v/>
      </c>
      <c r="B652">
        <f>INDEX(resultados!$A$2:$ZZ$1797, 646, MATCH($B$2, resultados!$A$1:$ZZ$1, 0))</f>
        <v/>
      </c>
      <c r="C652">
        <f>INDEX(resultados!$A$2:$ZZ$1797, 646, MATCH($B$3, resultados!$A$1:$ZZ$1, 0))</f>
        <v/>
      </c>
    </row>
    <row r="653">
      <c r="A653">
        <f>INDEX(resultados!$A$2:$ZZ$1797, 647, MATCH($B$1, resultados!$A$1:$ZZ$1, 0))</f>
        <v/>
      </c>
      <c r="B653">
        <f>INDEX(resultados!$A$2:$ZZ$1797, 647, MATCH($B$2, resultados!$A$1:$ZZ$1, 0))</f>
        <v/>
      </c>
      <c r="C653">
        <f>INDEX(resultados!$A$2:$ZZ$1797, 647, MATCH($B$3, resultados!$A$1:$ZZ$1, 0))</f>
        <v/>
      </c>
    </row>
    <row r="654">
      <c r="A654">
        <f>INDEX(resultados!$A$2:$ZZ$1797, 648, MATCH($B$1, resultados!$A$1:$ZZ$1, 0))</f>
        <v/>
      </c>
      <c r="B654">
        <f>INDEX(resultados!$A$2:$ZZ$1797, 648, MATCH($B$2, resultados!$A$1:$ZZ$1, 0))</f>
        <v/>
      </c>
      <c r="C654">
        <f>INDEX(resultados!$A$2:$ZZ$1797, 648, MATCH($B$3, resultados!$A$1:$ZZ$1, 0))</f>
        <v/>
      </c>
    </row>
    <row r="655">
      <c r="A655">
        <f>INDEX(resultados!$A$2:$ZZ$1797, 649, MATCH($B$1, resultados!$A$1:$ZZ$1, 0))</f>
        <v/>
      </c>
      <c r="B655">
        <f>INDEX(resultados!$A$2:$ZZ$1797, 649, MATCH($B$2, resultados!$A$1:$ZZ$1, 0))</f>
        <v/>
      </c>
      <c r="C655">
        <f>INDEX(resultados!$A$2:$ZZ$1797, 649, MATCH($B$3, resultados!$A$1:$ZZ$1, 0))</f>
        <v/>
      </c>
    </row>
    <row r="656">
      <c r="A656">
        <f>INDEX(resultados!$A$2:$ZZ$1797, 650, MATCH($B$1, resultados!$A$1:$ZZ$1, 0))</f>
        <v/>
      </c>
      <c r="B656">
        <f>INDEX(resultados!$A$2:$ZZ$1797, 650, MATCH($B$2, resultados!$A$1:$ZZ$1, 0))</f>
        <v/>
      </c>
      <c r="C656">
        <f>INDEX(resultados!$A$2:$ZZ$1797, 650, MATCH($B$3, resultados!$A$1:$ZZ$1, 0))</f>
        <v/>
      </c>
    </row>
    <row r="657">
      <c r="A657">
        <f>INDEX(resultados!$A$2:$ZZ$1797, 651, MATCH($B$1, resultados!$A$1:$ZZ$1, 0))</f>
        <v/>
      </c>
      <c r="B657">
        <f>INDEX(resultados!$A$2:$ZZ$1797, 651, MATCH($B$2, resultados!$A$1:$ZZ$1, 0))</f>
        <v/>
      </c>
      <c r="C657">
        <f>INDEX(resultados!$A$2:$ZZ$1797, 651, MATCH($B$3, resultados!$A$1:$ZZ$1, 0))</f>
        <v/>
      </c>
    </row>
    <row r="658">
      <c r="A658">
        <f>INDEX(resultados!$A$2:$ZZ$1797, 652, MATCH($B$1, resultados!$A$1:$ZZ$1, 0))</f>
        <v/>
      </c>
      <c r="B658">
        <f>INDEX(resultados!$A$2:$ZZ$1797, 652, MATCH($B$2, resultados!$A$1:$ZZ$1, 0))</f>
        <v/>
      </c>
      <c r="C658">
        <f>INDEX(resultados!$A$2:$ZZ$1797, 652, MATCH($B$3, resultados!$A$1:$ZZ$1, 0))</f>
        <v/>
      </c>
    </row>
    <row r="659">
      <c r="A659">
        <f>INDEX(resultados!$A$2:$ZZ$1797, 653, MATCH($B$1, resultados!$A$1:$ZZ$1, 0))</f>
        <v/>
      </c>
      <c r="B659">
        <f>INDEX(resultados!$A$2:$ZZ$1797, 653, MATCH($B$2, resultados!$A$1:$ZZ$1, 0))</f>
        <v/>
      </c>
      <c r="C659">
        <f>INDEX(resultados!$A$2:$ZZ$1797, 653, MATCH($B$3, resultados!$A$1:$ZZ$1, 0))</f>
        <v/>
      </c>
    </row>
    <row r="660">
      <c r="A660">
        <f>INDEX(resultados!$A$2:$ZZ$1797, 654, MATCH($B$1, resultados!$A$1:$ZZ$1, 0))</f>
        <v/>
      </c>
      <c r="B660">
        <f>INDEX(resultados!$A$2:$ZZ$1797, 654, MATCH($B$2, resultados!$A$1:$ZZ$1, 0))</f>
        <v/>
      </c>
      <c r="C660">
        <f>INDEX(resultados!$A$2:$ZZ$1797, 654, MATCH($B$3, resultados!$A$1:$ZZ$1, 0))</f>
        <v/>
      </c>
    </row>
    <row r="661">
      <c r="A661">
        <f>INDEX(resultados!$A$2:$ZZ$1797, 655, MATCH($B$1, resultados!$A$1:$ZZ$1, 0))</f>
        <v/>
      </c>
      <c r="B661">
        <f>INDEX(resultados!$A$2:$ZZ$1797, 655, MATCH($B$2, resultados!$A$1:$ZZ$1, 0))</f>
        <v/>
      </c>
      <c r="C661">
        <f>INDEX(resultados!$A$2:$ZZ$1797, 655, MATCH($B$3, resultados!$A$1:$ZZ$1, 0))</f>
        <v/>
      </c>
    </row>
    <row r="662">
      <c r="A662">
        <f>INDEX(resultados!$A$2:$ZZ$1797, 656, MATCH($B$1, resultados!$A$1:$ZZ$1, 0))</f>
        <v/>
      </c>
      <c r="B662">
        <f>INDEX(resultados!$A$2:$ZZ$1797, 656, MATCH($B$2, resultados!$A$1:$ZZ$1, 0))</f>
        <v/>
      </c>
      <c r="C662">
        <f>INDEX(resultados!$A$2:$ZZ$1797, 656, MATCH($B$3, resultados!$A$1:$ZZ$1, 0))</f>
        <v/>
      </c>
    </row>
    <row r="663">
      <c r="A663">
        <f>INDEX(resultados!$A$2:$ZZ$1797, 657, MATCH($B$1, resultados!$A$1:$ZZ$1, 0))</f>
        <v/>
      </c>
      <c r="B663">
        <f>INDEX(resultados!$A$2:$ZZ$1797, 657, MATCH($B$2, resultados!$A$1:$ZZ$1, 0))</f>
        <v/>
      </c>
      <c r="C663">
        <f>INDEX(resultados!$A$2:$ZZ$1797, 657, MATCH($B$3, resultados!$A$1:$ZZ$1, 0))</f>
        <v/>
      </c>
    </row>
    <row r="664">
      <c r="A664">
        <f>INDEX(resultados!$A$2:$ZZ$1797, 658, MATCH($B$1, resultados!$A$1:$ZZ$1, 0))</f>
        <v/>
      </c>
      <c r="B664">
        <f>INDEX(resultados!$A$2:$ZZ$1797, 658, MATCH($B$2, resultados!$A$1:$ZZ$1, 0))</f>
        <v/>
      </c>
      <c r="C664">
        <f>INDEX(resultados!$A$2:$ZZ$1797, 658, MATCH($B$3, resultados!$A$1:$ZZ$1, 0))</f>
        <v/>
      </c>
    </row>
    <row r="665">
      <c r="A665">
        <f>INDEX(resultados!$A$2:$ZZ$1797, 659, MATCH($B$1, resultados!$A$1:$ZZ$1, 0))</f>
        <v/>
      </c>
      <c r="B665">
        <f>INDEX(resultados!$A$2:$ZZ$1797, 659, MATCH($B$2, resultados!$A$1:$ZZ$1, 0))</f>
        <v/>
      </c>
      <c r="C665">
        <f>INDEX(resultados!$A$2:$ZZ$1797, 659, MATCH($B$3, resultados!$A$1:$ZZ$1, 0))</f>
        <v/>
      </c>
    </row>
    <row r="666">
      <c r="A666">
        <f>INDEX(resultados!$A$2:$ZZ$1797, 660, MATCH($B$1, resultados!$A$1:$ZZ$1, 0))</f>
        <v/>
      </c>
      <c r="B666">
        <f>INDEX(resultados!$A$2:$ZZ$1797, 660, MATCH($B$2, resultados!$A$1:$ZZ$1, 0))</f>
        <v/>
      </c>
      <c r="C666">
        <f>INDEX(resultados!$A$2:$ZZ$1797, 660, MATCH($B$3, resultados!$A$1:$ZZ$1, 0))</f>
        <v/>
      </c>
    </row>
    <row r="667">
      <c r="A667">
        <f>INDEX(resultados!$A$2:$ZZ$1797, 661, MATCH($B$1, resultados!$A$1:$ZZ$1, 0))</f>
        <v/>
      </c>
      <c r="B667">
        <f>INDEX(resultados!$A$2:$ZZ$1797, 661, MATCH($B$2, resultados!$A$1:$ZZ$1, 0))</f>
        <v/>
      </c>
      <c r="C667">
        <f>INDEX(resultados!$A$2:$ZZ$1797, 661, MATCH($B$3, resultados!$A$1:$ZZ$1, 0))</f>
        <v/>
      </c>
    </row>
    <row r="668">
      <c r="A668">
        <f>INDEX(resultados!$A$2:$ZZ$1797, 662, MATCH($B$1, resultados!$A$1:$ZZ$1, 0))</f>
        <v/>
      </c>
      <c r="B668">
        <f>INDEX(resultados!$A$2:$ZZ$1797, 662, MATCH($B$2, resultados!$A$1:$ZZ$1, 0))</f>
        <v/>
      </c>
      <c r="C668">
        <f>INDEX(resultados!$A$2:$ZZ$1797, 662, MATCH($B$3, resultados!$A$1:$ZZ$1, 0))</f>
        <v/>
      </c>
    </row>
    <row r="669">
      <c r="A669">
        <f>INDEX(resultados!$A$2:$ZZ$1797, 663, MATCH($B$1, resultados!$A$1:$ZZ$1, 0))</f>
        <v/>
      </c>
      <c r="B669">
        <f>INDEX(resultados!$A$2:$ZZ$1797, 663, MATCH($B$2, resultados!$A$1:$ZZ$1, 0))</f>
        <v/>
      </c>
      <c r="C669">
        <f>INDEX(resultados!$A$2:$ZZ$1797, 663, MATCH($B$3, resultados!$A$1:$ZZ$1, 0))</f>
        <v/>
      </c>
    </row>
    <row r="670">
      <c r="A670">
        <f>INDEX(resultados!$A$2:$ZZ$1797, 664, MATCH($B$1, resultados!$A$1:$ZZ$1, 0))</f>
        <v/>
      </c>
      <c r="B670">
        <f>INDEX(resultados!$A$2:$ZZ$1797, 664, MATCH($B$2, resultados!$A$1:$ZZ$1, 0))</f>
        <v/>
      </c>
      <c r="C670">
        <f>INDEX(resultados!$A$2:$ZZ$1797, 664, MATCH($B$3, resultados!$A$1:$ZZ$1, 0))</f>
        <v/>
      </c>
    </row>
    <row r="671">
      <c r="A671">
        <f>INDEX(resultados!$A$2:$ZZ$1797, 665, MATCH($B$1, resultados!$A$1:$ZZ$1, 0))</f>
        <v/>
      </c>
      <c r="B671">
        <f>INDEX(resultados!$A$2:$ZZ$1797, 665, MATCH($B$2, resultados!$A$1:$ZZ$1, 0))</f>
        <v/>
      </c>
      <c r="C671">
        <f>INDEX(resultados!$A$2:$ZZ$1797, 665, MATCH($B$3, resultados!$A$1:$ZZ$1, 0))</f>
        <v/>
      </c>
    </row>
    <row r="672">
      <c r="A672">
        <f>INDEX(resultados!$A$2:$ZZ$1797, 666, MATCH($B$1, resultados!$A$1:$ZZ$1, 0))</f>
        <v/>
      </c>
      <c r="B672">
        <f>INDEX(resultados!$A$2:$ZZ$1797, 666, MATCH($B$2, resultados!$A$1:$ZZ$1, 0))</f>
        <v/>
      </c>
      <c r="C672">
        <f>INDEX(resultados!$A$2:$ZZ$1797, 666, MATCH($B$3, resultados!$A$1:$ZZ$1, 0))</f>
        <v/>
      </c>
    </row>
    <row r="673">
      <c r="A673">
        <f>INDEX(resultados!$A$2:$ZZ$1797, 667, MATCH($B$1, resultados!$A$1:$ZZ$1, 0))</f>
        <v/>
      </c>
      <c r="B673">
        <f>INDEX(resultados!$A$2:$ZZ$1797, 667, MATCH($B$2, resultados!$A$1:$ZZ$1, 0))</f>
        <v/>
      </c>
      <c r="C673">
        <f>INDEX(resultados!$A$2:$ZZ$1797, 667, MATCH($B$3, resultados!$A$1:$ZZ$1, 0))</f>
        <v/>
      </c>
    </row>
    <row r="674">
      <c r="A674">
        <f>INDEX(resultados!$A$2:$ZZ$1797, 668, MATCH($B$1, resultados!$A$1:$ZZ$1, 0))</f>
        <v/>
      </c>
      <c r="B674">
        <f>INDEX(resultados!$A$2:$ZZ$1797, 668, MATCH($B$2, resultados!$A$1:$ZZ$1, 0))</f>
        <v/>
      </c>
      <c r="C674">
        <f>INDEX(resultados!$A$2:$ZZ$1797, 668, MATCH($B$3, resultados!$A$1:$ZZ$1, 0))</f>
        <v/>
      </c>
    </row>
    <row r="675">
      <c r="A675">
        <f>INDEX(resultados!$A$2:$ZZ$1797, 669, MATCH($B$1, resultados!$A$1:$ZZ$1, 0))</f>
        <v/>
      </c>
      <c r="B675">
        <f>INDEX(resultados!$A$2:$ZZ$1797, 669, MATCH($B$2, resultados!$A$1:$ZZ$1, 0))</f>
        <v/>
      </c>
      <c r="C675">
        <f>INDEX(resultados!$A$2:$ZZ$1797, 669, MATCH($B$3, resultados!$A$1:$ZZ$1, 0))</f>
        <v/>
      </c>
    </row>
    <row r="676">
      <c r="A676">
        <f>INDEX(resultados!$A$2:$ZZ$1797, 670, MATCH($B$1, resultados!$A$1:$ZZ$1, 0))</f>
        <v/>
      </c>
      <c r="B676">
        <f>INDEX(resultados!$A$2:$ZZ$1797, 670, MATCH($B$2, resultados!$A$1:$ZZ$1, 0))</f>
        <v/>
      </c>
      <c r="C676">
        <f>INDEX(resultados!$A$2:$ZZ$1797, 670, MATCH($B$3, resultados!$A$1:$ZZ$1, 0))</f>
        <v/>
      </c>
    </row>
    <row r="677">
      <c r="A677">
        <f>INDEX(resultados!$A$2:$ZZ$1797, 671, MATCH($B$1, resultados!$A$1:$ZZ$1, 0))</f>
        <v/>
      </c>
      <c r="B677">
        <f>INDEX(resultados!$A$2:$ZZ$1797, 671, MATCH($B$2, resultados!$A$1:$ZZ$1, 0))</f>
        <v/>
      </c>
      <c r="C677">
        <f>INDEX(resultados!$A$2:$ZZ$1797, 671, MATCH($B$3, resultados!$A$1:$ZZ$1, 0))</f>
        <v/>
      </c>
    </row>
    <row r="678">
      <c r="A678">
        <f>INDEX(resultados!$A$2:$ZZ$1797, 672, MATCH($B$1, resultados!$A$1:$ZZ$1, 0))</f>
        <v/>
      </c>
      <c r="B678">
        <f>INDEX(resultados!$A$2:$ZZ$1797, 672, MATCH($B$2, resultados!$A$1:$ZZ$1, 0))</f>
        <v/>
      </c>
      <c r="C678">
        <f>INDEX(resultados!$A$2:$ZZ$1797, 672, MATCH($B$3, resultados!$A$1:$ZZ$1, 0))</f>
        <v/>
      </c>
    </row>
    <row r="679">
      <c r="A679">
        <f>INDEX(resultados!$A$2:$ZZ$1797, 673, MATCH($B$1, resultados!$A$1:$ZZ$1, 0))</f>
        <v/>
      </c>
      <c r="B679">
        <f>INDEX(resultados!$A$2:$ZZ$1797, 673, MATCH($B$2, resultados!$A$1:$ZZ$1, 0))</f>
        <v/>
      </c>
      <c r="C679">
        <f>INDEX(resultados!$A$2:$ZZ$1797, 673, MATCH($B$3, resultados!$A$1:$ZZ$1, 0))</f>
        <v/>
      </c>
    </row>
    <row r="680">
      <c r="A680">
        <f>INDEX(resultados!$A$2:$ZZ$1797, 674, MATCH($B$1, resultados!$A$1:$ZZ$1, 0))</f>
        <v/>
      </c>
      <c r="B680">
        <f>INDEX(resultados!$A$2:$ZZ$1797, 674, MATCH($B$2, resultados!$A$1:$ZZ$1, 0))</f>
        <v/>
      </c>
      <c r="C680">
        <f>INDEX(resultados!$A$2:$ZZ$1797, 674, MATCH($B$3, resultados!$A$1:$ZZ$1, 0))</f>
        <v/>
      </c>
    </row>
    <row r="681">
      <c r="A681">
        <f>INDEX(resultados!$A$2:$ZZ$1797, 675, MATCH($B$1, resultados!$A$1:$ZZ$1, 0))</f>
        <v/>
      </c>
      <c r="B681">
        <f>INDEX(resultados!$A$2:$ZZ$1797, 675, MATCH($B$2, resultados!$A$1:$ZZ$1, 0))</f>
        <v/>
      </c>
      <c r="C681">
        <f>INDEX(resultados!$A$2:$ZZ$1797, 675, MATCH($B$3, resultados!$A$1:$ZZ$1, 0))</f>
        <v/>
      </c>
    </row>
    <row r="682">
      <c r="A682">
        <f>INDEX(resultados!$A$2:$ZZ$1797, 676, MATCH($B$1, resultados!$A$1:$ZZ$1, 0))</f>
        <v/>
      </c>
      <c r="B682">
        <f>INDEX(resultados!$A$2:$ZZ$1797, 676, MATCH($B$2, resultados!$A$1:$ZZ$1, 0))</f>
        <v/>
      </c>
      <c r="C682">
        <f>INDEX(resultados!$A$2:$ZZ$1797, 676, MATCH($B$3, resultados!$A$1:$ZZ$1, 0))</f>
        <v/>
      </c>
    </row>
    <row r="683">
      <c r="A683">
        <f>INDEX(resultados!$A$2:$ZZ$1797, 677, MATCH($B$1, resultados!$A$1:$ZZ$1, 0))</f>
        <v/>
      </c>
      <c r="B683">
        <f>INDEX(resultados!$A$2:$ZZ$1797, 677, MATCH($B$2, resultados!$A$1:$ZZ$1, 0))</f>
        <v/>
      </c>
      <c r="C683">
        <f>INDEX(resultados!$A$2:$ZZ$1797, 677, MATCH($B$3, resultados!$A$1:$ZZ$1, 0))</f>
        <v/>
      </c>
    </row>
    <row r="684">
      <c r="A684">
        <f>INDEX(resultados!$A$2:$ZZ$1797, 678, MATCH($B$1, resultados!$A$1:$ZZ$1, 0))</f>
        <v/>
      </c>
      <c r="B684">
        <f>INDEX(resultados!$A$2:$ZZ$1797, 678, MATCH($B$2, resultados!$A$1:$ZZ$1, 0))</f>
        <v/>
      </c>
      <c r="C684">
        <f>INDEX(resultados!$A$2:$ZZ$1797, 678, MATCH($B$3, resultados!$A$1:$ZZ$1, 0))</f>
        <v/>
      </c>
    </row>
    <row r="685">
      <c r="A685">
        <f>INDEX(resultados!$A$2:$ZZ$1797, 679, MATCH($B$1, resultados!$A$1:$ZZ$1, 0))</f>
        <v/>
      </c>
      <c r="B685">
        <f>INDEX(resultados!$A$2:$ZZ$1797, 679, MATCH($B$2, resultados!$A$1:$ZZ$1, 0))</f>
        <v/>
      </c>
      <c r="C685">
        <f>INDEX(resultados!$A$2:$ZZ$1797, 679, MATCH($B$3, resultados!$A$1:$ZZ$1, 0))</f>
        <v/>
      </c>
    </row>
    <row r="686">
      <c r="A686">
        <f>INDEX(resultados!$A$2:$ZZ$1797, 680, MATCH($B$1, resultados!$A$1:$ZZ$1, 0))</f>
        <v/>
      </c>
      <c r="B686">
        <f>INDEX(resultados!$A$2:$ZZ$1797, 680, MATCH($B$2, resultados!$A$1:$ZZ$1, 0))</f>
        <v/>
      </c>
      <c r="C686">
        <f>INDEX(resultados!$A$2:$ZZ$1797, 680, MATCH($B$3, resultados!$A$1:$ZZ$1, 0))</f>
        <v/>
      </c>
    </row>
    <row r="687">
      <c r="A687">
        <f>INDEX(resultados!$A$2:$ZZ$1797, 681, MATCH($B$1, resultados!$A$1:$ZZ$1, 0))</f>
        <v/>
      </c>
      <c r="B687">
        <f>INDEX(resultados!$A$2:$ZZ$1797, 681, MATCH($B$2, resultados!$A$1:$ZZ$1, 0))</f>
        <v/>
      </c>
      <c r="C687">
        <f>INDEX(resultados!$A$2:$ZZ$1797, 681, MATCH($B$3, resultados!$A$1:$ZZ$1, 0))</f>
        <v/>
      </c>
    </row>
    <row r="688">
      <c r="A688">
        <f>INDEX(resultados!$A$2:$ZZ$1797, 682, MATCH($B$1, resultados!$A$1:$ZZ$1, 0))</f>
        <v/>
      </c>
      <c r="B688">
        <f>INDEX(resultados!$A$2:$ZZ$1797, 682, MATCH($B$2, resultados!$A$1:$ZZ$1, 0))</f>
        <v/>
      </c>
      <c r="C688">
        <f>INDEX(resultados!$A$2:$ZZ$1797, 682, MATCH($B$3, resultados!$A$1:$ZZ$1, 0))</f>
        <v/>
      </c>
    </row>
    <row r="689">
      <c r="A689">
        <f>INDEX(resultados!$A$2:$ZZ$1797, 683, MATCH($B$1, resultados!$A$1:$ZZ$1, 0))</f>
        <v/>
      </c>
      <c r="B689">
        <f>INDEX(resultados!$A$2:$ZZ$1797, 683, MATCH($B$2, resultados!$A$1:$ZZ$1, 0))</f>
        <v/>
      </c>
      <c r="C689">
        <f>INDEX(resultados!$A$2:$ZZ$1797, 683, MATCH($B$3, resultados!$A$1:$ZZ$1, 0))</f>
        <v/>
      </c>
    </row>
    <row r="690">
      <c r="A690">
        <f>INDEX(resultados!$A$2:$ZZ$1797, 684, MATCH($B$1, resultados!$A$1:$ZZ$1, 0))</f>
        <v/>
      </c>
      <c r="B690">
        <f>INDEX(resultados!$A$2:$ZZ$1797, 684, MATCH($B$2, resultados!$A$1:$ZZ$1, 0))</f>
        <v/>
      </c>
      <c r="C690">
        <f>INDEX(resultados!$A$2:$ZZ$1797, 684, MATCH($B$3, resultados!$A$1:$ZZ$1, 0))</f>
        <v/>
      </c>
    </row>
    <row r="691">
      <c r="A691">
        <f>INDEX(resultados!$A$2:$ZZ$1797, 685, MATCH($B$1, resultados!$A$1:$ZZ$1, 0))</f>
        <v/>
      </c>
      <c r="B691">
        <f>INDEX(resultados!$A$2:$ZZ$1797, 685, MATCH($B$2, resultados!$A$1:$ZZ$1, 0))</f>
        <v/>
      </c>
      <c r="C691">
        <f>INDEX(resultados!$A$2:$ZZ$1797, 685, MATCH($B$3, resultados!$A$1:$ZZ$1, 0))</f>
        <v/>
      </c>
    </row>
    <row r="692">
      <c r="A692">
        <f>INDEX(resultados!$A$2:$ZZ$1797, 686, MATCH($B$1, resultados!$A$1:$ZZ$1, 0))</f>
        <v/>
      </c>
      <c r="B692">
        <f>INDEX(resultados!$A$2:$ZZ$1797, 686, MATCH($B$2, resultados!$A$1:$ZZ$1, 0))</f>
        <v/>
      </c>
      <c r="C692">
        <f>INDEX(resultados!$A$2:$ZZ$1797, 686, MATCH($B$3, resultados!$A$1:$ZZ$1, 0))</f>
        <v/>
      </c>
    </row>
    <row r="693">
      <c r="A693">
        <f>INDEX(resultados!$A$2:$ZZ$1797, 687, MATCH($B$1, resultados!$A$1:$ZZ$1, 0))</f>
        <v/>
      </c>
      <c r="B693">
        <f>INDEX(resultados!$A$2:$ZZ$1797, 687, MATCH($B$2, resultados!$A$1:$ZZ$1, 0))</f>
        <v/>
      </c>
      <c r="C693">
        <f>INDEX(resultados!$A$2:$ZZ$1797, 687, MATCH($B$3, resultados!$A$1:$ZZ$1, 0))</f>
        <v/>
      </c>
    </row>
    <row r="694">
      <c r="A694">
        <f>INDEX(resultados!$A$2:$ZZ$1797, 688, MATCH($B$1, resultados!$A$1:$ZZ$1, 0))</f>
        <v/>
      </c>
      <c r="B694">
        <f>INDEX(resultados!$A$2:$ZZ$1797, 688, MATCH($B$2, resultados!$A$1:$ZZ$1, 0))</f>
        <v/>
      </c>
      <c r="C694">
        <f>INDEX(resultados!$A$2:$ZZ$1797, 688, MATCH($B$3, resultados!$A$1:$ZZ$1, 0))</f>
        <v/>
      </c>
    </row>
    <row r="695">
      <c r="A695">
        <f>INDEX(resultados!$A$2:$ZZ$1797, 689, MATCH($B$1, resultados!$A$1:$ZZ$1, 0))</f>
        <v/>
      </c>
      <c r="B695">
        <f>INDEX(resultados!$A$2:$ZZ$1797, 689, MATCH($B$2, resultados!$A$1:$ZZ$1, 0))</f>
        <v/>
      </c>
      <c r="C695">
        <f>INDEX(resultados!$A$2:$ZZ$1797, 689, MATCH($B$3, resultados!$A$1:$ZZ$1, 0))</f>
        <v/>
      </c>
    </row>
    <row r="696">
      <c r="A696">
        <f>INDEX(resultados!$A$2:$ZZ$1797, 690, MATCH($B$1, resultados!$A$1:$ZZ$1, 0))</f>
        <v/>
      </c>
      <c r="B696">
        <f>INDEX(resultados!$A$2:$ZZ$1797, 690, MATCH($B$2, resultados!$A$1:$ZZ$1, 0))</f>
        <v/>
      </c>
      <c r="C696">
        <f>INDEX(resultados!$A$2:$ZZ$1797, 690, MATCH($B$3, resultados!$A$1:$ZZ$1, 0))</f>
        <v/>
      </c>
    </row>
    <row r="697">
      <c r="A697">
        <f>INDEX(resultados!$A$2:$ZZ$1797, 691, MATCH($B$1, resultados!$A$1:$ZZ$1, 0))</f>
        <v/>
      </c>
      <c r="B697">
        <f>INDEX(resultados!$A$2:$ZZ$1797, 691, MATCH($B$2, resultados!$A$1:$ZZ$1, 0))</f>
        <v/>
      </c>
      <c r="C697">
        <f>INDEX(resultados!$A$2:$ZZ$1797, 691, MATCH($B$3, resultados!$A$1:$ZZ$1, 0))</f>
        <v/>
      </c>
    </row>
    <row r="698">
      <c r="A698">
        <f>INDEX(resultados!$A$2:$ZZ$1797, 692, MATCH($B$1, resultados!$A$1:$ZZ$1, 0))</f>
        <v/>
      </c>
      <c r="B698">
        <f>INDEX(resultados!$A$2:$ZZ$1797, 692, MATCH($B$2, resultados!$A$1:$ZZ$1, 0))</f>
        <v/>
      </c>
      <c r="C698">
        <f>INDEX(resultados!$A$2:$ZZ$1797, 692, MATCH($B$3, resultados!$A$1:$ZZ$1, 0))</f>
        <v/>
      </c>
    </row>
    <row r="699">
      <c r="A699">
        <f>INDEX(resultados!$A$2:$ZZ$1797, 693, MATCH($B$1, resultados!$A$1:$ZZ$1, 0))</f>
        <v/>
      </c>
      <c r="B699">
        <f>INDEX(resultados!$A$2:$ZZ$1797, 693, MATCH($B$2, resultados!$A$1:$ZZ$1, 0))</f>
        <v/>
      </c>
      <c r="C699">
        <f>INDEX(resultados!$A$2:$ZZ$1797, 693, MATCH($B$3, resultados!$A$1:$ZZ$1, 0))</f>
        <v/>
      </c>
    </row>
    <row r="700">
      <c r="A700">
        <f>INDEX(resultados!$A$2:$ZZ$1797, 694, MATCH($B$1, resultados!$A$1:$ZZ$1, 0))</f>
        <v/>
      </c>
      <c r="B700">
        <f>INDEX(resultados!$A$2:$ZZ$1797, 694, MATCH($B$2, resultados!$A$1:$ZZ$1, 0))</f>
        <v/>
      </c>
      <c r="C700">
        <f>INDEX(resultados!$A$2:$ZZ$1797, 694, MATCH($B$3, resultados!$A$1:$ZZ$1, 0))</f>
        <v/>
      </c>
    </row>
    <row r="701">
      <c r="A701">
        <f>INDEX(resultados!$A$2:$ZZ$1797, 695, MATCH($B$1, resultados!$A$1:$ZZ$1, 0))</f>
        <v/>
      </c>
      <c r="B701">
        <f>INDEX(resultados!$A$2:$ZZ$1797, 695, MATCH($B$2, resultados!$A$1:$ZZ$1, 0))</f>
        <v/>
      </c>
      <c r="C701">
        <f>INDEX(resultados!$A$2:$ZZ$1797, 695, MATCH($B$3, resultados!$A$1:$ZZ$1, 0))</f>
        <v/>
      </c>
    </row>
    <row r="702">
      <c r="A702">
        <f>INDEX(resultados!$A$2:$ZZ$1797, 696, MATCH($B$1, resultados!$A$1:$ZZ$1, 0))</f>
        <v/>
      </c>
      <c r="B702">
        <f>INDEX(resultados!$A$2:$ZZ$1797, 696, MATCH($B$2, resultados!$A$1:$ZZ$1, 0))</f>
        <v/>
      </c>
      <c r="C702">
        <f>INDEX(resultados!$A$2:$ZZ$1797, 696, MATCH($B$3, resultados!$A$1:$ZZ$1, 0))</f>
        <v/>
      </c>
    </row>
    <row r="703">
      <c r="A703">
        <f>INDEX(resultados!$A$2:$ZZ$1797, 697, MATCH($B$1, resultados!$A$1:$ZZ$1, 0))</f>
        <v/>
      </c>
      <c r="B703">
        <f>INDEX(resultados!$A$2:$ZZ$1797, 697, MATCH($B$2, resultados!$A$1:$ZZ$1, 0))</f>
        <v/>
      </c>
      <c r="C703">
        <f>INDEX(resultados!$A$2:$ZZ$1797, 697, MATCH($B$3, resultados!$A$1:$ZZ$1, 0))</f>
        <v/>
      </c>
    </row>
    <row r="704">
      <c r="A704">
        <f>INDEX(resultados!$A$2:$ZZ$1797, 698, MATCH($B$1, resultados!$A$1:$ZZ$1, 0))</f>
        <v/>
      </c>
      <c r="B704">
        <f>INDEX(resultados!$A$2:$ZZ$1797, 698, MATCH($B$2, resultados!$A$1:$ZZ$1, 0))</f>
        <v/>
      </c>
      <c r="C704">
        <f>INDEX(resultados!$A$2:$ZZ$1797, 698, MATCH($B$3, resultados!$A$1:$ZZ$1, 0))</f>
        <v/>
      </c>
    </row>
    <row r="705">
      <c r="A705">
        <f>INDEX(resultados!$A$2:$ZZ$1797, 699, MATCH($B$1, resultados!$A$1:$ZZ$1, 0))</f>
        <v/>
      </c>
      <c r="B705">
        <f>INDEX(resultados!$A$2:$ZZ$1797, 699, MATCH($B$2, resultados!$A$1:$ZZ$1, 0))</f>
        <v/>
      </c>
      <c r="C705">
        <f>INDEX(resultados!$A$2:$ZZ$1797, 699, MATCH($B$3, resultados!$A$1:$ZZ$1, 0))</f>
        <v/>
      </c>
    </row>
    <row r="706">
      <c r="A706">
        <f>INDEX(resultados!$A$2:$ZZ$1797, 700, MATCH($B$1, resultados!$A$1:$ZZ$1, 0))</f>
        <v/>
      </c>
      <c r="B706">
        <f>INDEX(resultados!$A$2:$ZZ$1797, 700, MATCH($B$2, resultados!$A$1:$ZZ$1, 0))</f>
        <v/>
      </c>
      <c r="C706">
        <f>INDEX(resultados!$A$2:$ZZ$1797, 700, MATCH($B$3, resultados!$A$1:$ZZ$1, 0))</f>
        <v/>
      </c>
    </row>
    <row r="707">
      <c r="A707">
        <f>INDEX(resultados!$A$2:$ZZ$1797, 701, MATCH($B$1, resultados!$A$1:$ZZ$1, 0))</f>
        <v/>
      </c>
      <c r="B707">
        <f>INDEX(resultados!$A$2:$ZZ$1797, 701, MATCH($B$2, resultados!$A$1:$ZZ$1, 0))</f>
        <v/>
      </c>
      <c r="C707">
        <f>INDEX(resultados!$A$2:$ZZ$1797, 701, MATCH($B$3, resultados!$A$1:$ZZ$1, 0))</f>
        <v/>
      </c>
    </row>
    <row r="708">
      <c r="A708">
        <f>INDEX(resultados!$A$2:$ZZ$1797, 702, MATCH($B$1, resultados!$A$1:$ZZ$1, 0))</f>
        <v/>
      </c>
      <c r="B708">
        <f>INDEX(resultados!$A$2:$ZZ$1797, 702, MATCH($B$2, resultados!$A$1:$ZZ$1, 0))</f>
        <v/>
      </c>
      <c r="C708">
        <f>INDEX(resultados!$A$2:$ZZ$1797, 702, MATCH($B$3, resultados!$A$1:$ZZ$1, 0))</f>
        <v/>
      </c>
    </row>
    <row r="709">
      <c r="A709">
        <f>INDEX(resultados!$A$2:$ZZ$1797, 703, MATCH($B$1, resultados!$A$1:$ZZ$1, 0))</f>
        <v/>
      </c>
      <c r="B709">
        <f>INDEX(resultados!$A$2:$ZZ$1797, 703, MATCH($B$2, resultados!$A$1:$ZZ$1, 0))</f>
        <v/>
      </c>
      <c r="C709">
        <f>INDEX(resultados!$A$2:$ZZ$1797, 703, MATCH($B$3, resultados!$A$1:$ZZ$1, 0))</f>
        <v/>
      </c>
    </row>
    <row r="710">
      <c r="A710">
        <f>INDEX(resultados!$A$2:$ZZ$1797, 704, MATCH($B$1, resultados!$A$1:$ZZ$1, 0))</f>
        <v/>
      </c>
      <c r="B710">
        <f>INDEX(resultados!$A$2:$ZZ$1797, 704, MATCH($B$2, resultados!$A$1:$ZZ$1, 0))</f>
        <v/>
      </c>
      <c r="C710">
        <f>INDEX(resultados!$A$2:$ZZ$1797, 704, MATCH($B$3, resultados!$A$1:$ZZ$1, 0))</f>
        <v/>
      </c>
    </row>
    <row r="711">
      <c r="A711">
        <f>INDEX(resultados!$A$2:$ZZ$1797, 705, MATCH($B$1, resultados!$A$1:$ZZ$1, 0))</f>
        <v/>
      </c>
      <c r="B711">
        <f>INDEX(resultados!$A$2:$ZZ$1797, 705, MATCH($B$2, resultados!$A$1:$ZZ$1, 0))</f>
        <v/>
      </c>
      <c r="C711">
        <f>INDEX(resultados!$A$2:$ZZ$1797, 705, MATCH($B$3, resultados!$A$1:$ZZ$1, 0))</f>
        <v/>
      </c>
    </row>
    <row r="712">
      <c r="A712">
        <f>INDEX(resultados!$A$2:$ZZ$1797, 706, MATCH($B$1, resultados!$A$1:$ZZ$1, 0))</f>
        <v/>
      </c>
      <c r="B712">
        <f>INDEX(resultados!$A$2:$ZZ$1797, 706, MATCH($B$2, resultados!$A$1:$ZZ$1, 0))</f>
        <v/>
      </c>
      <c r="C712">
        <f>INDEX(resultados!$A$2:$ZZ$1797, 706, MATCH($B$3, resultados!$A$1:$ZZ$1, 0))</f>
        <v/>
      </c>
    </row>
    <row r="713">
      <c r="A713">
        <f>INDEX(resultados!$A$2:$ZZ$1797, 707, MATCH($B$1, resultados!$A$1:$ZZ$1, 0))</f>
        <v/>
      </c>
      <c r="B713">
        <f>INDEX(resultados!$A$2:$ZZ$1797, 707, MATCH($B$2, resultados!$A$1:$ZZ$1, 0))</f>
        <v/>
      </c>
      <c r="C713">
        <f>INDEX(resultados!$A$2:$ZZ$1797, 707, MATCH($B$3, resultados!$A$1:$ZZ$1, 0))</f>
        <v/>
      </c>
    </row>
    <row r="714">
      <c r="A714">
        <f>INDEX(resultados!$A$2:$ZZ$1797, 708, MATCH($B$1, resultados!$A$1:$ZZ$1, 0))</f>
        <v/>
      </c>
      <c r="B714">
        <f>INDEX(resultados!$A$2:$ZZ$1797, 708, MATCH($B$2, resultados!$A$1:$ZZ$1, 0))</f>
        <v/>
      </c>
      <c r="C714">
        <f>INDEX(resultados!$A$2:$ZZ$1797, 708, MATCH($B$3, resultados!$A$1:$ZZ$1, 0))</f>
        <v/>
      </c>
    </row>
    <row r="715">
      <c r="A715">
        <f>INDEX(resultados!$A$2:$ZZ$1797, 709, MATCH($B$1, resultados!$A$1:$ZZ$1, 0))</f>
        <v/>
      </c>
      <c r="B715">
        <f>INDEX(resultados!$A$2:$ZZ$1797, 709, MATCH($B$2, resultados!$A$1:$ZZ$1, 0))</f>
        <v/>
      </c>
      <c r="C715">
        <f>INDEX(resultados!$A$2:$ZZ$1797, 709, MATCH($B$3, resultados!$A$1:$ZZ$1, 0))</f>
        <v/>
      </c>
    </row>
    <row r="716">
      <c r="A716">
        <f>INDEX(resultados!$A$2:$ZZ$1797, 710, MATCH($B$1, resultados!$A$1:$ZZ$1, 0))</f>
        <v/>
      </c>
      <c r="B716">
        <f>INDEX(resultados!$A$2:$ZZ$1797, 710, MATCH($B$2, resultados!$A$1:$ZZ$1, 0))</f>
        <v/>
      </c>
      <c r="C716">
        <f>INDEX(resultados!$A$2:$ZZ$1797, 710, MATCH($B$3, resultados!$A$1:$ZZ$1, 0))</f>
        <v/>
      </c>
    </row>
    <row r="717">
      <c r="A717">
        <f>INDEX(resultados!$A$2:$ZZ$1797, 711, MATCH($B$1, resultados!$A$1:$ZZ$1, 0))</f>
        <v/>
      </c>
      <c r="B717">
        <f>INDEX(resultados!$A$2:$ZZ$1797, 711, MATCH($B$2, resultados!$A$1:$ZZ$1, 0))</f>
        <v/>
      </c>
      <c r="C717">
        <f>INDEX(resultados!$A$2:$ZZ$1797, 711, MATCH($B$3, resultados!$A$1:$ZZ$1, 0))</f>
        <v/>
      </c>
    </row>
    <row r="718">
      <c r="A718">
        <f>INDEX(resultados!$A$2:$ZZ$1797, 712, MATCH($B$1, resultados!$A$1:$ZZ$1, 0))</f>
        <v/>
      </c>
      <c r="B718">
        <f>INDEX(resultados!$A$2:$ZZ$1797, 712, MATCH($B$2, resultados!$A$1:$ZZ$1, 0))</f>
        <v/>
      </c>
      <c r="C718">
        <f>INDEX(resultados!$A$2:$ZZ$1797, 712, MATCH($B$3, resultados!$A$1:$ZZ$1, 0))</f>
        <v/>
      </c>
    </row>
    <row r="719">
      <c r="A719">
        <f>INDEX(resultados!$A$2:$ZZ$1797, 713, MATCH($B$1, resultados!$A$1:$ZZ$1, 0))</f>
        <v/>
      </c>
      <c r="B719">
        <f>INDEX(resultados!$A$2:$ZZ$1797, 713, MATCH($B$2, resultados!$A$1:$ZZ$1, 0))</f>
        <v/>
      </c>
      <c r="C719">
        <f>INDEX(resultados!$A$2:$ZZ$1797, 713, MATCH($B$3, resultados!$A$1:$ZZ$1, 0))</f>
        <v/>
      </c>
    </row>
    <row r="720">
      <c r="A720">
        <f>INDEX(resultados!$A$2:$ZZ$1797, 714, MATCH($B$1, resultados!$A$1:$ZZ$1, 0))</f>
        <v/>
      </c>
      <c r="B720">
        <f>INDEX(resultados!$A$2:$ZZ$1797, 714, MATCH($B$2, resultados!$A$1:$ZZ$1, 0))</f>
        <v/>
      </c>
      <c r="C720">
        <f>INDEX(resultados!$A$2:$ZZ$1797, 714, MATCH($B$3, resultados!$A$1:$ZZ$1, 0))</f>
        <v/>
      </c>
    </row>
    <row r="721">
      <c r="A721">
        <f>INDEX(resultados!$A$2:$ZZ$1797, 715, MATCH($B$1, resultados!$A$1:$ZZ$1, 0))</f>
        <v/>
      </c>
      <c r="B721">
        <f>INDEX(resultados!$A$2:$ZZ$1797, 715, MATCH($B$2, resultados!$A$1:$ZZ$1, 0))</f>
        <v/>
      </c>
      <c r="C721">
        <f>INDEX(resultados!$A$2:$ZZ$1797, 715, MATCH($B$3, resultados!$A$1:$ZZ$1, 0))</f>
        <v/>
      </c>
    </row>
    <row r="722">
      <c r="A722">
        <f>INDEX(resultados!$A$2:$ZZ$1797, 716, MATCH($B$1, resultados!$A$1:$ZZ$1, 0))</f>
        <v/>
      </c>
      <c r="B722">
        <f>INDEX(resultados!$A$2:$ZZ$1797, 716, MATCH($B$2, resultados!$A$1:$ZZ$1, 0))</f>
        <v/>
      </c>
      <c r="C722">
        <f>INDEX(resultados!$A$2:$ZZ$1797, 716, MATCH($B$3, resultados!$A$1:$ZZ$1, 0))</f>
        <v/>
      </c>
    </row>
    <row r="723">
      <c r="A723">
        <f>INDEX(resultados!$A$2:$ZZ$1797, 717, MATCH($B$1, resultados!$A$1:$ZZ$1, 0))</f>
        <v/>
      </c>
      <c r="B723">
        <f>INDEX(resultados!$A$2:$ZZ$1797, 717, MATCH($B$2, resultados!$A$1:$ZZ$1, 0))</f>
        <v/>
      </c>
      <c r="C723">
        <f>INDEX(resultados!$A$2:$ZZ$1797, 717, MATCH($B$3, resultados!$A$1:$ZZ$1, 0))</f>
        <v/>
      </c>
    </row>
    <row r="724">
      <c r="A724">
        <f>INDEX(resultados!$A$2:$ZZ$1797, 718, MATCH($B$1, resultados!$A$1:$ZZ$1, 0))</f>
        <v/>
      </c>
      <c r="B724">
        <f>INDEX(resultados!$A$2:$ZZ$1797, 718, MATCH($B$2, resultados!$A$1:$ZZ$1, 0))</f>
        <v/>
      </c>
      <c r="C724">
        <f>INDEX(resultados!$A$2:$ZZ$1797, 718, MATCH($B$3, resultados!$A$1:$ZZ$1, 0))</f>
        <v/>
      </c>
    </row>
    <row r="725">
      <c r="A725">
        <f>INDEX(resultados!$A$2:$ZZ$1797, 719, MATCH($B$1, resultados!$A$1:$ZZ$1, 0))</f>
        <v/>
      </c>
      <c r="B725">
        <f>INDEX(resultados!$A$2:$ZZ$1797, 719, MATCH($B$2, resultados!$A$1:$ZZ$1, 0))</f>
        <v/>
      </c>
      <c r="C725">
        <f>INDEX(resultados!$A$2:$ZZ$1797, 719, MATCH($B$3, resultados!$A$1:$ZZ$1, 0))</f>
        <v/>
      </c>
    </row>
    <row r="726">
      <c r="A726">
        <f>INDEX(resultados!$A$2:$ZZ$1797, 720, MATCH($B$1, resultados!$A$1:$ZZ$1, 0))</f>
        <v/>
      </c>
      <c r="B726">
        <f>INDEX(resultados!$A$2:$ZZ$1797, 720, MATCH($B$2, resultados!$A$1:$ZZ$1, 0))</f>
        <v/>
      </c>
      <c r="C726">
        <f>INDEX(resultados!$A$2:$ZZ$1797, 720, MATCH($B$3, resultados!$A$1:$ZZ$1, 0))</f>
        <v/>
      </c>
    </row>
    <row r="727">
      <c r="A727">
        <f>INDEX(resultados!$A$2:$ZZ$1797, 721, MATCH($B$1, resultados!$A$1:$ZZ$1, 0))</f>
        <v/>
      </c>
      <c r="B727">
        <f>INDEX(resultados!$A$2:$ZZ$1797, 721, MATCH($B$2, resultados!$A$1:$ZZ$1, 0))</f>
        <v/>
      </c>
      <c r="C727">
        <f>INDEX(resultados!$A$2:$ZZ$1797, 721, MATCH($B$3, resultados!$A$1:$ZZ$1, 0))</f>
        <v/>
      </c>
    </row>
    <row r="728">
      <c r="A728">
        <f>INDEX(resultados!$A$2:$ZZ$1797, 722, MATCH($B$1, resultados!$A$1:$ZZ$1, 0))</f>
        <v/>
      </c>
      <c r="B728">
        <f>INDEX(resultados!$A$2:$ZZ$1797, 722, MATCH($B$2, resultados!$A$1:$ZZ$1, 0))</f>
        <v/>
      </c>
      <c r="C728">
        <f>INDEX(resultados!$A$2:$ZZ$1797, 722, MATCH($B$3, resultados!$A$1:$ZZ$1, 0))</f>
        <v/>
      </c>
    </row>
    <row r="729">
      <c r="A729">
        <f>INDEX(resultados!$A$2:$ZZ$1797, 723, MATCH($B$1, resultados!$A$1:$ZZ$1, 0))</f>
        <v/>
      </c>
      <c r="B729">
        <f>INDEX(resultados!$A$2:$ZZ$1797, 723, MATCH($B$2, resultados!$A$1:$ZZ$1, 0))</f>
        <v/>
      </c>
      <c r="C729">
        <f>INDEX(resultados!$A$2:$ZZ$1797, 723, MATCH($B$3, resultados!$A$1:$ZZ$1, 0))</f>
        <v/>
      </c>
    </row>
    <row r="730">
      <c r="A730">
        <f>INDEX(resultados!$A$2:$ZZ$1797, 724, MATCH($B$1, resultados!$A$1:$ZZ$1, 0))</f>
        <v/>
      </c>
      <c r="B730">
        <f>INDEX(resultados!$A$2:$ZZ$1797, 724, MATCH($B$2, resultados!$A$1:$ZZ$1, 0))</f>
        <v/>
      </c>
      <c r="C730">
        <f>INDEX(resultados!$A$2:$ZZ$1797, 724, MATCH($B$3, resultados!$A$1:$ZZ$1, 0))</f>
        <v/>
      </c>
    </row>
    <row r="731">
      <c r="A731">
        <f>INDEX(resultados!$A$2:$ZZ$1797, 725, MATCH($B$1, resultados!$A$1:$ZZ$1, 0))</f>
        <v/>
      </c>
      <c r="B731">
        <f>INDEX(resultados!$A$2:$ZZ$1797, 725, MATCH($B$2, resultados!$A$1:$ZZ$1, 0))</f>
        <v/>
      </c>
      <c r="C731">
        <f>INDEX(resultados!$A$2:$ZZ$1797, 725, MATCH($B$3, resultados!$A$1:$ZZ$1, 0))</f>
        <v/>
      </c>
    </row>
    <row r="732">
      <c r="A732">
        <f>INDEX(resultados!$A$2:$ZZ$1797, 726, MATCH($B$1, resultados!$A$1:$ZZ$1, 0))</f>
        <v/>
      </c>
      <c r="B732">
        <f>INDEX(resultados!$A$2:$ZZ$1797, 726, MATCH($B$2, resultados!$A$1:$ZZ$1, 0))</f>
        <v/>
      </c>
      <c r="C732">
        <f>INDEX(resultados!$A$2:$ZZ$1797, 726, MATCH($B$3, resultados!$A$1:$ZZ$1, 0))</f>
        <v/>
      </c>
    </row>
    <row r="733">
      <c r="A733">
        <f>INDEX(resultados!$A$2:$ZZ$1797, 727, MATCH($B$1, resultados!$A$1:$ZZ$1, 0))</f>
        <v/>
      </c>
      <c r="B733">
        <f>INDEX(resultados!$A$2:$ZZ$1797, 727, MATCH($B$2, resultados!$A$1:$ZZ$1, 0))</f>
        <v/>
      </c>
      <c r="C733">
        <f>INDEX(resultados!$A$2:$ZZ$1797, 727, MATCH($B$3, resultados!$A$1:$ZZ$1, 0))</f>
        <v/>
      </c>
    </row>
    <row r="734">
      <c r="A734">
        <f>INDEX(resultados!$A$2:$ZZ$1797, 728, MATCH($B$1, resultados!$A$1:$ZZ$1, 0))</f>
        <v/>
      </c>
      <c r="B734">
        <f>INDEX(resultados!$A$2:$ZZ$1797, 728, MATCH($B$2, resultados!$A$1:$ZZ$1, 0))</f>
        <v/>
      </c>
      <c r="C734">
        <f>INDEX(resultados!$A$2:$ZZ$1797, 728, MATCH($B$3, resultados!$A$1:$ZZ$1, 0))</f>
        <v/>
      </c>
    </row>
    <row r="735">
      <c r="A735">
        <f>INDEX(resultados!$A$2:$ZZ$1797, 729, MATCH($B$1, resultados!$A$1:$ZZ$1, 0))</f>
        <v/>
      </c>
      <c r="B735">
        <f>INDEX(resultados!$A$2:$ZZ$1797, 729, MATCH($B$2, resultados!$A$1:$ZZ$1, 0))</f>
        <v/>
      </c>
      <c r="C735">
        <f>INDEX(resultados!$A$2:$ZZ$1797, 729, MATCH($B$3, resultados!$A$1:$ZZ$1, 0))</f>
        <v/>
      </c>
    </row>
    <row r="736">
      <c r="A736">
        <f>INDEX(resultados!$A$2:$ZZ$1797, 730, MATCH($B$1, resultados!$A$1:$ZZ$1, 0))</f>
        <v/>
      </c>
      <c r="B736">
        <f>INDEX(resultados!$A$2:$ZZ$1797, 730, MATCH($B$2, resultados!$A$1:$ZZ$1, 0))</f>
        <v/>
      </c>
      <c r="C736">
        <f>INDEX(resultados!$A$2:$ZZ$1797, 730, MATCH($B$3, resultados!$A$1:$ZZ$1, 0))</f>
        <v/>
      </c>
    </row>
    <row r="737">
      <c r="A737">
        <f>INDEX(resultados!$A$2:$ZZ$1797, 731, MATCH($B$1, resultados!$A$1:$ZZ$1, 0))</f>
        <v/>
      </c>
      <c r="B737">
        <f>INDEX(resultados!$A$2:$ZZ$1797, 731, MATCH($B$2, resultados!$A$1:$ZZ$1, 0))</f>
        <v/>
      </c>
      <c r="C737">
        <f>INDEX(resultados!$A$2:$ZZ$1797, 731, MATCH($B$3, resultados!$A$1:$ZZ$1, 0))</f>
        <v/>
      </c>
    </row>
    <row r="738">
      <c r="A738">
        <f>INDEX(resultados!$A$2:$ZZ$1797, 732, MATCH($B$1, resultados!$A$1:$ZZ$1, 0))</f>
        <v/>
      </c>
      <c r="B738">
        <f>INDEX(resultados!$A$2:$ZZ$1797, 732, MATCH($B$2, resultados!$A$1:$ZZ$1, 0))</f>
        <v/>
      </c>
      <c r="C738">
        <f>INDEX(resultados!$A$2:$ZZ$1797, 732, MATCH($B$3, resultados!$A$1:$ZZ$1, 0))</f>
        <v/>
      </c>
    </row>
    <row r="739">
      <c r="A739">
        <f>INDEX(resultados!$A$2:$ZZ$1797, 733, MATCH($B$1, resultados!$A$1:$ZZ$1, 0))</f>
        <v/>
      </c>
      <c r="B739">
        <f>INDEX(resultados!$A$2:$ZZ$1797, 733, MATCH($B$2, resultados!$A$1:$ZZ$1, 0))</f>
        <v/>
      </c>
      <c r="C739">
        <f>INDEX(resultados!$A$2:$ZZ$1797, 733, MATCH($B$3, resultados!$A$1:$ZZ$1, 0))</f>
        <v/>
      </c>
    </row>
    <row r="740">
      <c r="A740">
        <f>INDEX(resultados!$A$2:$ZZ$1797, 734, MATCH($B$1, resultados!$A$1:$ZZ$1, 0))</f>
        <v/>
      </c>
      <c r="B740">
        <f>INDEX(resultados!$A$2:$ZZ$1797, 734, MATCH($B$2, resultados!$A$1:$ZZ$1, 0))</f>
        <v/>
      </c>
      <c r="C740">
        <f>INDEX(resultados!$A$2:$ZZ$1797, 734, MATCH($B$3, resultados!$A$1:$ZZ$1, 0))</f>
        <v/>
      </c>
    </row>
    <row r="741">
      <c r="A741">
        <f>INDEX(resultados!$A$2:$ZZ$1797, 735, MATCH($B$1, resultados!$A$1:$ZZ$1, 0))</f>
        <v/>
      </c>
      <c r="B741">
        <f>INDEX(resultados!$A$2:$ZZ$1797, 735, MATCH($B$2, resultados!$A$1:$ZZ$1, 0))</f>
        <v/>
      </c>
      <c r="C741">
        <f>INDEX(resultados!$A$2:$ZZ$1797, 735, MATCH($B$3, resultados!$A$1:$ZZ$1, 0))</f>
        <v/>
      </c>
    </row>
    <row r="742">
      <c r="A742">
        <f>INDEX(resultados!$A$2:$ZZ$1797, 736, MATCH($B$1, resultados!$A$1:$ZZ$1, 0))</f>
        <v/>
      </c>
      <c r="B742">
        <f>INDEX(resultados!$A$2:$ZZ$1797, 736, MATCH($B$2, resultados!$A$1:$ZZ$1, 0))</f>
        <v/>
      </c>
      <c r="C742">
        <f>INDEX(resultados!$A$2:$ZZ$1797, 736, MATCH($B$3, resultados!$A$1:$ZZ$1, 0))</f>
        <v/>
      </c>
    </row>
    <row r="743">
      <c r="A743">
        <f>INDEX(resultados!$A$2:$ZZ$1797, 737, MATCH($B$1, resultados!$A$1:$ZZ$1, 0))</f>
        <v/>
      </c>
      <c r="B743">
        <f>INDEX(resultados!$A$2:$ZZ$1797, 737, MATCH($B$2, resultados!$A$1:$ZZ$1, 0))</f>
        <v/>
      </c>
      <c r="C743">
        <f>INDEX(resultados!$A$2:$ZZ$1797, 737, MATCH($B$3, resultados!$A$1:$ZZ$1, 0))</f>
        <v/>
      </c>
    </row>
    <row r="744">
      <c r="A744">
        <f>INDEX(resultados!$A$2:$ZZ$1797, 738, MATCH($B$1, resultados!$A$1:$ZZ$1, 0))</f>
        <v/>
      </c>
      <c r="B744">
        <f>INDEX(resultados!$A$2:$ZZ$1797, 738, MATCH($B$2, resultados!$A$1:$ZZ$1, 0))</f>
        <v/>
      </c>
      <c r="C744">
        <f>INDEX(resultados!$A$2:$ZZ$1797, 738, MATCH($B$3, resultados!$A$1:$ZZ$1, 0))</f>
        <v/>
      </c>
    </row>
    <row r="745">
      <c r="A745">
        <f>INDEX(resultados!$A$2:$ZZ$1797, 739, MATCH($B$1, resultados!$A$1:$ZZ$1, 0))</f>
        <v/>
      </c>
      <c r="B745">
        <f>INDEX(resultados!$A$2:$ZZ$1797, 739, MATCH($B$2, resultados!$A$1:$ZZ$1, 0))</f>
        <v/>
      </c>
      <c r="C745">
        <f>INDEX(resultados!$A$2:$ZZ$1797, 739, MATCH($B$3, resultados!$A$1:$ZZ$1, 0))</f>
        <v/>
      </c>
    </row>
    <row r="746">
      <c r="A746">
        <f>INDEX(resultados!$A$2:$ZZ$1797, 740, MATCH($B$1, resultados!$A$1:$ZZ$1, 0))</f>
        <v/>
      </c>
      <c r="B746">
        <f>INDEX(resultados!$A$2:$ZZ$1797, 740, MATCH($B$2, resultados!$A$1:$ZZ$1, 0))</f>
        <v/>
      </c>
      <c r="C746">
        <f>INDEX(resultados!$A$2:$ZZ$1797, 740, MATCH($B$3, resultados!$A$1:$ZZ$1, 0))</f>
        <v/>
      </c>
    </row>
    <row r="747">
      <c r="A747">
        <f>INDEX(resultados!$A$2:$ZZ$1797, 741, MATCH($B$1, resultados!$A$1:$ZZ$1, 0))</f>
        <v/>
      </c>
      <c r="B747">
        <f>INDEX(resultados!$A$2:$ZZ$1797, 741, MATCH($B$2, resultados!$A$1:$ZZ$1, 0))</f>
        <v/>
      </c>
      <c r="C747">
        <f>INDEX(resultados!$A$2:$ZZ$1797, 741, MATCH($B$3, resultados!$A$1:$ZZ$1, 0))</f>
        <v/>
      </c>
    </row>
    <row r="748">
      <c r="A748">
        <f>INDEX(resultados!$A$2:$ZZ$1797, 742, MATCH($B$1, resultados!$A$1:$ZZ$1, 0))</f>
        <v/>
      </c>
      <c r="B748">
        <f>INDEX(resultados!$A$2:$ZZ$1797, 742, MATCH($B$2, resultados!$A$1:$ZZ$1, 0))</f>
        <v/>
      </c>
      <c r="C748">
        <f>INDEX(resultados!$A$2:$ZZ$1797, 742, MATCH($B$3, resultados!$A$1:$ZZ$1, 0))</f>
        <v/>
      </c>
    </row>
    <row r="749">
      <c r="A749">
        <f>INDEX(resultados!$A$2:$ZZ$1797, 743, MATCH($B$1, resultados!$A$1:$ZZ$1, 0))</f>
        <v/>
      </c>
      <c r="B749">
        <f>INDEX(resultados!$A$2:$ZZ$1797, 743, MATCH($B$2, resultados!$A$1:$ZZ$1, 0))</f>
        <v/>
      </c>
      <c r="C749">
        <f>INDEX(resultados!$A$2:$ZZ$1797, 743, MATCH($B$3, resultados!$A$1:$ZZ$1, 0))</f>
        <v/>
      </c>
    </row>
    <row r="750">
      <c r="A750">
        <f>INDEX(resultados!$A$2:$ZZ$1797, 744, MATCH($B$1, resultados!$A$1:$ZZ$1, 0))</f>
        <v/>
      </c>
      <c r="B750">
        <f>INDEX(resultados!$A$2:$ZZ$1797, 744, MATCH($B$2, resultados!$A$1:$ZZ$1, 0))</f>
        <v/>
      </c>
      <c r="C750">
        <f>INDEX(resultados!$A$2:$ZZ$1797, 744, MATCH($B$3, resultados!$A$1:$ZZ$1, 0))</f>
        <v/>
      </c>
    </row>
    <row r="751">
      <c r="A751">
        <f>INDEX(resultados!$A$2:$ZZ$1797, 745, MATCH($B$1, resultados!$A$1:$ZZ$1, 0))</f>
        <v/>
      </c>
      <c r="B751">
        <f>INDEX(resultados!$A$2:$ZZ$1797, 745, MATCH($B$2, resultados!$A$1:$ZZ$1, 0))</f>
        <v/>
      </c>
      <c r="C751">
        <f>INDEX(resultados!$A$2:$ZZ$1797, 745, MATCH($B$3, resultados!$A$1:$ZZ$1, 0))</f>
        <v/>
      </c>
    </row>
    <row r="752">
      <c r="A752">
        <f>INDEX(resultados!$A$2:$ZZ$1797, 746, MATCH($B$1, resultados!$A$1:$ZZ$1, 0))</f>
        <v/>
      </c>
      <c r="B752">
        <f>INDEX(resultados!$A$2:$ZZ$1797, 746, MATCH($B$2, resultados!$A$1:$ZZ$1, 0))</f>
        <v/>
      </c>
      <c r="C752">
        <f>INDEX(resultados!$A$2:$ZZ$1797, 746, MATCH($B$3, resultados!$A$1:$ZZ$1, 0))</f>
        <v/>
      </c>
    </row>
    <row r="753">
      <c r="A753">
        <f>INDEX(resultados!$A$2:$ZZ$1797, 747, MATCH($B$1, resultados!$A$1:$ZZ$1, 0))</f>
        <v/>
      </c>
      <c r="B753">
        <f>INDEX(resultados!$A$2:$ZZ$1797, 747, MATCH($B$2, resultados!$A$1:$ZZ$1, 0))</f>
        <v/>
      </c>
      <c r="C753">
        <f>INDEX(resultados!$A$2:$ZZ$1797, 747, MATCH($B$3, resultados!$A$1:$ZZ$1, 0))</f>
        <v/>
      </c>
    </row>
    <row r="754">
      <c r="A754">
        <f>INDEX(resultados!$A$2:$ZZ$1797, 748, MATCH($B$1, resultados!$A$1:$ZZ$1, 0))</f>
        <v/>
      </c>
      <c r="B754">
        <f>INDEX(resultados!$A$2:$ZZ$1797, 748, MATCH($B$2, resultados!$A$1:$ZZ$1, 0))</f>
        <v/>
      </c>
      <c r="C754">
        <f>INDEX(resultados!$A$2:$ZZ$1797, 748, MATCH($B$3, resultados!$A$1:$ZZ$1, 0))</f>
        <v/>
      </c>
    </row>
    <row r="755">
      <c r="A755">
        <f>INDEX(resultados!$A$2:$ZZ$1797, 749, MATCH($B$1, resultados!$A$1:$ZZ$1, 0))</f>
        <v/>
      </c>
      <c r="B755">
        <f>INDEX(resultados!$A$2:$ZZ$1797, 749, MATCH($B$2, resultados!$A$1:$ZZ$1, 0))</f>
        <v/>
      </c>
      <c r="C755">
        <f>INDEX(resultados!$A$2:$ZZ$1797, 749, MATCH($B$3, resultados!$A$1:$ZZ$1, 0))</f>
        <v/>
      </c>
    </row>
    <row r="756">
      <c r="A756">
        <f>INDEX(resultados!$A$2:$ZZ$1797, 750, MATCH($B$1, resultados!$A$1:$ZZ$1, 0))</f>
        <v/>
      </c>
      <c r="B756">
        <f>INDEX(resultados!$A$2:$ZZ$1797, 750, MATCH($B$2, resultados!$A$1:$ZZ$1, 0))</f>
        <v/>
      </c>
      <c r="C756">
        <f>INDEX(resultados!$A$2:$ZZ$1797, 750, MATCH($B$3, resultados!$A$1:$ZZ$1, 0))</f>
        <v/>
      </c>
    </row>
    <row r="757">
      <c r="A757">
        <f>INDEX(resultados!$A$2:$ZZ$1797, 751, MATCH($B$1, resultados!$A$1:$ZZ$1, 0))</f>
        <v/>
      </c>
      <c r="B757">
        <f>INDEX(resultados!$A$2:$ZZ$1797, 751, MATCH($B$2, resultados!$A$1:$ZZ$1, 0))</f>
        <v/>
      </c>
      <c r="C757">
        <f>INDEX(resultados!$A$2:$ZZ$1797, 751, MATCH($B$3, resultados!$A$1:$ZZ$1, 0))</f>
        <v/>
      </c>
    </row>
    <row r="758">
      <c r="A758">
        <f>INDEX(resultados!$A$2:$ZZ$1797, 752, MATCH($B$1, resultados!$A$1:$ZZ$1, 0))</f>
        <v/>
      </c>
      <c r="B758">
        <f>INDEX(resultados!$A$2:$ZZ$1797, 752, MATCH($B$2, resultados!$A$1:$ZZ$1, 0))</f>
        <v/>
      </c>
      <c r="C758">
        <f>INDEX(resultados!$A$2:$ZZ$1797, 752, MATCH($B$3, resultados!$A$1:$ZZ$1, 0))</f>
        <v/>
      </c>
    </row>
    <row r="759">
      <c r="A759">
        <f>INDEX(resultados!$A$2:$ZZ$1797, 753, MATCH($B$1, resultados!$A$1:$ZZ$1, 0))</f>
        <v/>
      </c>
      <c r="B759">
        <f>INDEX(resultados!$A$2:$ZZ$1797, 753, MATCH($B$2, resultados!$A$1:$ZZ$1, 0))</f>
        <v/>
      </c>
      <c r="C759">
        <f>INDEX(resultados!$A$2:$ZZ$1797, 753, MATCH($B$3, resultados!$A$1:$ZZ$1, 0))</f>
        <v/>
      </c>
    </row>
    <row r="760">
      <c r="A760">
        <f>INDEX(resultados!$A$2:$ZZ$1797, 754, MATCH($B$1, resultados!$A$1:$ZZ$1, 0))</f>
        <v/>
      </c>
      <c r="B760">
        <f>INDEX(resultados!$A$2:$ZZ$1797, 754, MATCH($B$2, resultados!$A$1:$ZZ$1, 0))</f>
        <v/>
      </c>
      <c r="C760">
        <f>INDEX(resultados!$A$2:$ZZ$1797, 754, MATCH($B$3, resultados!$A$1:$ZZ$1, 0))</f>
        <v/>
      </c>
    </row>
    <row r="761">
      <c r="A761">
        <f>INDEX(resultados!$A$2:$ZZ$1797, 755, MATCH($B$1, resultados!$A$1:$ZZ$1, 0))</f>
        <v/>
      </c>
      <c r="B761">
        <f>INDEX(resultados!$A$2:$ZZ$1797, 755, MATCH($B$2, resultados!$A$1:$ZZ$1, 0))</f>
        <v/>
      </c>
      <c r="C761">
        <f>INDEX(resultados!$A$2:$ZZ$1797, 755, MATCH($B$3, resultados!$A$1:$ZZ$1, 0))</f>
        <v/>
      </c>
    </row>
    <row r="762">
      <c r="A762">
        <f>INDEX(resultados!$A$2:$ZZ$1797, 756, MATCH($B$1, resultados!$A$1:$ZZ$1, 0))</f>
        <v/>
      </c>
      <c r="B762">
        <f>INDEX(resultados!$A$2:$ZZ$1797, 756, MATCH($B$2, resultados!$A$1:$ZZ$1, 0))</f>
        <v/>
      </c>
      <c r="C762">
        <f>INDEX(resultados!$A$2:$ZZ$1797, 756, MATCH($B$3, resultados!$A$1:$ZZ$1, 0))</f>
        <v/>
      </c>
    </row>
    <row r="763">
      <c r="A763">
        <f>INDEX(resultados!$A$2:$ZZ$1797, 757, MATCH($B$1, resultados!$A$1:$ZZ$1, 0))</f>
        <v/>
      </c>
      <c r="B763">
        <f>INDEX(resultados!$A$2:$ZZ$1797, 757, MATCH($B$2, resultados!$A$1:$ZZ$1, 0))</f>
        <v/>
      </c>
      <c r="C763">
        <f>INDEX(resultados!$A$2:$ZZ$1797, 757, MATCH($B$3, resultados!$A$1:$ZZ$1, 0))</f>
        <v/>
      </c>
    </row>
    <row r="764">
      <c r="A764">
        <f>INDEX(resultados!$A$2:$ZZ$1797, 758, MATCH($B$1, resultados!$A$1:$ZZ$1, 0))</f>
        <v/>
      </c>
      <c r="B764">
        <f>INDEX(resultados!$A$2:$ZZ$1797, 758, MATCH($B$2, resultados!$A$1:$ZZ$1, 0))</f>
        <v/>
      </c>
      <c r="C764">
        <f>INDEX(resultados!$A$2:$ZZ$1797, 758, MATCH($B$3, resultados!$A$1:$ZZ$1, 0))</f>
        <v/>
      </c>
    </row>
    <row r="765">
      <c r="A765">
        <f>INDEX(resultados!$A$2:$ZZ$1797, 759, MATCH($B$1, resultados!$A$1:$ZZ$1, 0))</f>
        <v/>
      </c>
      <c r="B765">
        <f>INDEX(resultados!$A$2:$ZZ$1797, 759, MATCH($B$2, resultados!$A$1:$ZZ$1, 0))</f>
        <v/>
      </c>
      <c r="C765">
        <f>INDEX(resultados!$A$2:$ZZ$1797, 759, MATCH($B$3, resultados!$A$1:$ZZ$1, 0))</f>
        <v/>
      </c>
    </row>
    <row r="766">
      <c r="A766">
        <f>INDEX(resultados!$A$2:$ZZ$1797, 760, MATCH($B$1, resultados!$A$1:$ZZ$1, 0))</f>
        <v/>
      </c>
      <c r="B766">
        <f>INDEX(resultados!$A$2:$ZZ$1797, 760, MATCH($B$2, resultados!$A$1:$ZZ$1, 0))</f>
        <v/>
      </c>
      <c r="C766">
        <f>INDEX(resultados!$A$2:$ZZ$1797, 760, MATCH($B$3, resultados!$A$1:$ZZ$1, 0))</f>
        <v/>
      </c>
    </row>
    <row r="767">
      <c r="A767">
        <f>INDEX(resultados!$A$2:$ZZ$1797, 761, MATCH($B$1, resultados!$A$1:$ZZ$1, 0))</f>
        <v/>
      </c>
      <c r="B767">
        <f>INDEX(resultados!$A$2:$ZZ$1797, 761, MATCH($B$2, resultados!$A$1:$ZZ$1, 0))</f>
        <v/>
      </c>
      <c r="C767">
        <f>INDEX(resultados!$A$2:$ZZ$1797, 761, MATCH($B$3, resultados!$A$1:$ZZ$1, 0))</f>
        <v/>
      </c>
    </row>
    <row r="768">
      <c r="A768">
        <f>INDEX(resultados!$A$2:$ZZ$1797, 762, MATCH($B$1, resultados!$A$1:$ZZ$1, 0))</f>
        <v/>
      </c>
      <c r="B768">
        <f>INDEX(resultados!$A$2:$ZZ$1797, 762, MATCH($B$2, resultados!$A$1:$ZZ$1, 0))</f>
        <v/>
      </c>
      <c r="C768">
        <f>INDEX(resultados!$A$2:$ZZ$1797, 762, MATCH($B$3, resultados!$A$1:$ZZ$1, 0))</f>
        <v/>
      </c>
    </row>
    <row r="769">
      <c r="A769">
        <f>INDEX(resultados!$A$2:$ZZ$1797, 763, MATCH($B$1, resultados!$A$1:$ZZ$1, 0))</f>
        <v/>
      </c>
      <c r="B769">
        <f>INDEX(resultados!$A$2:$ZZ$1797, 763, MATCH($B$2, resultados!$A$1:$ZZ$1, 0))</f>
        <v/>
      </c>
      <c r="C769">
        <f>INDEX(resultados!$A$2:$ZZ$1797, 763, MATCH($B$3, resultados!$A$1:$ZZ$1, 0))</f>
        <v/>
      </c>
    </row>
    <row r="770">
      <c r="A770">
        <f>INDEX(resultados!$A$2:$ZZ$1797, 764, MATCH($B$1, resultados!$A$1:$ZZ$1, 0))</f>
        <v/>
      </c>
      <c r="B770">
        <f>INDEX(resultados!$A$2:$ZZ$1797, 764, MATCH($B$2, resultados!$A$1:$ZZ$1, 0))</f>
        <v/>
      </c>
      <c r="C770">
        <f>INDEX(resultados!$A$2:$ZZ$1797, 764, MATCH($B$3, resultados!$A$1:$ZZ$1, 0))</f>
        <v/>
      </c>
    </row>
    <row r="771">
      <c r="A771">
        <f>INDEX(resultados!$A$2:$ZZ$1797, 765, MATCH($B$1, resultados!$A$1:$ZZ$1, 0))</f>
        <v/>
      </c>
      <c r="B771">
        <f>INDEX(resultados!$A$2:$ZZ$1797, 765, MATCH($B$2, resultados!$A$1:$ZZ$1, 0))</f>
        <v/>
      </c>
      <c r="C771">
        <f>INDEX(resultados!$A$2:$ZZ$1797, 765, MATCH($B$3, resultados!$A$1:$ZZ$1, 0))</f>
        <v/>
      </c>
    </row>
    <row r="772">
      <c r="A772">
        <f>INDEX(resultados!$A$2:$ZZ$1797, 766, MATCH($B$1, resultados!$A$1:$ZZ$1, 0))</f>
        <v/>
      </c>
      <c r="B772">
        <f>INDEX(resultados!$A$2:$ZZ$1797, 766, MATCH($B$2, resultados!$A$1:$ZZ$1, 0))</f>
        <v/>
      </c>
      <c r="C772">
        <f>INDEX(resultados!$A$2:$ZZ$1797, 766, MATCH($B$3, resultados!$A$1:$ZZ$1, 0))</f>
        <v/>
      </c>
    </row>
    <row r="773">
      <c r="A773">
        <f>INDEX(resultados!$A$2:$ZZ$1797, 767, MATCH($B$1, resultados!$A$1:$ZZ$1, 0))</f>
        <v/>
      </c>
      <c r="B773">
        <f>INDEX(resultados!$A$2:$ZZ$1797, 767, MATCH($B$2, resultados!$A$1:$ZZ$1, 0))</f>
        <v/>
      </c>
      <c r="C773">
        <f>INDEX(resultados!$A$2:$ZZ$1797, 767, MATCH($B$3, resultados!$A$1:$ZZ$1, 0))</f>
        <v/>
      </c>
    </row>
    <row r="774">
      <c r="A774">
        <f>INDEX(resultados!$A$2:$ZZ$1797, 768, MATCH($B$1, resultados!$A$1:$ZZ$1, 0))</f>
        <v/>
      </c>
      <c r="B774">
        <f>INDEX(resultados!$A$2:$ZZ$1797, 768, MATCH($B$2, resultados!$A$1:$ZZ$1, 0))</f>
        <v/>
      </c>
      <c r="C774">
        <f>INDEX(resultados!$A$2:$ZZ$1797, 768, MATCH($B$3, resultados!$A$1:$ZZ$1, 0))</f>
        <v/>
      </c>
    </row>
    <row r="775">
      <c r="A775">
        <f>INDEX(resultados!$A$2:$ZZ$1797, 769, MATCH($B$1, resultados!$A$1:$ZZ$1, 0))</f>
        <v/>
      </c>
      <c r="B775">
        <f>INDEX(resultados!$A$2:$ZZ$1797, 769, MATCH($B$2, resultados!$A$1:$ZZ$1, 0))</f>
        <v/>
      </c>
      <c r="C775">
        <f>INDEX(resultados!$A$2:$ZZ$1797, 769, MATCH($B$3, resultados!$A$1:$ZZ$1, 0))</f>
        <v/>
      </c>
    </row>
    <row r="776">
      <c r="A776">
        <f>INDEX(resultados!$A$2:$ZZ$1797, 770, MATCH($B$1, resultados!$A$1:$ZZ$1, 0))</f>
        <v/>
      </c>
      <c r="B776">
        <f>INDEX(resultados!$A$2:$ZZ$1797, 770, MATCH($B$2, resultados!$A$1:$ZZ$1, 0))</f>
        <v/>
      </c>
      <c r="C776">
        <f>INDEX(resultados!$A$2:$ZZ$1797, 770, MATCH($B$3, resultados!$A$1:$ZZ$1, 0))</f>
        <v/>
      </c>
    </row>
    <row r="777">
      <c r="A777">
        <f>INDEX(resultados!$A$2:$ZZ$1797, 771, MATCH($B$1, resultados!$A$1:$ZZ$1, 0))</f>
        <v/>
      </c>
      <c r="B777">
        <f>INDEX(resultados!$A$2:$ZZ$1797, 771, MATCH($B$2, resultados!$A$1:$ZZ$1, 0))</f>
        <v/>
      </c>
      <c r="C777">
        <f>INDEX(resultados!$A$2:$ZZ$1797, 771, MATCH($B$3, resultados!$A$1:$ZZ$1, 0))</f>
        <v/>
      </c>
    </row>
    <row r="778">
      <c r="A778">
        <f>INDEX(resultados!$A$2:$ZZ$1797, 772, MATCH($B$1, resultados!$A$1:$ZZ$1, 0))</f>
        <v/>
      </c>
      <c r="B778">
        <f>INDEX(resultados!$A$2:$ZZ$1797, 772, MATCH($B$2, resultados!$A$1:$ZZ$1, 0))</f>
        <v/>
      </c>
      <c r="C778">
        <f>INDEX(resultados!$A$2:$ZZ$1797, 772, MATCH($B$3, resultados!$A$1:$ZZ$1, 0))</f>
        <v/>
      </c>
    </row>
    <row r="779">
      <c r="A779">
        <f>INDEX(resultados!$A$2:$ZZ$1797, 773, MATCH($B$1, resultados!$A$1:$ZZ$1, 0))</f>
        <v/>
      </c>
      <c r="B779">
        <f>INDEX(resultados!$A$2:$ZZ$1797, 773, MATCH($B$2, resultados!$A$1:$ZZ$1, 0))</f>
        <v/>
      </c>
      <c r="C779">
        <f>INDEX(resultados!$A$2:$ZZ$1797, 773, MATCH($B$3, resultados!$A$1:$ZZ$1, 0))</f>
        <v/>
      </c>
    </row>
    <row r="780">
      <c r="A780">
        <f>INDEX(resultados!$A$2:$ZZ$1797, 774, MATCH($B$1, resultados!$A$1:$ZZ$1, 0))</f>
        <v/>
      </c>
      <c r="B780">
        <f>INDEX(resultados!$A$2:$ZZ$1797, 774, MATCH($B$2, resultados!$A$1:$ZZ$1, 0))</f>
        <v/>
      </c>
      <c r="C780">
        <f>INDEX(resultados!$A$2:$ZZ$1797, 774, MATCH($B$3, resultados!$A$1:$ZZ$1, 0))</f>
        <v/>
      </c>
    </row>
    <row r="781">
      <c r="A781">
        <f>INDEX(resultados!$A$2:$ZZ$1797, 775, MATCH($B$1, resultados!$A$1:$ZZ$1, 0))</f>
        <v/>
      </c>
      <c r="B781">
        <f>INDEX(resultados!$A$2:$ZZ$1797, 775, MATCH($B$2, resultados!$A$1:$ZZ$1, 0))</f>
        <v/>
      </c>
      <c r="C781">
        <f>INDEX(resultados!$A$2:$ZZ$1797, 775, MATCH($B$3, resultados!$A$1:$ZZ$1, 0))</f>
        <v/>
      </c>
    </row>
    <row r="782">
      <c r="A782">
        <f>INDEX(resultados!$A$2:$ZZ$1797, 776, MATCH($B$1, resultados!$A$1:$ZZ$1, 0))</f>
        <v/>
      </c>
      <c r="B782">
        <f>INDEX(resultados!$A$2:$ZZ$1797, 776, MATCH($B$2, resultados!$A$1:$ZZ$1, 0))</f>
        <v/>
      </c>
      <c r="C782">
        <f>INDEX(resultados!$A$2:$ZZ$1797, 776, MATCH($B$3, resultados!$A$1:$ZZ$1, 0))</f>
        <v/>
      </c>
    </row>
    <row r="783">
      <c r="A783">
        <f>INDEX(resultados!$A$2:$ZZ$1797, 777, MATCH($B$1, resultados!$A$1:$ZZ$1, 0))</f>
        <v/>
      </c>
      <c r="B783">
        <f>INDEX(resultados!$A$2:$ZZ$1797, 777, MATCH($B$2, resultados!$A$1:$ZZ$1, 0))</f>
        <v/>
      </c>
      <c r="C783">
        <f>INDEX(resultados!$A$2:$ZZ$1797, 777, MATCH($B$3, resultados!$A$1:$ZZ$1, 0))</f>
        <v/>
      </c>
    </row>
    <row r="784">
      <c r="A784">
        <f>INDEX(resultados!$A$2:$ZZ$1797, 778, MATCH($B$1, resultados!$A$1:$ZZ$1, 0))</f>
        <v/>
      </c>
      <c r="B784">
        <f>INDEX(resultados!$A$2:$ZZ$1797, 778, MATCH($B$2, resultados!$A$1:$ZZ$1, 0))</f>
        <v/>
      </c>
      <c r="C784">
        <f>INDEX(resultados!$A$2:$ZZ$1797, 778, MATCH($B$3, resultados!$A$1:$ZZ$1, 0))</f>
        <v/>
      </c>
    </row>
    <row r="785">
      <c r="A785">
        <f>INDEX(resultados!$A$2:$ZZ$1797, 779, MATCH($B$1, resultados!$A$1:$ZZ$1, 0))</f>
        <v/>
      </c>
      <c r="B785">
        <f>INDEX(resultados!$A$2:$ZZ$1797, 779, MATCH($B$2, resultados!$A$1:$ZZ$1, 0))</f>
        <v/>
      </c>
      <c r="C785">
        <f>INDEX(resultados!$A$2:$ZZ$1797, 779, MATCH($B$3, resultados!$A$1:$ZZ$1, 0))</f>
        <v/>
      </c>
    </row>
    <row r="786">
      <c r="A786">
        <f>INDEX(resultados!$A$2:$ZZ$1797, 780, MATCH($B$1, resultados!$A$1:$ZZ$1, 0))</f>
        <v/>
      </c>
      <c r="B786">
        <f>INDEX(resultados!$A$2:$ZZ$1797, 780, MATCH($B$2, resultados!$A$1:$ZZ$1, 0))</f>
        <v/>
      </c>
      <c r="C786">
        <f>INDEX(resultados!$A$2:$ZZ$1797, 780, MATCH($B$3, resultados!$A$1:$ZZ$1, 0))</f>
        <v/>
      </c>
    </row>
    <row r="787">
      <c r="A787">
        <f>INDEX(resultados!$A$2:$ZZ$1797, 781, MATCH($B$1, resultados!$A$1:$ZZ$1, 0))</f>
        <v/>
      </c>
      <c r="B787">
        <f>INDEX(resultados!$A$2:$ZZ$1797, 781, MATCH($B$2, resultados!$A$1:$ZZ$1, 0))</f>
        <v/>
      </c>
      <c r="C787">
        <f>INDEX(resultados!$A$2:$ZZ$1797, 781, MATCH($B$3, resultados!$A$1:$ZZ$1, 0))</f>
        <v/>
      </c>
    </row>
    <row r="788">
      <c r="A788">
        <f>INDEX(resultados!$A$2:$ZZ$1797, 782, MATCH($B$1, resultados!$A$1:$ZZ$1, 0))</f>
        <v/>
      </c>
      <c r="B788">
        <f>INDEX(resultados!$A$2:$ZZ$1797, 782, MATCH($B$2, resultados!$A$1:$ZZ$1, 0))</f>
        <v/>
      </c>
      <c r="C788">
        <f>INDEX(resultados!$A$2:$ZZ$1797, 782, MATCH($B$3, resultados!$A$1:$ZZ$1, 0))</f>
        <v/>
      </c>
    </row>
    <row r="789">
      <c r="A789">
        <f>INDEX(resultados!$A$2:$ZZ$1797, 783, MATCH($B$1, resultados!$A$1:$ZZ$1, 0))</f>
        <v/>
      </c>
      <c r="B789">
        <f>INDEX(resultados!$A$2:$ZZ$1797, 783, MATCH($B$2, resultados!$A$1:$ZZ$1, 0))</f>
        <v/>
      </c>
      <c r="C789">
        <f>INDEX(resultados!$A$2:$ZZ$1797, 783, MATCH($B$3, resultados!$A$1:$ZZ$1, 0))</f>
        <v/>
      </c>
    </row>
    <row r="790">
      <c r="A790">
        <f>INDEX(resultados!$A$2:$ZZ$1797, 784, MATCH($B$1, resultados!$A$1:$ZZ$1, 0))</f>
        <v/>
      </c>
      <c r="B790">
        <f>INDEX(resultados!$A$2:$ZZ$1797, 784, MATCH($B$2, resultados!$A$1:$ZZ$1, 0))</f>
        <v/>
      </c>
      <c r="C790">
        <f>INDEX(resultados!$A$2:$ZZ$1797, 784, MATCH($B$3, resultados!$A$1:$ZZ$1, 0))</f>
        <v/>
      </c>
    </row>
    <row r="791">
      <c r="A791">
        <f>INDEX(resultados!$A$2:$ZZ$1797, 785, MATCH($B$1, resultados!$A$1:$ZZ$1, 0))</f>
        <v/>
      </c>
      <c r="B791">
        <f>INDEX(resultados!$A$2:$ZZ$1797, 785, MATCH($B$2, resultados!$A$1:$ZZ$1, 0))</f>
        <v/>
      </c>
      <c r="C791">
        <f>INDEX(resultados!$A$2:$ZZ$1797, 785, MATCH($B$3, resultados!$A$1:$ZZ$1, 0))</f>
        <v/>
      </c>
    </row>
    <row r="792">
      <c r="A792">
        <f>INDEX(resultados!$A$2:$ZZ$1797, 786, MATCH($B$1, resultados!$A$1:$ZZ$1, 0))</f>
        <v/>
      </c>
      <c r="B792">
        <f>INDEX(resultados!$A$2:$ZZ$1797, 786, MATCH($B$2, resultados!$A$1:$ZZ$1, 0))</f>
        <v/>
      </c>
      <c r="C792">
        <f>INDEX(resultados!$A$2:$ZZ$1797, 786, MATCH($B$3, resultados!$A$1:$ZZ$1, 0))</f>
        <v/>
      </c>
    </row>
    <row r="793">
      <c r="A793">
        <f>INDEX(resultados!$A$2:$ZZ$1797, 787, MATCH($B$1, resultados!$A$1:$ZZ$1, 0))</f>
        <v/>
      </c>
      <c r="B793">
        <f>INDEX(resultados!$A$2:$ZZ$1797, 787, MATCH($B$2, resultados!$A$1:$ZZ$1, 0))</f>
        <v/>
      </c>
      <c r="C793">
        <f>INDEX(resultados!$A$2:$ZZ$1797, 787, MATCH($B$3, resultados!$A$1:$ZZ$1, 0))</f>
        <v/>
      </c>
    </row>
    <row r="794">
      <c r="A794">
        <f>INDEX(resultados!$A$2:$ZZ$1797, 788, MATCH($B$1, resultados!$A$1:$ZZ$1, 0))</f>
        <v/>
      </c>
      <c r="B794">
        <f>INDEX(resultados!$A$2:$ZZ$1797, 788, MATCH($B$2, resultados!$A$1:$ZZ$1, 0))</f>
        <v/>
      </c>
      <c r="C794">
        <f>INDEX(resultados!$A$2:$ZZ$1797, 788, MATCH($B$3, resultados!$A$1:$ZZ$1, 0))</f>
        <v/>
      </c>
    </row>
    <row r="795">
      <c r="A795">
        <f>INDEX(resultados!$A$2:$ZZ$1797, 789, MATCH($B$1, resultados!$A$1:$ZZ$1, 0))</f>
        <v/>
      </c>
      <c r="B795">
        <f>INDEX(resultados!$A$2:$ZZ$1797, 789, MATCH($B$2, resultados!$A$1:$ZZ$1, 0))</f>
        <v/>
      </c>
      <c r="C795">
        <f>INDEX(resultados!$A$2:$ZZ$1797, 789, MATCH($B$3, resultados!$A$1:$ZZ$1, 0))</f>
        <v/>
      </c>
    </row>
    <row r="796">
      <c r="A796">
        <f>INDEX(resultados!$A$2:$ZZ$1797, 790, MATCH($B$1, resultados!$A$1:$ZZ$1, 0))</f>
        <v/>
      </c>
      <c r="B796">
        <f>INDEX(resultados!$A$2:$ZZ$1797, 790, MATCH($B$2, resultados!$A$1:$ZZ$1, 0))</f>
        <v/>
      </c>
      <c r="C796">
        <f>INDEX(resultados!$A$2:$ZZ$1797, 790, MATCH($B$3, resultados!$A$1:$ZZ$1, 0))</f>
        <v/>
      </c>
    </row>
    <row r="797">
      <c r="A797">
        <f>INDEX(resultados!$A$2:$ZZ$1797, 791, MATCH($B$1, resultados!$A$1:$ZZ$1, 0))</f>
        <v/>
      </c>
      <c r="B797">
        <f>INDEX(resultados!$A$2:$ZZ$1797, 791, MATCH($B$2, resultados!$A$1:$ZZ$1, 0))</f>
        <v/>
      </c>
      <c r="C797">
        <f>INDEX(resultados!$A$2:$ZZ$1797, 791, MATCH($B$3, resultados!$A$1:$ZZ$1, 0))</f>
        <v/>
      </c>
    </row>
    <row r="798">
      <c r="A798">
        <f>INDEX(resultados!$A$2:$ZZ$1797, 792, MATCH($B$1, resultados!$A$1:$ZZ$1, 0))</f>
        <v/>
      </c>
      <c r="B798">
        <f>INDEX(resultados!$A$2:$ZZ$1797, 792, MATCH($B$2, resultados!$A$1:$ZZ$1, 0))</f>
        <v/>
      </c>
      <c r="C798">
        <f>INDEX(resultados!$A$2:$ZZ$1797, 792, MATCH($B$3, resultados!$A$1:$ZZ$1, 0))</f>
        <v/>
      </c>
    </row>
    <row r="799">
      <c r="A799">
        <f>INDEX(resultados!$A$2:$ZZ$1797, 793, MATCH($B$1, resultados!$A$1:$ZZ$1, 0))</f>
        <v/>
      </c>
      <c r="B799">
        <f>INDEX(resultados!$A$2:$ZZ$1797, 793, MATCH($B$2, resultados!$A$1:$ZZ$1, 0))</f>
        <v/>
      </c>
      <c r="C799">
        <f>INDEX(resultados!$A$2:$ZZ$1797, 793, MATCH($B$3, resultados!$A$1:$ZZ$1, 0))</f>
        <v/>
      </c>
    </row>
    <row r="800">
      <c r="A800">
        <f>INDEX(resultados!$A$2:$ZZ$1797, 794, MATCH($B$1, resultados!$A$1:$ZZ$1, 0))</f>
        <v/>
      </c>
      <c r="B800">
        <f>INDEX(resultados!$A$2:$ZZ$1797, 794, MATCH($B$2, resultados!$A$1:$ZZ$1, 0))</f>
        <v/>
      </c>
      <c r="C800">
        <f>INDEX(resultados!$A$2:$ZZ$1797, 794, MATCH($B$3, resultados!$A$1:$ZZ$1, 0))</f>
        <v/>
      </c>
    </row>
    <row r="801">
      <c r="A801">
        <f>INDEX(resultados!$A$2:$ZZ$1797, 795, MATCH($B$1, resultados!$A$1:$ZZ$1, 0))</f>
        <v/>
      </c>
      <c r="B801">
        <f>INDEX(resultados!$A$2:$ZZ$1797, 795, MATCH($B$2, resultados!$A$1:$ZZ$1, 0))</f>
        <v/>
      </c>
      <c r="C801">
        <f>INDEX(resultados!$A$2:$ZZ$1797, 795, MATCH($B$3, resultados!$A$1:$ZZ$1, 0))</f>
        <v/>
      </c>
    </row>
    <row r="802">
      <c r="A802">
        <f>INDEX(resultados!$A$2:$ZZ$1797, 796, MATCH($B$1, resultados!$A$1:$ZZ$1, 0))</f>
        <v/>
      </c>
      <c r="B802">
        <f>INDEX(resultados!$A$2:$ZZ$1797, 796, MATCH($B$2, resultados!$A$1:$ZZ$1, 0))</f>
        <v/>
      </c>
      <c r="C802">
        <f>INDEX(resultados!$A$2:$ZZ$1797, 796, MATCH($B$3, resultados!$A$1:$ZZ$1, 0))</f>
        <v/>
      </c>
    </row>
    <row r="803">
      <c r="A803">
        <f>INDEX(resultados!$A$2:$ZZ$1797, 797, MATCH($B$1, resultados!$A$1:$ZZ$1, 0))</f>
        <v/>
      </c>
      <c r="B803">
        <f>INDEX(resultados!$A$2:$ZZ$1797, 797, MATCH($B$2, resultados!$A$1:$ZZ$1, 0))</f>
        <v/>
      </c>
      <c r="C803">
        <f>INDEX(resultados!$A$2:$ZZ$1797, 797, MATCH($B$3, resultados!$A$1:$ZZ$1, 0))</f>
        <v/>
      </c>
    </row>
    <row r="804">
      <c r="A804">
        <f>INDEX(resultados!$A$2:$ZZ$1797, 798, MATCH($B$1, resultados!$A$1:$ZZ$1, 0))</f>
        <v/>
      </c>
      <c r="B804">
        <f>INDEX(resultados!$A$2:$ZZ$1797, 798, MATCH($B$2, resultados!$A$1:$ZZ$1, 0))</f>
        <v/>
      </c>
      <c r="C804">
        <f>INDEX(resultados!$A$2:$ZZ$1797, 798, MATCH($B$3, resultados!$A$1:$ZZ$1, 0))</f>
        <v/>
      </c>
    </row>
    <row r="805">
      <c r="A805">
        <f>INDEX(resultados!$A$2:$ZZ$1797, 799, MATCH($B$1, resultados!$A$1:$ZZ$1, 0))</f>
        <v/>
      </c>
      <c r="B805">
        <f>INDEX(resultados!$A$2:$ZZ$1797, 799, MATCH($B$2, resultados!$A$1:$ZZ$1, 0))</f>
        <v/>
      </c>
      <c r="C805">
        <f>INDEX(resultados!$A$2:$ZZ$1797, 799, MATCH($B$3, resultados!$A$1:$ZZ$1, 0))</f>
        <v/>
      </c>
    </row>
    <row r="806">
      <c r="A806">
        <f>INDEX(resultados!$A$2:$ZZ$1797, 800, MATCH($B$1, resultados!$A$1:$ZZ$1, 0))</f>
        <v/>
      </c>
      <c r="B806">
        <f>INDEX(resultados!$A$2:$ZZ$1797, 800, MATCH($B$2, resultados!$A$1:$ZZ$1, 0))</f>
        <v/>
      </c>
      <c r="C806">
        <f>INDEX(resultados!$A$2:$ZZ$1797, 800, MATCH($B$3, resultados!$A$1:$ZZ$1, 0))</f>
        <v/>
      </c>
    </row>
    <row r="807">
      <c r="A807">
        <f>INDEX(resultados!$A$2:$ZZ$1797, 801, MATCH($B$1, resultados!$A$1:$ZZ$1, 0))</f>
        <v/>
      </c>
      <c r="B807">
        <f>INDEX(resultados!$A$2:$ZZ$1797, 801, MATCH($B$2, resultados!$A$1:$ZZ$1, 0))</f>
        <v/>
      </c>
      <c r="C807">
        <f>INDEX(resultados!$A$2:$ZZ$1797, 801, MATCH($B$3, resultados!$A$1:$ZZ$1, 0))</f>
        <v/>
      </c>
    </row>
    <row r="808">
      <c r="A808">
        <f>INDEX(resultados!$A$2:$ZZ$1797, 802, MATCH($B$1, resultados!$A$1:$ZZ$1, 0))</f>
        <v/>
      </c>
      <c r="B808">
        <f>INDEX(resultados!$A$2:$ZZ$1797, 802, MATCH($B$2, resultados!$A$1:$ZZ$1, 0))</f>
        <v/>
      </c>
      <c r="C808">
        <f>INDEX(resultados!$A$2:$ZZ$1797, 802, MATCH($B$3, resultados!$A$1:$ZZ$1, 0))</f>
        <v/>
      </c>
    </row>
    <row r="809">
      <c r="A809">
        <f>INDEX(resultados!$A$2:$ZZ$1797, 803, MATCH($B$1, resultados!$A$1:$ZZ$1, 0))</f>
        <v/>
      </c>
      <c r="B809">
        <f>INDEX(resultados!$A$2:$ZZ$1797, 803, MATCH($B$2, resultados!$A$1:$ZZ$1, 0))</f>
        <v/>
      </c>
      <c r="C809">
        <f>INDEX(resultados!$A$2:$ZZ$1797, 803, MATCH($B$3, resultados!$A$1:$ZZ$1, 0))</f>
        <v/>
      </c>
    </row>
    <row r="810">
      <c r="A810">
        <f>INDEX(resultados!$A$2:$ZZ$1797, 804, MATCH($B$1, resultados!$A$1:$ZZ$1, 0))</f>
        <v/>
      </c>
      <c r="B810">
        <f>INDEX(resultados!$A$2:$ZZ$1797, 804, MATCH($B$2, resultados!$A$1:$ZZ$1, 0))</f>
        <v/>
      </c>
      <c r="C810">
        <f>INDEX(resultados!$A$2:$ZZ$1797, 804, MATCH($B$3, resultados!$A$1:$ZZ$1, 0))</f>
        <v/>
      </c>
    </row>
    <row r="811">
      <c r="A811">
        <f>INDEX(resultados!$A$2:$ZZ$1797, 805, MATCH($B$1, resultados!$A$1:$ZZ$1, 0))</f>
        <v/>
      </c>
      <c r="B811">
        <f>INDEX(resultados!$A$2:$ZZ$1797, 805, MATCH($B$2, resultados!$A$1:$ZZ$1, 0))</f>
        <v/>
      </c>
      <c r="C811">
        <f>INDEX(resultados!$A$2:$ZZ$1797, 805, MATCH($B$3, resultados!$A$1:$ZZ$1, 0))</f>
        <v/>
      </c>
    </row>
    <row r="812">
      <c r="A812">
        <f>INDEX(resultados!$A$2:$ZZ$1797, 806, MATCH($B$1, resultados!$A$1:$ZZ$1, 0))</f>
        <v/>
      </c>
      <c r="B812">
        <f>INDEX(resultados!$A$2:$ZZ$1797, 806, MATCH($B$2, resultados!$A$1:$ZZ$1, 0))</f>
        <v/>
      </c>
      <c r="C812">
        <f>INDEX(resultados!$A$2:$ZZ$1797, 806, MATCH($B$3, resultados!$A$1:$ZZ$1, 0))</f>
        <v/>
      </c>
    </row>
    <row r="813">
      <c r="A813">
        <f>INDEX(resultados!$A$2:$ZZ$1797, 807, MATCH($B$1, resultados!$A$1:$ZZ$1, 0))</f>
        <v/>
      </c>
      <c r="B813">
        <f>INDEX(resultados!$A$2:$ZZ$1797, 807, MATCH($B$2, resultados!$A$1:$ZZ$1, 0))</f>
        <v/>
      </c>
      <c r="C813">
        <f>INDEX(resultados!$A$2:$ZZ$1797, 807, MATCH($B$3, resultados!$A$1:$ZZ$1, 0))</f>
        <v/>
      </c>
    </row>
    <row r="814">
      <c r="A814">
        <f>INDEX(resultados!$A$2:$ZZ$1797, 808, MATCH($B$1, resultados!$A$1:$ZZ$1, 0))</f>
        <v/>
      </c>
      <c r="B814">
        <f>INDEX(resultados!$A$2:$ZZ$1797, 808, MATCH($B$2, resultados!$A$1:$ZZ$1, 0))</f>
        <v/>
      </c>
      <c r="C814">
        <f>INDEX(resultados!$A$2:$ZZ$1797, 808, MATCH($B$3, resultados!$A$1:$ZZ$1, 0))</f>
        <v/>
      </c>
    </row>
    <row r="815">
      <c r="A815">
        <f>INDEX(resultados!$A$2:$ZZ$1797, 809, MATCH($B$1, resultados!$A$1:$ZZ$1, 0))</f>
        <v/>
      </c>
      <c r="B815">
        <f>INDEX(resultados!$A$2:$ZZ$1797, 809, MATCH($B$2, resultados!$A$1:$ZZ$1, 0))</f>
        <v/>
      </c>
      <c r="C815">
        <f>INDEX(resultados!$A$2:$ZZ$1797, 809, MATCH($B$3, resultados!$A$1:$ZZ$1, 0))</f>
        <v/>
      </c>
    </row>
    <row r="816">
      <c r="A816">
        <f>INDEX(resultados!$A$2:$ZZ$1797, 810, MATCH($B$1, resultados!$A$1:$ZZ$1, 0))</f>
        <v/>
      </c>
      <c r="B816">
        <f>INDEX(resultados!$A$2:$ZZ$1797, 810, MATCH($B$2, resultados!$A$1:$ZZ$1, 0))</f>
        <v/>
      </c>
      <c r="C816">
        <f>INDEX(resultados!$A$2:$ZZ$1797, 810, MATCH($B$3, resultados!$A$1:$ZZ$1, 0))</f>
        <v/>
      </c>
    </row>
    <row r="817">
      <c r="A817">
        <f>INDEX(resultados!$A$2:$ZZ$1797, 811, MATCH($B$1, resultados!$A$1:$ZZ$1, 0))</f>
        <v/>
      </c>
      <c r="B817">
        <f>INDEX(resultados!$A$2:$ZZ$1797, 811, MATCH($B$2, resultados!$A$1:$ZZ$1, 0))</f>
        <v/>
      </c>
      <c r="C817">
        <f>INDEX(resultados!$A$2:$ZZ$1797, 811, MATCH($B$3, resultados!$A$1:$ZZ$1, 0))</f>
        <v/>
      </c>
    </row>
    <row r="818">
      <c r="A818">
        <f>INDEX(resultados!$A$2:$ZZ$1797, 812, MATCH($B$1, resultados!$A$1:$ZZ$1, 0))</f>
        <v/>
      </c>
      <c r="B818">
        <f>INDEX(resultados!$A$2:$ZZ$1797, 812, MATCH($B$2, resultados!$A$1:$ZZ$1, 0))</f>
        <v/>
      </c>
      <c r="C818">
        <f>INDEX(resultados!$A$2:$ZZ$1797, 812, MATCH($B$3, resultados!$A$1:$ZZ$1, 0))</f>
        <v/>
      </c>
    </row>
    <row r="819">
      <c r="A819">
        <f>INDEX(resultados!$A$2:$ZZ$1797, 813, MATCH($B$1, resultados!$A$1:$ZZ$1, 0))</f>
        <v/>
      </c>
      <c r="B819">
        <f>INDEX(resultados!$A$2:$ZZ$1797, 813, MATCH($B$2, resultados!$A$1:$ZZ$1, 0))</f>
        <v/>
      </c>
      <c r="C819">
        <f>INDEX(resultados!$A$2:$ZZ$1797, 813, MATCH($B$3, resultados!$A$1:$ZZ$1, 0))</f>
        <v/>
      </c>
    </row>
    <row r="820">
      <c r="A820">
        <f>INDEX(resultados!$A$2:$ZZ$1797, 814, MATCH($B$1, resultados!$A$1:$ZZ$1, 0))</f>
        <v/>
      </c>
      <c r="B820">
        <f>INDEX(resultados!$A$2:$ZZ$1797, 814, MATCH($B$2, resultados!$A$1:$ZZ$1, 0))</f>
        <v/>
      </c>
      <c r="C820">
        <f>INDEX(resultados!$A$2:$ZZ$1797, 814, MATCH($B$3, resultados!$A$1:$ZZ$1, 0))</f>
        <v/>
      </c>
    </row>
    <row r="821">
      <c r="A821">
        <f>INDEX(resultados!$A$2:$ZZ$1797, 815, MATCH($B$1, resultados!$A$1:$ZZ$1, 0))</f>
        <v/>
      </c>
      <c r="B821">
        <f>INDEX(resultados!$A$2:$ZZ$1797, 815, MATCH($B$2, resultados!$A$1:$ZZ$1, 0))</f>
        <v/>
      </c>
      <c r="C821">
        <f>INDEX(resultados!$A$2:$ZZ$1797, 815, MATCH($B$3, resultados!$A$1:$ZZ$1, 0))</f>
        <v/>
      </c>
    </row>
    <row r="822">
      <c r="A822">
        <f>INDEX(resultados!$A$2:$ZZ$1797, 816, MATCH($B$1, resultados!$A$1:$ZZ$1, 0))</f>
        <v/>
      </c>
      <c r="B822">
        <f>INDEX(resultados!$A$2:$ZZ$1797, 816, MATCH($B$2, resultados!$A$1:$ZZ$1, 0))</f>
        <v/>
      </c>
      <c r="C822">
        <f>INDEX(resultados!$A$2:$ZZ$1797, 816, MATCH($B$3, resultados!$A$1:$ZZ$1, 0))</f>
        <v/>
      </c>
    </row>
    <row r="823">
      <c r="A823">
        <f>INDEX(resultados!$A$2:$ZZ$1797, 817, MATCH($B$1, resultados!$A$1:$ZZ$1, 0))</f>
        <v/>
      </c>
      <c r="B823">
        <f>INDEX(resultados!$A$2:$ZZ$1797, 817, MATCH($B$2, resultados!$A$1:$ZZ$1, 0))</f>
        <v/>
      </c>
      <c r="C823">
        <f>INDEX(resultados!$A$2:$ZZ$1797, 817, MATCH($B$3, resultados!$A$1:$ZZ$1, 0))</f>
        <v/>
      </c>
    </row>
    <row r="824">
      <c r="A824">
        <f>INDEX(resultados!$A$2:$ZZ$1797, 818, MATCH($B$1, resultados!$A$1:$ZZ$1, 0))</f>
        <v/>
      </c>
      <c r="B824">
        <f>INDEX(resultados!$A$2:$ZZ$1797, 818, MATCH($B$2, resultados!$A$1:$ZZ$1, 0))</f>
        <v/>
      </c>
      <c r="C824">
        <f>INDEX(resultados!$A$2:$ZZ$1797, 818, MATCH($B$3, resultados!$A$1:$ZZ$1, 0))</f>
        <v/>
      </c>
    </row>
    <row r="825">
      <c r="A825">
        <f>INDEX(resultados!$A$2:$ZZ$1797, 819, MATCH($B$1, resultados!$A$1:$ZZ$1, 0))</f>
        <v/>
      </c>
      <c r="B825">
        <f>INDEX(resultados!$A$2:$ZZ$1797, 819, MATCH($B$2, resultados!$A$1:$ZZ$1, 0))</f>
        <v/>
      </c>
      <c r="C825">
        <f>INDEX(resultados!$A$2:$ZZ$1797, 819, MATCH($B$3, resultados!$A$1:$ZZ$1, 0))</f>
        <v/>
      </c>
    </row>
    <row r="826">
      <c r="A826">
        <f>INDEX(resultados!$A$2:$ZZ$1797, 820, MATCH($B$1, resultados!$A$1:$ZZ$1, 0))</f>
        <v/>
      </c>
      <c r="B826">
        <f>INDEX(resultados!$A$2:$ZZ$1797, 820, MATCH($B$2, resultados!$A$1:$ZZ$1, 0))</f>
        <v/>
      </c>
      <c r="C826">
        <f>INDEX(resultados!$A$2:$ZZ$1797, 820, MATCH($B$3, resultados!$A$1:$ZZ$1, 0))</f>
        <v/>
      </c>
    </row>
    <row r="827">
      <c r="A827">
        <f>INDEX(resultados!$A$2:$ZZ$1797, 821, MATCH($B$1, resultados!$A$1:$ZZ$1, 0))</f>
        <v/>
      </c>
      <c r="B827">
        <f>INDEX(resultados!$A$2:$ZZ$1797, 821, MATCH($B$2, resultados!$A$1:$ZZ$1, 0))</f>
        <v/>
      </c>
      <c r="C827">
        <f>INDEX(resultados!$A$2:$ZZ$1797, 821, MATCH($B$3, resultados!$A$1:$ZZ$1, 0))</f>
        <v/>
      </c>
    </row>
    <row r="828">
      <c r="A828">
        <f>INDEX(resultados!$A$2:$ZZ$1797, 822, MATCH($B$1, resultados!$A$1:$ZZ$1, 0))</f>
        <v/>
      </c>
      <c r="B828">
        <f>INDEX(resultados!$A$2:$ZZ$1797, 822, MATCH($B$2, resultados!$A$1:$ZZ$1, 0))</f>
        <v/>
      </c>
      <c r="C828">
        <f>INDEX(resultados!$A$2:$ZZ$1797, 822, MATCH($B$3, resultados!$A$1:$ZZ$1, 0))</f>
        <v/>
      </c>
    </row>
    <row r="829">
      <c r="A829">
        <f>INDEX(resultados!$A$2:$ZZ$1797, 823, MATCH($B$1, resultados!$A$1:$ZZ$1, 0))</f>
        <v/>
      </c>
      <c r="B829">
        <f>INDEX(resultados!$A$2:$ZZ$1797, 823, MATCH($B$2, resultados!$A$1:$ZZ$1, 0))</f>
        <v/>
      </c>
      <c r="C829">
        <f>INDEX(resultados!$A$2:$ZZ$1797, 823, MATCH($B$3, resultados!$A$1:$ZZ$1, 0))</f>
        <v/>
      </c>
    </row>
    <row r="830">
      <c r="A830">
        <f>INDEX(resultados!$A$2:$ZZ$1797, 824, MATCH($B$1, resultados!$A$1:$ZZ$1, 0))</f>
        <v/>
      </c>
      <c r="B830">
        <f>INDEX(resultados!$A$2:$ZZ$1797, 824, MATCH($B$2, resultados!$A$1:$ZZ$1, 0))</f>
        <v/>
      </c>
      <c r="C830">
        <f>INDEX(resultados!$A$2:$ZZ$1797, 824, MATCH($B$3, resultados!$A$1:$ZZ$1, 0))</f>
        <v/>
      </c>
    </row>
    <row r="831">
      <c r="A831">
        <f>INDEX(resultados!$A$2:$ZZ$1797, 825, MATCH($B$1, resultados!$A$1:$ZZ$1, 0))</f>
        <v/>
      </c>
      <c r="B831">
        <f>INDEX(resultados!$A$2:$ZZ$1797, 825, MATCH($B$2, resultados!$A$1:$ZZ$1, 0))</f>
        <v/>
      </c>
      <c r="C831">
        <f>INDEX(resultados!$A$2:$ZZ$1797, 825, MATCH($B$3, resultados!$A$1:$ZZ$1, 0))</f>
        <v/>
      </c>
    </row>
    <row r="832">
      <c r="A832">
        <f>INDEX(resultados!$A$2:$ZZ$1797, 826, MATCH($B$1, resultados!$A$1:$ZZ$1, 0))</f>
        <v/>
      </c>
      <c r="B832">
        <f>INDEX(resultados!$A$2:$ZZ$1797, 826, MATCH($B$2, resultados!$A$1:$ZZ$1, 0))</f>
        <v/>
      </c>
      <c r="C832">
        <f>INDEX(resultados!$A$2:$ZZ$1797, 826, MATCH($B$3, resultados!$A$1:$ZZ$1, 0))</f>
        <v/>
      </c>
    </row>
    <row r="833">
      <c r="A833">
        <f>INDEX(resultados!$A$2:$ZZ$1797, 827, MATCH($B$1, resultados!$A$1:$ZZ$1, 0))</f>
        <v/>
      </c>
      <c r="B833">
        <f>INDEX(resultados!$A$2:$ZZ$1797, 827, MATCH($B$2, resultados!$A$1:$ZZ$1, 0))</f>
        <v/>
      </c>
      <c r="C833">
        <f>INDEX(resultados!$A$2:$ZZ$1797, 827, MATCH($B$3, resultados!$A$1:$ZZ$1, 0))</f>
        <v/>
      </c>
    </row>
    <row r="834">
      <c r="A834">
        <f>INDEX(resultados!$A$2:$ZZ$1797, 828, MATCH($B$1, resultados!$A$1:$ZZ$1, 0))</f>
        <v/>
      </c>
      <c r="B834">
        <f>INDEX(resultados!$A$2:$ZZ$1797, 828, MATCH($B$2, resultados!$A$1:$ZZ$1, 0))</f>
        <v/>
      </c>
      <c r="C834">
        <f>INDEX(resultados!$A$2:$ZZ$1797, 828, MATCH($B$3, resultados!$A$1:$ZZ$1, 0))</f>
        <v/>
      </c>
    </row>
    <row r="835">
      <c r="A835">
        <f>INDEX(resultados!$A$2:$ZZ$1797, 829, MATCH($B$1, resultados!$A$1:$ZZ$1, 0))</f>
        <v/>
      </c>
      <c r="B835">
        <f>INDEX(resultados!$A$2:$ZZ$1797, 829, MATCH($B$2, resultados!$A$1:$ZZ$1, 0))</f>
        <v/>
      </c>
      <c r="C835">
        <f>INDEX(resultados!$A$2:$ZZ$1797, 829, MATCH($B$3, resultados!$A$1:$ZZ$1, 0))</f>
        <v/>
      </c>
    </row>
    <row r="836">
      <c r="A836">
        <f>INDEX(resultados!$A$2:$ZZ$1797, 830, MATCH($B$1, resultados!$A$1:$ZZ$1, 0))</f>
        <v/>
      </c>
      <c r="B836">
        <f>INDEX(resultados!$A$2:$ZZ$1797, 830, MATCH($B$2, resultados!$A$1:$ZZ$1, 0))</f>
        <v/>
      </c>
      <c r="C836">
        <f>INDEX(resultados!$A$2:$ZZ$1797, 830, MATCH($B$3, resultados!$A$1:$ZZ$1, 0))</f>
        <v/>
      </c>
    </row>
    <row r="837">
      <c r="A837">
        <f>INDEX(resultados!$A$2:$ZZ$1797, 831, MATCH($B$1, resultados!$A$1:$ZZ$1, 0))</f>
        <v/>
      </c>
      <c r="B837">
        <f>INDEX(resultados!$A$2:$ZZ$1797, 831, MATCH($B$2, resultados!$A$1:$ZZ$1, 0))</f>
        <v/>
      </c>
      <c r="C837">
        <f>INDEX(resultados!$A$2:$ZZ$1797, 831, MATCH($B$3, resultados!$A$1:$ZZ$1, 0))</f>
        <v/>
      </c>
    </row>
    <row r="838">
      <c r="A838">
        <f>INDEX(resultados!$A$2:$ZZ$1797, 832, MATCH($B$1, resultados!$A$1:$ZZ$1, 0))</f>
        <v/>
      </c>
      <c r="B838">
        <f>INDEX(resultados!$A$2:$ZZ$1797, 832, MATCH($B$2, resultados!$A$1:$ZZ$1, 0))</f>
        <v/>
      </c>
      <c r="C838">
        <f>INDEX(resultados!$A$2:$ZZ$1797, 832, MATCH($B$3, resultados!$A$1:$ZZ$1, 0))</f>
        <v/>
      </c>
    </row>
    <row r="839">
      <c r="A839">
        <f>INDEX(resultados!$A$2:$ZZ$1797, 833, MATCH($B$1, resultados!$A$1:$ZZ$1, 0))</f>
        <v/>
      </c>
      <c r="B839">
        <f>INDEX(resultados!$A$2:$ZZ$1797, 833, MATCH($B$2, resultados!$A$1:$ZZ$1, 0))</f>
        <v/>
      </c>
      <c r="C839">
        <f>INDEX(resultados!$A$2:$ZZ$1797, 833, MATCH($B$3, resultados!$A$1:$ZZ$1, 0))</f>
        <v/>
      </c>
    </row>
    <row r="840">
      <c r="A840">
        <f>INDEX(resultados!$A$2:$ZZ$1797, 834, MATCH($B$1, resultados!$A$1:$ZZ$1, 0))</f>
        <v/>
      </c>
      <c r="B840">
        <f>INDEX(resultados!$A$2:$ZZ$1797, 834, MATCH($B$2, resultados!$A$1:$ZZ$1, 0))</f>
        <v/>
      </c>
      <c r="C840">
        <f>INDEX(resultados!$A$2:$ZZ$1797, 834, MATCH($B$3, resultados!$A$1:$ZZ$1, 0))</f>
        <v/>
      </c>
    </row>
    <row r="841">
      <c r="A841">
        <f>INDEX(resultados!$A$2:$ZZ$1797, 835, MATCH($B$1, resultados!$A$1:$ZZ$1, 0))</f>
        <v/>
      </c>
      <c r="B841">
        <f>INDEX(resultados!$A$2:$ZZ$1797, 835, MATCH($B$2, resultados!$A$1:$ZZ$1, 0))</f>
        <v/>
      </c>
      <c r="C841">
        <f>INDEX(resultados!$A$2:$ZZ$1797, 835, MATCH($B$3, resultados!$A$1:$ZZ$1, 0))</f>
        <v/>
      </c>
    </row>
    <row r="842">
      <c r="A842">
        <f>INDEX(resultados!$A$2:$ZZ$1797, 836, MATCH($B$1, resultados!$A$1:$ZZ$1, 0))</f>
        <v/>
      </c>
      <c r="B842">
        <f>INDEX(resultados!$A$2:$ZZ$1797, 836, MATCH($B$2, resultados!$A$1:$ZZ$1, 0))</f>
        <v/>
      </c>
      <c r="C842">
        <f>INDEX(resultados!$A$2:$ZZ$1797, 836, MATCH($B$3, resultados!$A$1:$ZZ$1, 0))</f>
        <v/>
      </c>
    </row>
    <row r="843">
      <c r="A843">
        <f>INDEX(resultados!$A$2:$ZZ$1797, 837, MATCH($B$1, resultados!$A$1:$ZZ$1, 0))</f>
        <v/>
      </c>
      <c r="B843">
        <f>INDEX(resultados!$A$2:$ZZ$1797, 837, MATCH($B$2, resultados!$A$1:$ZZ$1, 0))</f>
        <v/>
      </c>
      <c r="C843">
        <f>INDEX(resultados!$A$2:$ZZ$1797, 837, MATCH($B$3, resultados!$A$1:$ZZ$1, 0))</f>
        <v/>
      </c>
    </row>
    <row r="844">
      <c r="A844">
        <f>INDEX(resultados!$A$2:$ZZ$1797, 838, MATCH($B$1, resultados!$A$1:$ZZ$1, 0))</f>
        <v/>
      </c>
      <c r="B844">
        <f>INDEX(resultados!$A$2:$ZZ$1797, 838, MATCH($B$2, resultados!$A$1:$ZZ$1, 0))</f>
        <v/>
      </c>
      <c r="C844">
        <f>INDEX(resultados!$A$2:$ZZ$1797, 838, MATCH($B$3, resultados!$A$1:$ZZ$1, 0))</f>
        <v/>
      </c>
    </row>
    <row r="845">
      <c r="A845">
        <f>INDEX(resultados!$A$2:$ZZ$1797, 839, MATCH($B$1, resultados!$A$1:$ZZ$1, 0))</f>
        <v/>
      </c>
      <c r="B845">
        <f>INDEX(resultados!$A$2:$ZZ$1797, 839, MATCH($B$2, resultados!$A$1:$ZZ$1, 0))</f>
        <v/>
      </c>
      <c r="C845">
        <f>INDEX(resultados!$A$2:$ZZ$1797, 839, MATCH($B$3, resultados!$A$1:$ZZ$1, 0))</f>
        <v/>
      </c>
    </row>
    <row r="846">
      <c r="A846">
        <f>INDEX(resultados!$A$2:$ZZ$1797, 840, MATCH($B$1, resultados!$A$1:$ZZ$1, 0))</f>
        <v/>
      </c>
      <c r="B846">
        <f>INDEX(resultados!$A$2:$ZZ$1797, 840, MATCH($B$2, resultados!$A$1:$ZZ$1, 0))</f>
        <v/>
      </c>
      <c r="C846">
        <f>INDEX(resultados!$A$2:$ZZ$1797, 840, MATCH($B$3, resultados!$A$1:$ZZ$1, 0))</f>
        <v/>
      </c>
    </row>
    <row r="847">
      <c r="A847">
        <f>INDEX(resultados!$A$2:$ZZ$1797, 841, MATCH($B$1, resultados!$A$1:$ZZ$1, 0))</f>
        <v/>
      </c>
      <c r="B847">
        <f>INDEX(resultados!$A$2:$ZZ$1797, 841, MATCH($B$2, resultados!$A$1:$ZZ$1, 0))</f>
        <v/>
      </c>
      <c r="C847">
        <f>INDEX(resultados!$A$2:$ZZ$1797, 841, MATCH($B$3, resultados!$A$1:$ZZ$1, 0))</f>
        <v/>
      </c>
    </row>
    <row r="848">
      <c r="A848">
        <f>INDEX(resultados!$A$2:$ZZ$1797, 842, MATCH($B$1, resultados!$A$1:$ZZ$1, 0))</f>
        <v/>
      </c>
      <c r="B848">
        <f>INDEX(resultados!$A$2:$ZZ$1797, 842, MATCH($B$2, resultados!$A$1:$ZZ$1, 0))</f>
        <v/>
      </c>
      <c r="C848">
        <f>INDEX(resultados!$A$2:$ZZ$1797, 842, MATCH($B$3, resultados!$A$1:$ZZ$1, 0))</f>
        <v/>
      </c>
    </row>
    <row r="849">
      <c r="A849">
        <f>INDEX(resultados!$A$2:$ZZ$1797, 843, MATCH($B$1, resultados!$A$1:$ZZ$1, 0))</f>
        <v/>
      </c>
      <c r="B849">
        <f>INDEX(resultados!$A$2:$ZZ$1797, 843, MATCH($B$2, resultados!$A$1:$ZZ$1, 0))</f>
        <v/>
      </c>
      <c r="C849">
        <f>INDEX(resultados!$A$2:$ZZ$1797, 843, MATCH($B$3, resultados!$A$1:$ZZ$1, 0))</f>
        <v/>
      </c>
    </row>
    <row r="850">
      <c r="A850">
        <f>INDEX(resultados!$A$2:$ZZ$1797, 844, MATCH($B$1, resultados!$A$1:$ZZ$1, 0))</f>
        <v/>
      </c>
      <c r="B850">
        <f>INDEX(resultados!$A$2:$ZZ$1797, 844, MATCH($B$2, resultados!$A$1:$ZZ$1, 0))</f>
        <v/>
      </c>
      <c r="C850">
        <f>INDEX(resultados!$A$2:$ZZ$1797, 844, MATCH($B$3, resultados!$A$1:$ZZ$1, 0))</f>
        <v/>
      </c>
    </row>
    <row r="851">
      <c r="A851">
        <f>INDEX(resultados!$A$2:$ZZ$1797, 845, MATCH($B$1, resultados!$A$1:$ZZ$1, 0))</f>
        <v/>
      </c>
      <c r="B851">
        <f>INDEX(resultados!$A$2:$ZZ$1797, 845, MATCH($B$2, resultados!$A$1:$ZZ$1, 0))</f>
        <v/>
      </c>
      <c r="C851">
        <f>INDEX(resultados!$A$2:$ZZ$1797, 845, MATCH($B$3, resultados!$A$1:$ZZ$1, 0))</f>
        <v/>
      </c>
    </row>
    <row r="852">
      <c r="A852">
        <f>INDEX(resultados!$A$2:$ZZ$1797, 846, MATCH($B$1, resultados!$A$1:$ZZ$1, 0))</f>
        <v/>
      </c>
      <c r="B852">
        <f>INDEX(resultados!$A$2:$ZZ$1797, 846, MATCH($B$2, resultados!$A$1:$ZZ$1, 0))</f>
        <v/>
      </c>
      <c r="C852">
        <f>INDEX(resultados!$A$2:$ZZ$1797, 846, MATCH($B$3, resultados!$A$1:$ZZ$1, 0))</f>
        <v/>
      </c>
    </row>
    <row r="853">
      <c r="A853">
        <f>INDEX(resultados!$A$2:$ZZ$1797, 847, MATCH($B$1, resultados!$A$1:$ZZ$1, 0))</f>
        <v/>
      </c>
      <c r="B853">
        <f>INDEX(resultados!$A$2:$ZZ$1797, 847, MATCH($B$2, resultados!$A$1:$ZZ$1, 0))</f>
        <v/>
      </c>
      <c r="C853">
        <f>INDEX(resultados!$A$2:$ZZ$1797, 847, MATCH($B$3, resultados!$A$1:$ZZ$1, 0))</f>
        <v/>
      </c>
    </row>
    <row r="854">
      <c r="A854">
        <f>INDEX(resultados!$A$2:$ZZ$1797, 848, MATCH($B$1, resultados!$A$1:$ZZ$1, 0))</f>
        <v/>
      </c>
      <c r="B854">
        <f>INDEX(resultados!$A$2:$ZZ$1797, 848, MATCH($B$2, resultados!$A$1:$ZZ$1, 0))</f>
        <v/>
      </c>
      <c r="C854">
        <f>INDEX(resultados!$A$2:$ZZ$1797, 848, MATCH($B$3, resultados!$A$1:$ZZ$1, 0))</f>
        <v/>
      </c>
    </row>
    <row r="855">
      <c r="A855">
        <f>INDEX(resultados!$A$2:$ZZ$1797, 849, MATCH($B$1, resultados!$A$1:$ZZ$1, 0))</f>
        <v/>
      </c>
      <c r="B855">
        <f>INDEX(resultados!$A$2:$ZZ$1797, 849, MATCH($B$2, resultados!$A$1:$ZZ$1, 0))</f>
        <v/>
      </c>
      <c r="C855">
        <f>INDEX(resultados!$A$2:$ZZ$1797, 849, MATCH($B$3, resultados!$A$1:$ZZ$1, 0))</f>
        <v/>
      </c>
    </row>
    <row r="856">
      <c r="A856">
        <f>INDEX(resultados!$A$2:$ZZ$1797, 850, MATCH($B$1, resultados!$A$1:$ZZ$1, 0))</f>
        <v/>
      </c>
      <c r="B856">
        <f>INDEX(resultados!$A$2:$ZZ$1797, 850, MATCH($B$2, resultados!$A$1:$ZZ$1, 0))</f>
        <v/>
      </c>
      <c r="C856">
        <f>INDEX(resultados!$A$2:$ZZ$1797, 850, MATCH($B$3, resultados!$A$1:$ZZ$1, 0))</f>
        <v/>
      </c>
    </row>
    <row r="857">
      <c r="A857">
        <f>INDEX(resultados!$A$2:$ZZ$1797, 851, MATCH($B$1, resultados!$A$1:$ZZ$1, 0))</f>
        <v/>
      </c>
      <c r="B857">
        <f>INDEX(resultados!$A$2:$ZZ$1797, 851, MATCH($B$2, resultados!$A$1:$ZZ$1, 0))</f>
        <v/>
      </c>
      <c r="C857">
        <f>INDEX(resultados!$A$2:$ZZ$1797, 851, MATCH($B$3, resultados!$A$1:$ZZ$1, 0))</f>
        <v/>
      </c>
    </row>
    <row r="858">
      <c r="A858">
        <f>INDEX(resultados!$A$2:$ZZ$1797, 852, MATCH($B$1, resultados!$A$1:$ZZ$1, 0))</f>
        <v/>
      </c>
      <c r="B858">
        <f>INDEX(resultados!$A$2:$ZZ$1797, 852, MATCH($B$2, resultados!$A$1:$ZZ$1, 0))</f>
        <v/>
      </c>
      <c r="C858">
        <f>INDEX(resultados!$A$2:$ZZ$1797, 852, MATCH($B$3, resultados!$A$1:$ZZ$1, 0))</f>
        <v/>
      </c>
    </row>
    <row r="859">
      <c r="A859">
        <f>INDEX(resultados!$A$2:$ZZ$1797, 853, MATCH($B$1, resultados!$A$1:$ZZ$1, 0))</f>
        <v/>
      </c>
      <c r="B859">
        <f>INDEX(resultados!$A$2:$ZZ$1797, 853, MATCH($B$2, resultados!$A$1:$ZZ$1, 0))</f>
        <v/>
      </c>
      <c r="C859">
        <f>INDEX(resultados!$A$2:$ZZ$1797, 853, MATCH($B$3, resultados!$A$1:$ZZ$1, 0))</f>
        <v/>
      </c>
    </row>
    <row r="860">
      <c r="A860">
        <f>INDEX(resultados!$A$2:$ZZ$1797, 854, MATCH($B$1, resultados!$A$1:$ZZ$1, 0))</f>
        <v/>
      </c>
      <c r="B860">
        <f>INDEX(resultados!$A$2:$ZZ$1797, 854, MATCH($B$2, resultados!$A$1:$ZZ$1, 0))</f>
        <v/>
      </c>
      <c r="C860">
        <f>INDEX(resultados!$A$2:$ZZ$1797, 854, MATCH($B$3, resultados!$A$1:$ZZ$1, 0))</f>
        <v/>
      </c>
    </row>
    <row r="861">
      <c r="A861">
        <f>INDEX(resultados!$A$2:$ZZ$1797, 855, MATCH($B$1, resultados!$A$1:$ZZ$1, 0))</f>
        <v/>
      </c>
      <c r="B861">
        <f>INDEX(resultados!$A$2:$ZZ$1797, 855, MATCH($B$2, resultados!$A$1:$ZZ$1, 0))</f>
        <v/>
      </c>
      <c r="C861">
        <f>INDEX(resultados!$A$2:$ZZ$1797, 855, MATCH($B$3, resultados!$A$1:$ZZ$1, 0))</f>
        <v/>
      </c>
    </row>
    <row r="862">
      <c r="A862">
        <f>INDEX(resultados!$A$2:$ZZ$1797, 856, MATCH($B$1, resultados!$A$1:$ZZ$1, 0))</f>
        <v/>
      </c>
      <c r="B862">
        <f>INDEX(resultados!$A$2:$ZZ$1797, 856, MATCH($B$2, resultados!$A$1:$ZZ$1, 0))</f>
        <v/>
      </c>
      <c r="C862">
        <f>INDEX(resultados!$A$2:$ZZ$1797, 856, MATCH($B$3, resultados!$A$1:$ZZ$1, 0))</f>
        <v/>
      </c>
    </row>
    <row r="863">
      <c r="A863">
        <f>INDEX(resultados!$A$2:$ZZ$1797, 857, MATCH($B$1, resultados!$A$1:$ZZ$1, 0))</f>
        <v/>
      </c>
      <c r="B863">
        <f>INDEX(resultados!$A$2:$ZZ$1797, 857, MATCH($B$2, resultados!$A$1:$ZZ$1, 0))</f>
        <v/>
      </c>
      <c r="C863">
        <f>INDEX(resultados!$A$2:$ZZ$1797, 857, MATCH($B$3, resultados!$A$1:$ZZ$1, 0))</f>
        <v/>
      </c>
    </row>
    <row r="864">
      <c r="A864">
        <f>INDEX(resultados!$A$2:$ZZ$1797, 858, MATCH($B$1, resultados!$A$1:$ZZ$1, 0))</f>
        <v/>
      </c>
      <c r="B864">
        <f>INDEX(resultados!$A$2:$ZZ$1797, 858, MATCH($B$2, resultados!$A$1:$ZZ$1, 0))</f>
        <v/>
      </c>
      <c r="C864">
        <f>INDEX(resultados!$A$2:$ZZ$1797, 858, MATCH($B$3, resultados!$A$1:$ZZ$1, 0))</f>
        <v/>
      </c>
    </row>
    <row r="865">
      <c r="A865">
        <f>INDEX(resultados!$A$2:$ZZ$1797, 859, MATCH($B$1, resultados!$A$1:$ZZ$1, 0))</f>
        <v/>
      </c>
      <c r="B865">
        <f>INDEX(resultados!$A$2:$ZZ$1797, 859, MATCH($B$2, resultados!$A$1:$ZZ$1, 0))</f>
        <v/>
      </c>
      <c r="C865">
        <f>INDEX(resultados!$A$2:$ZZ$1797, 859, MATCH($B$3, resultados!$A$1:$ZZ$1, 0))</f>
        <v/>
      </c>
    </row>
    <row r="866">
      <c r="A866">
        <f>INDEX(resultados!$A$2:$ZZ$1797, 860, MATCH($B$1, resultados!$A$1:$ZZ$1, 0))</f>
        <v/>
      </c>
      <c r="B866">
        <f>INDEX(resultados!$A$2:$ZZ$1797, 860, MATCH($B$2, resultados!$A$1:$ZZ$1, 0))</f>
        <v/>
      </c>
      <c r="C866">
        <f>INDEX(resultados!$A$2:$ZZ$1797, 860, MATCH($B$3, resultados!$A$1:$ZZ$1, 0))</f>
        <v/>
      </c>
    </row>
    <row r="867">
      <c r="A867">
        <f>INDEX(resultados!$A$2:$ZZ$1797, 861, MATCH($B$1, resultados!$A$1:$ZZ$1, 0))</f>
        <v/>
      </c>
      <c r="B867">
        <f>INDEX(resultados!$A$2:$ZZ$1797, 861, MATCH($B$2, resultados!$A$1:$ZZ$1, 0))</f>
        <v/>
      </c>
      <c r="C867">
        <f>INDEX(resultados!$A$2:$ZZ$1797, 861, MATCH($B$3, resultados!$A$1:$ZZ$1, 0))</f>
        <v/>
      </c>
    </row>
    <row r="868">
      <c r="A868">
        <f>INDEX(resultados!$A$2:$ZZ$1797, 862, MATCH($B$1, resultados!$A$1:$ZZ$1, 0))</f>
        <v/>
      </c>
      <c r="B868">
        <f>INDEX(resultados!$A$2:$ZZ$1797, 862, MATCH($B$2, resultados!$A$1:$ZZ$1, 0))</f>
        <v/>
      </c>
      <c r="C868">
        <f>INDEX(resultados!$A$2:$ZZ$1797, 862, MATCH($B$3, resultados!$A$1:$ZZ$1, 0))</f>
        <v/>
      </c>
    </row>
    <row r="869">
      <c r="A869">
        <f>INDEX(resultados!$A$2:$ZZ$1797, 863, MATCH($B$1, resultados!$A$1:$ZZ$1, 0))</f>
        <v/>
      </c>
      <c r="B869">
        <f>INDEX(resultados!$A$2:$ZZ$1797, 863, MATCH($B$2, resultados!$A$1:$ZZ$1, 0))</f>
        <v/>
      </c>
      <c r="C869">
        <f>INDEX(resultados!$A$2:$ZZ$1797, 863, MATCH($B$3, resultados!$A$1:$ZZ$1, 0))</f>
        <v/>
      </c>
    </row>
    <row r="870">
      <c r="A870">
        <f>INDEX(resultados!$A$2:$ZZ$1797, 864, MATCH($B$1, resultados!$A$1:$ZZ$1, 0))</f>
        <v/>
      </c>
      <c r="B870">
        <f>INDEX(resultados!$A$2:$ZZ$1797, 864, MATCH($B$2, resultados!$A$1:$ZZ$1, 0))</f>
        <v/>
      </c>
      <c r="C870">
        <f>INDEX(resultados!$A$2:$ZZ$1797, 864, MATCH($B$3, resultados!$A$1:$ZZ$1, 0))</f>
        <v/>
      </c>
    </row>
    <row r="871">
      <c r="A871">
        <f>INDEX(resultados!$A$2:$ZZ$1797, 865, MATCH($B$1, resultados!$A$1:$ZZ$1, 0))</f>
        <v/>
      </c>
      <c r="B871">
        <f>INDEX(resultados!$A$2:$ZZ$1797, 865, MATCH($B$2, resultados!$A$1:$ZZ$1, 0))</f>
        <v/>
      </c>
      <c r="C871">
        <f>INDEX(resultados!$A$2:$ZZ$1797, 865, MATCH($B$3, resultados!$A$1:$ZZ$1, 0))</f>
        <v/>
      </c>
    </row>
    <row r="872">
      <c r="A872">
        <f>INDEX(resultados!$A$2:$ZZ$1797, 866, MATCH($B$1, resultados!$A$1:$ZZ$1, 0))</f>
        <v/>
      </c>
      <c r="B872">
        <f>INDEX(resultados!$A$2:$ZZ$1797, 866, MATCH($B$2, resultados!$A$1:$ZZ$1, 0))</f>
        <v/>
      </c>
      <c r="C872">
        <f>INDEX(resultados!$A$2:$ZZ$1797, 866, MATCH($B$3, resultados!$A$1:$ZZ$1, 0))</f>
        <v/>
      </c>
    </row>
    <row r="873">
      <c r="A873">
        <f>INDEX(resultados!$A$2:$ZZ$1797, 867, MATCH($B$1, resultados!$A$1:$ZZ$1, 0))</f>
        <v/>
      </c>
      <c r="B873">
        <f>INDEX(resultados!$A$2:$ZZ$1797, 867, MATCH($B$2, resultados!$A$1:$ZZ$1, 0))</f>
        <v/>
      </c>
      <c r="C873">
        <f>INDEX(resultados!$A$2:$ZZ$1797, 867, MATCH($B$3, resultados!$A$1:$ZZ$1, 0))</f>
        <v/>
      </c>
    </row>
    <row r="874">
      <c r="A874">
        <f>INDEX(resultados!$A$2:$ZZ$1797, 868, MATCH($B$1, resultados!$A$1:$ZZ$1, 0))</f>
        <v/>
      </c>
      <c r="B874">
        <f>INDEX(resultados!$A$2:$ZZ$1797, 868, MATCH($B$2, resultados!$A$1:$ZZ$1, 0))</f>
        <v/>
      </c>
      <c r="C874">
        <f>INDEX(resultados!$A$2:$ZZ$1797, 868, MATCH($B$3, resultados!$A$1:$ZZ$1, 0))</f>
        <v/>
      </c>
    </row>
    <row r="875">
      <c r="A875">
        <f>INDEX(resultados!$A$2:$ZZ$1797, 869, MATCH($B$1, resultados!$A$1:$ZZ$1, 0))</f>
        <v/>
      </c>
      <c r="B875">
        <f>INDEX(resultados!$A$2:$ZZ$1797, 869, MATCH($B$2, resultados!$A$1:$ZZ$1, 0))</f>
        <v/>
      </c>
      <c r="C875">
        <f>INDEX(resultados!$A$2:$ZZ$1797, 869, MATCH($B$3, resultados!$A$1:$ZZ$1, 0))</f>
        <v/>
      </c>
    </row>
    <row r="876">
      <c r="A876">
        <f>INDEX(resultados!$A$2:$ZZ$1797, 870, MATCH($B$1, resultados!$A$1:$ZZ$1, 0))</f>
        <v/>
      </c>
      <c r="B876">
        <f>INDEX(resultados!$A$2:$ZZ$1797, 870, MATCH($B$2, resultados!$A$1:$ZZ$1, 0))</f>
        <v/>
      </c>
      <c r="C876">
        <f>INDEX(resultados!$A$2:$ZZ$1797, 870, MATCH($B$3, resultados!$A$1:$ZZ$1, 0))</f>
        <v/>
      </c>
    </row>
    <row r="877">
      <c r="A877">
        <f>INDEX(resultados!$A$2:$ZZ$1797, 871, MATCH($B$1, resultados!$A$1:$ZZ$1, 0))</f>
        <v/>
      </c>
      <c r="B877">
        <f>INDEX(resultados!$A$2:$ZZ$1797, 871, MATCH($B$2, resultados!$A$1:$ZZ$1, 0))</f>
        <v/>
      </c>
      <c r="C877">
        <f>INDEX(resultados!$A$2:$ZZ$1797, 871, MATCH($B$3, resultados!$A$1:$ZZ$1, 0))</f>
        <v/>
      </c>
    </row>
    <row r="878">
      <c r="A878">
        <f>INDEX(resultados!$A$2:$ZZ$1797, 872, MATCH($B$1, resultados!$A$1:$ZZ$1, 0))</f>
        <v/>
      </c>
      <c r="B878">
        <f>INDEX(resultados!$A$2:$ZZ$1797, 872, MATCH($B$2, resultados!$A$1:$ZZ$1, 0))</f>
        <v/>
      </c>
      <c r="C878">
        <f>INDEX(resultados!$A$2:$ZZ$1797, 872, MATCH($B$3, resultados!$A$1:$ZZ$1, 0))</f>
        <v/>
      </c>
    </row>
    <row r="879">
      <c r="A879">
        <f>INDEX(resultados!$A$2:$ZZ$1797, 873, MATCH($B$1, resultados!$A$1:$ZZ$1, 0))</f>
        <v/>
      </c>
      <c r="B879">
        <f>INDEX(resultados!$A$2:$ZZ$1797, 873, MATCH($B$2, resultados!$A$1:$ZZ$1, 0))</f>
        <v/>
      </c>
      <c r="C879">
        <f>INDEX(resultados!$A$2:$ZZ$1797, 873, MATCH($B$3, resultados!$A$1:$ZZ$1, 0))</f>
        <v/>
      </c>
    </row>
    <row r="880">
      <c r="A880">
        <f>INDEX(resultados!$A$2:$ZZ$1797, 874, MATCH($B$1, resultados!$A$1:$ZZ$1, 0))</f>
        <v/>
      </c>
      <c r="B880">
        <f>INDEX(resultados!$A$2:$ZZ$1797, 874, MATCH($B$2, resultados!$A$1:$ZZ$1, 0))</f>
        <v/>
      </c>
      <c r="C880">
        <f>INDEX(resultados!$A$2:$ZZ$1797, 874, MATCH($B$3, resultados!$A$1:$ZZ$1, 0))</f>
        <v/>
      </c>
    </row>
    <row r="881">
      <c r="A881">
        <f>INDEX(resultados!$A$2:$ZZ$1797, 875, MATCH($B$1, resultados!$A$1:$ZZ$1, 0))</f>
        <v/>
      </c>
      <c r="B881">
        <f>INDEX(resultados!$A$2:$ZZ$1797, 875, MATCH($B$2, resultados!$A$1:$ZZ$1, 0))</f>
        <v/>
      </c>
      <c r="C881">
        <f>INDEX(resultados!$A$2:$ZZ$1797, 875, MATCH($B$3, resultados!$A$1:$ZZ$1, 0))</f>
        <v/>
      </c>
    </row>
    <row r="882">
      <c r="A882">
        <f>INDEX(resultados!$A$2:$ZZ$1797, 876, MATCH($B$1, resultados!$A$1:$ZZ$1, 0))</f>
        <v/>
      </c>
      <c r="B882">
        <f>INDEX(resultados!$A$2:$ZZ$1797, 876, MATCH($B$2, resultados!$A$1:$ZZ$1, 0))</f>
        <v/>
      </c>
      <c r="C882">
        <f>INDEX(resultados!$A$2:$ZZ$1797, 876, MATCH($B$3, resultados!$A$1:$ZZ$1, 0))</f>
        <v/>
      </c>
    </row>
    <row r="883">
      <c r="A883">
        <f>INDEX(resultados!$A$2:$ZZ$1797, 877, MATCH($B$1, resultados!$A$1:$ZZ$1, 0))</f>
        <v/>
      </c>
      <c r="B883">
        <f>INDEX(resultados!$A$2:$ZZ$1797, 877, MATCH($B$2, resultados!$A$1:$ZZ$1, 0))</f>
        <v/>
      </c>
      <c r="C883">
        <f>INDEX(resultados!$A$2:$ZZ$1797, 877, MATCH($B$3, resultados!$A$1:$ZZ$1, 0))</f>
        <v/>
      </c>
    </row>
    <row r="884">
      <c r="A884">
        <f>INDEX(resultados!$A$2:$ZZ$1797, 878, MATCH($B$1, resultados!$A$1:$ZZ$1, 0))</f>
        <v/>
      </c>
      <c r="B884">
        <f>INDEX(resultados!$A$2:$ZZ$1797, 878, MATCH($B$2, resultados!$A$1:$ZZ$1, 0))</f>
        <v/>
      </c>
      <c r="C884">
        <f>INDEX(resultados!$A$2:$ZZ$1797, 878, MATCH($B$3, resultados!$A$1:$ZZ$1, 0))</f>
        <v/>
      </c>
    </row>
    <row r="885">
      <c r="A885">
        <f>INDEX(resultados!$A$2:$ZZ$1797, 879, MATCH($B$1, resultados!$A$1:$ZZ$1, 0))</f>
        <v/>
      </c>
      <c r="B885">
        <f>INDEX(resultados!$A$2:$ZZ$1797, 879, MATCH($B$2, resultados!$A$1:$ZZ$1, 0))</f>
        <v/>
      </c>
      <c r="C885">
        <f>INDEX(resultados!$A$2:$ZZ$1797, 879, MATCH($B$3, resultados!$A$1:$ZZ$1, 0))</f>
        <v/>
      </c>
    </row>
    <row r="886">
      <c r="A886">
        <f>INDEX(resultados!$A$2:$ZZ$1797, 880, MATCH($B$1, resultados!$A$1:$ZZ$1, 0))</f>
        <v/>
      </c>
      <c r="B886">
        <f>INDEX(resultados!$A$2:$ZZ$1797, 880, MATCH($B$2, resultados!$A$1:$ZZ$1, 0))</f>
        <v/>
      </c>
      <c r="C886">
        <f>INDEX(resultados!$A$2:$ZZ$1797, 880, MATCH($B$3, resultados!$A$1:$ZZ$1, 0))</f>
        <v/>
      </c>
    </row>
    <row r="887">
      <c r="A887">
        <f>INDEX(resultados!$A$2:$ZZ$1797, 881, MATCH($B$1, resultados!$A$1:$ZZ$1, 0))</f>
        <v/>
      </c>
      <c r="B887">
        <f>INDEX(resultados!$A$2:$ZZ$1797, 881, MATCH($B$2, resultados!$A$1:$ZZ$1, 0))</f>
        <v/>
      </c>
      <c r="C887">
        <f>INDEX(resultados!$A$2:$ZZ$1797, 881, MATCH($B$3, resultados!$A$1:$ZZ$1, 0))</f>
        <v/>
      </c>
    </row>
    <row r="888">
      <c r="A888">
        <f>INDEX(resultados!$A$2:$ZZ$1797, 882, MATCH($B$1, resultados!$A$1:$ZZ$1, 0))</f>
        <v/>
      </c>
      <c r="B888">
        <f>INDEX(resultados!$A$2:$ZZ$1797, 882, MATCH($B$2, resultados!$A$1:$ZZ$1, 0))</f>
        <v/>
      </c>
      <c r="C888">
        <f>INDEX(resultados!$A$2:$ZZ$1797, 882, MATCH($B$3, resultados!$A$1:$ZZ$1, 0))</f>
        <v/>
      </c>
    </row>
    <row r="889">
      <c r="A889">
        <f>INDEX(resultados!$A$2:$ZZ$1797, 883, MATCH($B$1, resultados!$A$1:$ZZ$1, 0))</f>
        <v/>
      </c>
      <c r="B889">
        <f>INDEX(resultados!$A$2:$ZZ$1797, 883, MATCH($B$2, resultados!$A$1:$ZZ$1, 0))</f>
        <v/>
      </c>
      <c r="C889">
        <f>INDEX(resultados!$A$2:$ZZ$1797, 883, MATCH($B$3, resultados!$A$1:$ZZ$1, 0))</f>
        <v/>
      </c>
    </row>
    <row r="890">
      <c r="A890">
        <f>INDEX(resultados!$A$2:$ZZ$1797, 884, MATCH($B$1, resultados!$A$1:$ZZ$1, 0))</f>
        <v/>
      </c>
      <c r="B890">
        <f>INDEX(resultados!$A$2:$ZZ$1797, 884, MATCH($B$2, resultados!$A$1:$ZZ$1, 0))</f>
        <v/>
      </c>
      <c r="C890">
        <f>INDEX(resultados!$A$2:$ZZ$1797, 884, MATCH($B$3, resultados!$A$1:$ZZ$1, 0))</f>
        <v/>
      </c>
    </row>
    <row r="891">
      <c r="A891">
        <f>INDEX(resultados!$A$2:$ZZ$1797, 885, MATCH($B$1, resultados!$A$1:$ZZ$1, 0))</f>
        <v/>
      </c>
      <c r="B891">
        <f>INDEX(resultados!$A$2:$ZZ$1797, 885, MATCH($B$2, resultados!$A$1:$ZZ$1, 0))</f>
        <v/>
      </c>
      <c r="C891">
        <f>INDEX(resultados!$A$2:$ZZ$1797, 885, MATCH($B$3, resultados!$A$1:$ZZ$1, 0))</f>
        <v/>
      </c>
    </row>
    <row r="892">
      <c r="A892">
        <f>INDEX(resultados!$A$2:$ZZ$1797, 886, MATCH($B$1, resultados!$A$1:$ZZ$1, 0))</f>
        <v/>
      </c>
      <c r="B892">
        <f>INDEX(resultados!$A$2:$ZZ$1797, 886, MATCH($B$2, resultados!$A$1:$ZZ$1, 0))</f>
        <v/>
      </c>
      <c r="C892">
        <f>INDEX(resultados!$A$2:$ZZ$1797, 886, MATCH($B$3, resultados!$A$1:$ZZ$1, 0))</f>
        <v/>
      </c>
    </row>
    <row r="893">
      <c r="A893">
        <f>INDEX(resultados!$A$2:$ZZ$1797, 887, MATCH($B$1, resultados!$A$1:$ZZ$1, 0))</f>
        <v/>
      </c>
      <c r="B893">
        <f>INDEX(resultados!$A$2:$ZZ$1797, 887, MATCH($B$2, resultados!$A$1:$ZZ$1, 0))</f>
        <v/>
      </c>
      <c r="C893">
        <f>INDEX(resultados!$A$2:$ZZ$1797, 887, MATCH($B$3, resultados!$A$1:$ZZ$1, 0))</f>
        <v/>
      </c>
    </row>
    <row r="894">
      <c r="A894">
        <f>INDEX(resultados!$A$2:$ZZ$1797, 888, MATCH($B$1, resultados!$A$1:$ZZ$1, 0))</f>
        <v/>
      </c>
      <c r="B894">
        <f>INDEX(resultados!$A$2:$ZZ$1797, 888, MATCH($B$2, resultados!$A$1:$ZZ$1, 0))</f>
        <v/>
      </c>
      <c r="C894">
        <f>INDEX(resultados!$A$2:$ZZ$1797, 888, MATCH($B$3, resultados!$A$1:$ZZ$1, 0))</f>
        <v/>
      </c>
    </row>
    <row r="895">
      <c r="A895">
        <f>INDEX(resultados!$A$2:$ZZ$1797, 889, MATCH($B$1, resultados!$A$1:$ZZ$1, 0))</f>
        <v/>
      </c>
      <c r="B895">
        <f>INDEX(resultados!$A$2:$ZZ$1797, 889, MATCH($B$2, resultados!$A$1:$ZZ$1, 0))</f>
        <v/>
      </c>
      <c r="C895">
        <f>INDEX(resultados!$A$2:$ZZ$1797, 889, MATCH($B$3, resultados!$A$1:$ZZ$1, 0))</f>
        <v/>
      </c>
    </row>
    <row r="896">
      <c r="A896">
        <f>INDEX(resultados!$A$2:$ZZ$1797, 890, MATCH($B$1, resultados!$A$1:$ZZ$1, 0))</f>
        <v/>
      </c>
      <c r="B896">
        <f>INDEX(resultados!$A$2:$ZZ$1797, 890, MATCH($B$2, resultados!$A$1:$ZZ$1, 0))</f>
        <v/>
      </c>
      <c r="C896">
        <f>INDEX(resultados!$A$2:$ZZ$1797, 890, MATCH($B$3, resultados!$A$1:$ZZ$1, 0))</f>
        <v/>
      </c>
    </row>
    <row r="897">
      <c r="A897">
        <f>INDEX(resultados!$A$2:$ZZ$1797, 891, MATCH($B$1, resultados!$A$1:$ZZ$1, 0))</f>
        <v/>
      </c>
      <c r="B897">
        <f>INDEX(resultados!$A$2:$ZZ$1797, 891, MATCH($B$2, resultados!$A$1:$ZZ$1, 0))</f>
        <v/>
      </c>
      <c r="C897">
        <f>INDEX(resultados!$A$2:$ZZ$1797, 891, MATCH($B$3, resultados!$A$1:$ZZ$1, 0))</f>
        <v/>
      </c>
    </row>
    <row r="898">
      <c r="A898">
        <f>INDEX(resultados!$A$2:$ZZ$1797, 892, MATCH($B$1, resultados!$A$1:$ZZ$1, 0))</f>
        <v/>
      </c>
      <c r="B898">
        <f>INDEX(resultados!$A$2:$ZZ$1797, 892, MATCH($B$2, resultados!$A$1:$ZZ$1, 0))</f>
        <v/>
      </c>
      <c r="C898">
        <f>INDEX(resultados!$A$2:$ZZ$1797, 892, MATCH($B$3, resultados!$A$1:$ZZ$1, 0))</f>
        <v/>
      </c>
    </row>
    <row r="899">
      <c r="A899">
        <f>INDEX(resultados!$A$2:$ZZ$1797, 893, MATCH($B$1, resultados!$A$1:$ZZ$1, 0))</f>
        <v/>
      </c>
      <c r="B899">
        <f>INDEX(resultados!$A$2:$ZZ$1797, 893, MATCH($B$2, resultados!$A$1:$ZZ$1, 0))</f>
        <v/>
      </c>
      <c r="C899">
        <f>INDEX(resultados!$A$2:$ZZ$1797, 893, MATCH($B$3, resultados!$A$1:$ZZ$1, 0))</f>
        <v/>
      </c>
    </row>
    <row r="900">
      <c r="A900">
        <f>INDEX(resultados!$A$2:$ZZ$1797, 894, MATCH($B$1, resultados!$A$1:$ZZ$1, 0))</f>
        <v/>
      </c>
      <c r="B900">
        <f>INDEX(resultados!$A$2:$ZZ$1797, 894, MATCH($B$2, resultados!$A$1:$ZZ$1, 0))</f>
        <v/>
      </c>
      <c r="C900">
        <f>INDEX(resultados!$A$2:$ZZ$1797, 894, MATCH($B$3, resultados!$A$1:$ZZ$1, 0))</f>
        <v/>
      </c>
    </row>
    <row r="901">
      <c r="A901">
        <f>INDEX(resultados!$A$2:$ZZ$1797, 895, MATCH($B$1, resultados!$A$1:$ZZ$1, 0))</f>
        <v/>
      </c>
      <c r="B901">
        <f>INDEX(resultados!$A$2:$ZZ$1797, 895, MATCH($B$2, resultados!$A$1:$ZZ$1, 0))</f>
        <v/>
      </c>
      <c r="C901">
        <f>INDEX(resultados!$A$2:$ZZ$1797, 895, MATCH($B$3, resultados!$A$1:$ZZ$1, 0))</f>
        <v/>
      </c>
    </row>
    <row r="902">
      <c r="A902">
        <f>INDEX(resultados!$A$2:$ZZ$1797, 896, MATCH($B$1, resultados!$A$1:$ZZ$1, 0))</f>
        <v/>
      </c>
      <c r="B902">
        <f>INDEX(resultados!$A$2:$ZZ$1797, 896, MATCH($B$2, resultados!$A$1:$ZZ$1, 0))</f>
        <v/>
      </c>
      <c r="C902">
        <f>INDEX(resultados!$A$2:$ZZ$1797, 896, MATCH($B$3, resultados!$A$1:$ZZ$1, 0))</f>
        <v/>
      </c>
    </row>
    <row r="903">
      <c r="A903">
        <f>INDEX(resultados!$A$2:$ZZ$1797, 897, MATCH($B$1, resultados!$A$1:$ZZ$1, 0))</f>
        <v/>
      </c>
      <c r="B903">
        <f>INDEX(resultados!$A$2:$ZZ$1797, 897, MATCH($B$2, resultados!$A$1:$ZZ$1, 0))</f>
        <v/>
      </c>
      <c r="C903">
        <f>INDEX(resultados!$A$2:$ZZ$1797, 897, MATCH($B$3, resultados!$A$1:$ZZ$1, 0))</f>
        <v/>
      </c>
    </row>
    <row r="904">
      <c r="A904">
        <f>INDEX(resultados!$A$2:$ZZ$1797, 898, MATCH($B$1, resultados!$A$1:$ZZ$1, 0))</f>
        <v/>
      </c>
      <c r="B904">
        <f>INDEX(resultados!$A$2:$ZZ$1797, 898, MATCH($B$2, resultados!$A$1:$ZZ$1, 0))</f>
        <v/>
      </c>
      <c r="C904">
        <f>INDEX(resultados!$A$2:$ZZ$1797, 898, MATCH($B$3, resultados!$A$1:$ZZ$1, 0))</f>
        <v/>
      </c>
    </row>
    <row r="905">
      <c r="A905">
        <f>INDEX(resultados!$A$2:$ZZ$1797, 899, MATCH($B$1, resultados!$A$1:$ZZ$1, 0))</f>
        <v/>
      </c>
      <c r="B905">
        <f>INDEX(resultados!$A$2:$ZZ$1797, 899, MATCH($B$2, resultados!$A$1:$ZZ$1, 0))</f>
        <v/>
      </c>
      <c r="C905">
        <f>INDEX(resultados!$A$2:$ZZ$1797, 899, MATCH($B$3, resultados!$A$1:$ZZ$1, 0))</f>
        <v/>
      </c>
    </row>
    <row r="906">
      <c r="A906">
        <f>INDEX(resultados!$A$2:$ZZ$1797, 900, MATCH($B$1, resultados!$A$1:$ZZ$1, 0))</f>
        <v/>
      </c>
      <c r="B906">
        <f>INDEX(resultados!$A$2:$ZZ$1797, 900, MATCH($B$2, resultados!$A$1:$ZZ$1, 0))</f>
        <v/>
      </c>
      <c r="C906">
        <f>INDEX(resultados!$A$2:$ZZ$1797, 900, MATCH($B$3, resultados!$A$1:$ZZ$1, 0))</f>
        <v/>
      </c>
    </row>
    <row r="907">
      <c r="A907">
        <f>INDEX(resultados!$A$2:$ZZ$1797, 901, MATCH($B$1, resultados!$A$1:$ZZ$1, 0))</f>
        <v/>
      </c>
      <c r="B907">
        <f>INDEX(resultados!$A$2:$ZZ$1797, 901, MATCH($B$2, resultados!$A$1:$ZZ$1, 0))</f>
        <v/>
      </c>
      <c r="C907">
        <f>INDEX(resultados!$A$2:$ZZ$1797, 901, MATCH($B$3, resultados!$A$1:$ZZ$1, 0))</f>
        <v/>
      </c>
    </row>
    <row r="908">
      <c r="A908">
        <f>INDEX(resultados!$A$2:$ZZ$1797, 902, MATCH($B$1, resultados!$A$1:$ZZ$1, 0))</f>
        <v/>
      </c>
      <c r="B908">
        <f>INDEX(resultados!$A$2:$ZZ$1797, 902, MATCH($B$2, resultados!$A$1:$ZZ$1, 0))</f>
        <v/>
      </c>
      <c r="C908">
        <f>INDEX(resultados!$A$2:$ZZ$1797, 902, MATCH($B$3, resultados!$A$1:$ZZ$1, 0))</f>
        <v/>
      </c>
    </row>
    <row r="909">
      <c r="A909">
        <f>INDEX(resultados!$A$2:$ZZ$1797, 903, MATCH($B$1, resultados!$A$1:$ZZ$1, 0))</f>
        <v/>
      </c>
      <c r="B909">
        <f>INDEX(resultados!$A$2:$ZZ$1797, 903, MATCH($B$2, resultados!$A$1:$ZZ$1, 0))</f>
        <v/>
      </c>
      <c r="C909">
        <f>INDEX(resultados!$A$2:$ZZ$1797, 903, MATCH($B$3, resultados!$A$1:$ZZ$1, 0))</f>
        <v/>
      </c>
    </row>
    <row r="910">
      <c r="A910">
        <f>INDEX(resultados!$A$2:$ZZ$1797, 904, MATCH($B$1, resultados!$A$1:$ZZ$1, 0))</f>
        <v/>
      </c>
      <c r="B910">
        <f>INDEX(resultados!$A$2:$ZZ$1797, 904, MATCH($B$2, resultados!$A$1:$ZZ$1, 0))</f>
        <v/>
      </c>
      <c r="C910">
        <f>INDEX(resultados!$A$2:$ZZ$1797, 904, MATCH($B$3, resultados!$A$1:$ZZ$1, 0))</f>
        <v/>
      </c>
    </row>
    <row r="911">
      <c r="A911">
        <f>INDEX(resultados!$A$2:$ZZ$1797, 905, MATCH($B$1, resultados!$A$1:$ZZ$1, 0))</f>
        <v/>
      </c>
      <c r="B911">
        <f>INDEX(resultados!$A$2:$ZZ$1797, 905, MATCH($B$2, resultados!$A$1:$ZZ$1, 0))</f>
        <v/>
      </c>
      <c r="C911">
        <f>INDEX(resultados!$A$2:$ZZ$1797, 905, MATCH($B$3, resultados!$A$1:$ZZ$1, 0))</f>
        <v/>
      </c>
    </row>
    <row r="912">
      <c r="A912">
        <f>INDEX(resultados!$A$2:$ZZ$1797, 906, MATCH($B$1, resultados!$A$1:$ZZ$1, 0))</f>
        <v/>
      </c>
      <c r="B912">
        <f>INDEX(resultados!$A$2:$ZZ$1797, 906, MATCH($B$2, resultados!$A$1:$ZZ$1, 0))</f>
        <v/>
      </c>
      <c r="C912">
        <f>INDEX(resultados!$A$2:$ZZ$1797, 906, MATCH($B$3, resultados!$A$1:$ZZ$1, 0))</f>
        <v/>
      </c>
    </row>
    <row r="913">
      <c r="A913">
        <f>INDEX(resultados!$A$2:$ZZ$1797, 907, MATCH($B$1, resultados!$A$1:$ZZ$1, 0))</f>
        <v/>
      </c>
      <c r="B913">
        <f>INDEX(resultados!$A$2:$ZZ$1797, 907, MATCH($B$2, resultados!$A$1:$ZZ$1, 0))</f>
        <v/>
      </c>
      <c r="C913">
        <f>INDEX(resultados!$A$2:$ZZ$1797, 907, MATCH($B$3, resultados!$A$1:$ZZ$1, 0))</f>
        <v/>
      </c>
    </row>
    <row r="914">
      <c r="A914">
        <f>INDEX(resultados!$A$2:$ZZ$1797, 908, MATCH($B$1, resultados!$A$1:$ZZ$1, 0))</f>
        <v/>
      </c>
      <c r="B914">
        <f>INDEX(resultados!$A$2:$ZZ$1797, 908, MATCH($B$2, resultados!$A$1:$ZZ$1, 0))</f>
        <v/>
      </c>
      <c r="C914">
        <f>INDEX(resultados!$A$2:$ZZ$1797, 908, MATCH($B$3, resultados!$A$1:$ZZ$1, 0))</f>
        <v/>
      </c>
    </row>
    <row r="915">
      <c r="A915">
        <f>INDEX(resultados!$A$2:$ZZ$1797, 909, MATCH($B$1, resultados!$A$1:$ZZ$1, 0))</f>
        <v/>
      </c>
      <c r="B915">
        <f>INDEX(resultados!$A$2:$ZZ$1797, 909, MATCH($B$2, resultados!$A$1:$ZZ$1, 0))</f>
        <v/>
      </c>
      <c r="C915">
        <f>INDEX(resultados!$A$2:$ZZ$1797, 909, MATCH($B$3, resultados!$A$1:$ZZ$1, 0))</f>
        <v/>
      </c>
    </row>
    <row r="916">
      <c r="A916">
        <f>INDEX(resultados!$A$2:$ZZ$1797, 910, MATCH($B$1, resultados!$A$1:$ZZ$1, 0))</f>
        <v/>
      </c>
      <c r="B916">
        <f>INDEX(resultados!$A$2:$ZZ$1797, 910, MATCH($B$2, resultados!$A$1:$ZZ$1, 0))</f>
        <v/>
      </c>
      <c r="C916">
        <f>INDEX(resultados!$A$2:$ZZ$1797, 910, MATCH($B$3, resultados!$A$1:$ZZ$1, 0))</f>
        <v/>
      </c>
    </row>
    <row r="917">
      <c r="A917">
        <f>INDEX(resultados!$A$2:$ZZ$1797, 911, MATCH($B$1, resultados!$A$1:$ZZ$1, 0))</f>
        <v/>
      </c>
      <c r="B917">
        <f>INDEX(resultados!$A$2:$ZZ$1797, 911, MATCH($B$2, resultados!$A$1:$ZZ$1, 0))</f>
        <v/>
      </c>
      <c r="C917">
        <f>INDEX(resultados!$A$2:$ZZ$1797, 911, MATCH($B$3, resultados!$A$1:$ZZ$1, 0))</f>
        <v/>
      </c>
    </row>
    <row r="918">
      <c r="A918">
        <f>INDEX(resultados!$A$2:$ZZ$1797, 912, MATCH($B$1, resultados!$A$1:$ZZ$1, 0))</f>
        <v/>
      </c>
      <c r="B918">
        <f>INDEX(resultados!$A$2:$ZZ$1797, 912, MATCH($B$2, resultados!$A$1:$ZZ$1, 0))</f>
        <v/>
      </c>
      <c r="C918">
        <f>INDEX(resultados!$A$2:$ZZ$1797, 912, MATCH($B$3, resultados!$A$1:$ZZ$1, 0))</f>
        <v/>
      </c>
    </row>
    <row r="919">
      <c r="A919">
        <f>INDEX(resultados!$A$2:$ZZ$1797, 913, MATCH($B$1, resultados!$A$1:$ZZ$1, 0))</f>
        <v/>
      </c>
      <c r="B919">
        <f>INDEX(resultados!$A$2:$ZZ$1797, 913, MATCH($B$2, resultados!$A$1:$ZZ$1, 0))</f>
        <v/>
      </c>
      <c r="C919">
        <f>INDEX(resultados!$A$2:$ZZ$1797, 913, MATCH($B$3, resultados!$A$1:$ZZ$1, 0))</f>
        <v/>
      </c>
    </row>
    <row r="920">
      <c r="A920">
        <f>INDEX(resultados!$A$2:$ZZ$1797, 914, MATCH($B$1, resultados!$A$1:$ZZ$1, 0))</f>
        <v/>
      </c>
      <c r="B920">
        <f>INDEX(resultados!$A$2:$ZZ$1797, 914, MATCH($B$2, resultados!$A$1:$ZZ$1, 0))</f>
        <v/>
      </c>
      <c r="C920">
        <f>INDEX(resultados!$A$2:$ZZ$1797, 914, MATCH($B$3, resultados!$A$1:$ZZ$1, 0))</f>
        <v/>
      </c>
    </row>
    <row r="921">
      <c r="A921">
        <f>INDEX(resultados!$A$2:$ZZ$1797, 915, MATCH($B$1, resultados!$A$1:$ZZ$1, 0))</f>
        <v/>
      </c>
      <c r="B921">
        <f>INDEX(resultados!$A$2:$ZZ$1797, 915, MATCH($B$2, resultados!$A$1:$ZZ$1, 0))</f>
        <v/>
      </c>
      <c r="C921">
        <f>INDEX(resultados!$A$2:$ZZ$1797, 915, MATCH($B$3, resultados!$A$1:$ZZ$1, 0))</f>
        <v/>
      </c>
    </row>
    <row r="922">
      <c r="A922">
        <f>INDEX(resultados!$A$2:$ZZ$1797, 916, MATCH($B$1, resultados!$A$1:$ZZ$1, 0))</f>
        <v/>
      </c>
      <c r="B922">
        <f>INDEX(resultados!$A$2:$ZZ$1797, 916, MATCH($B$2, resultados!$A$1:$ZZ$1, 0))</f>
        <v/>
      </c>
      <c r="C922">
        <f>INDEX(resultados!$A$2:$ZZ$1797, 916, MATCH($B$3, resultados!$A$1:$ZZ$1, 0))</f>
        <v/>
      </c>
    </row>
    <row r="923">
      <c r="A923">
        <f>INDEX(resultados!$A$2:$ZZ$1797, 917, MATCH($B$1, resultados!$A$1:$ZZ$1, 0))</f>
        <v/>
      </c>
      <c r="B923">
        <f>INDEX(resultados!$A$2:$ZZ$1797, 917, MATCH($B$2, resultados!$A$1:$ZZ$1, 0))</f>
        <v/>
      </c>
      <c r="C923">
        <f>INDEX(resultados!$A$2:$ZZ$1797, 917, MATCH($B$3, resultados!$A$1:$ZZ$1, 0))</f>
        <v/>
      </c>
    </row>
    <row r="924">
      <c r="A924">
        <f>INDEX(resultados!$A$2:$ZZ$1797, 918, MATCH($B$1, resultados!$A$1:$ZZ$1, 0))</f>
        <v/>
      </c>
      <c r="B924">
        <f>INDEX(resultados!$A$2:$ZZ$1797, 918, MATCH($B$2, resultados!$A$1:$ZZ$1, 0))</f>
        <v/>
      </c>
      <c r="C924">
        <f>INDEX(resultados!$A$2:$ZZ$1797, 918, MATCH($B$3, resultados!$A$1:$ZZ$1, 0))</f>
        <v/>
      </c>
    </row>
    <row r="925">
      <c r="A925">
        <f>INDEX(resultados!$A$2:$ZZ$1797, 919, MATCH($B$1, resultados!$A$1:$ZZ$1, 0))</f>
        <v/>
      </c>
      <c r="B925">
        <f>INDEX(resultados!$A$2:$ZZ$1797, 919, MATCH($B$2, resultados!$A$1:$ZZ$1, 0))</f>
        <v/>
      </c>
      <c r="C925">
        <f>INDEX(resultados!$A$2:$ZZ$1797, 919, MATCH($B$3, resultados!$A$1:$ZZ$1, 0))</f>
        <v/>
      </c>
    </row>
    <row r="926">
      <c r="A926">
        <f>INDEX(resultados!$A$2:$ZZ$1797, 920, MATCH($B$1, resultados!$A$1:$ZZ$1, 0))</f>
        <v/>
      </c>
      <c r="B926">
        <f>INDEX(resultados!$A$2:$ZZ$1797, 920, MATCH($B$2, resultados!$A$1:$ZZ$1, 0))</f>
        <v/>
      </c>
      <c r="C926">
        <f>INDEX(resultados!$A$2:$ZZ$1797, 920, MATCH($B$3, resultados!$A$1:$ZZ$1, 0))</f>
        <v/>
      </c>
    </row>
    <row r="927">
      <c r="A927">
        <f>INDEX(resultados!$A$2:$ZZ$1797, 921, MATCH($B$1, resultados!$A$1:$ZZ$1, 0))</f>
        <v/>
      </c>
      <c r="B927">
        <f>INDEX(resultados!$A$2:$ZZ$1797, 921, MATCH($B$2, resultados!$A$1:$ZZ$1, 0))</f>
        <v/>
      </c>
      <c r="C927">
        <f>INDEX(resultados!$A$2:$ZZ$1797, 921, MATCH($B$3, resultados!$A$1:$ZZ$1, 0))</f>
        <v/>
      </c>
    </row>
    <row r="928">
      <c r="A928">
        <f>INDEX(resultados!$A$2:$ZZ$1797, 922, MATCH($B$1, resultados!$A$1:$ZZ$1, 0))</f>
        <v/>
      </c>
      <c r="B928">
        <f>INDEX(resultados!$A$2:$ZZ$1797, 922, MATCH($B$2, resultados!$A$1:$ZZ$1, 0))</f>
        <v/>
      </c>
      <c r="C928">
        <f>INDEX(resultados!$A$2:$ZZ$1797, 922, MATCH($B$3, resultados!$A$1:$ZZ$1, 0))</f>
        <v/>
      </c>
    </row>
    <row r="929">
      <c r="A929">
        <f>INDEX(resultados!$A$2:$ZZ$1797, 923, MATCH($B$1, resultados!$A$1:$ZZ$1, 0))</f>
        <v/>
      </c>
      <c r="B929">
        <f>INDEX(resultados!$A$2:$ZZ$1797, 923, MATCH($B$2, resultados!$A$1:$ZZ$1, 0))</f>
        <v/>
      </c>
      <c r="C929">
        <f>INDEX(resultados!$A$2:$ZZ$1797, 923, MATCH($B$3, resultados!$A$1:$ZZ$1, 0))</f>
        <v/>
      </c>
    </row>
    <row r="930">
      <c r="A930">
        <f>INDEX(resultados!$A$2:$ZZ$1797, 924, MATCH($B$1, resultados!$A$1:$ZZ$1, 0))</f>
        <v/>
      </c>
      <c r="B930">
        <f>INDEX(resultados!$A$2:$ZZ$1797, 924, MATCH($B$2, resultados!$A$1:$ZZ$1, 0))</f>
        <v/>
      </c>
      <c r="C930">
        <f>INDEX(resultados!$A$2:$ZZ$1797, 924, MATCH($B$3, resultados!$A$1:$ZZ$1, 0))</f>
        <v/>
      </c>
    </row>
    <row r="931">
      <c r="A931">
        <f>INDEX(resultados!$A$2:$ZZ$1797, 925, MATCH($B$1, resultados!$A$1:$ZZ$1, 0))</f>
        <v/>
      </c>
      <c r="B931">
        <f>INDEX(resultados!$A$2:$ZZ$1797, 925, MATCH($B$2, resultados!$A$1:$ZZ$1, 0))</f>
        <v/>
      </c>
      <c r="C931">
        <f>INDEX(resultados!$A$2:$ZZ$1797, 925, MATCH($B$3, resultados!$A$1:$ZZ$1, 0))</f>
        <v/>
      </c>
    </row>
    <row r="932">
      <c r="A932">
        <f>INDEX(resultados!$A$2:$ZZ$1797, 926, MATCH($B$1, resultados!$A$1:$ZZ$1, 0))</f>
        <v/>
      </c>
      <c r="B932">
        <f>INDEX(resultados!$A$2:$ZZ$1797, 926, MATCH($B$2, resultados!$A$1:$ZZ$1, 0))</f>
        <v/>
      </c>
      <c r="C932">
        <f>INDEX(resultados!$A$2:$ZZ$1797, 926, MATCH($B$3, resultados!$A$1:$ZZ$1, 0))</f>
        <v/>
      </c>
    </row>
    <row r="933">
      <c r="A933">
        <f>INDEX(resultados!$A$2:$ZZ$1797, 927, MATCH($B$1, resultados!$A$1:$ZZ$1, 0))</f>
        <v/>
      </c>
      <c r="B933">
        <f>INDEX(resultados!$A$2:$ZZ$1797, 927, MATCH($B$2, resultados!$A$1:$ZZ$1, 0))</f>
        <v/>
      </c>
      <c r="C933">
        <f>INDEX(resultados!$A$2:$ZZ$1797, 927, MATCH($B$3, resultados!$A$1:$ZZ$1, 0))</f>
        <v/>
      </c>
    </row>
    <row r="934">
      <c r="A934">
        <f>INDEX(resultados!$A$2:$ZZ$1797, 928, MATCH($B$1, resultados!$A$1:$ZZ$1, 0))</f>
        <v/>
      </c>
      <c r="B934">
        <f>INDEX(resultados!$A$2:$ZZ$1797, 928, MATCH($B$2, resultados!$A$1:$ZZ$1, 0))</f>
        <v/>
      </c>
      <c r="C934">
        <f>INDEX(resultados!$A$2:$ZZ$1797, 928, MATCH($B$3, resultados!$A$1:$ZZ$1, 0))</f>
        <v/>
      </c>
    </row>
    <row r="935">
      <c r="A935">
        <f>INDEX(resultados!$A$2:$ZZ$1797, 929, MATCH($B$1, resultados!$A$1:$ZZ$1, 0))</f>
        <v/>
      </c>
      <c r="B935">
        <f>INDEX(resultados!$A$2:$ZZ$1797, 929, MATCH($B$2, resultados!$A$1:$ZZ$1, 0))</f>
        <v/>
      </c>
      <c r="C935">
        <f>INDEX(resultados!$A$2:$ZZ$1797, 929, MATCH($B$3, resultados!$A$1:$ZZ$1, 0))</f>
        <v/>
      </c>
    </row>
    <row r="936">
      <c r="A936">
        <f>INDEX(resultados!$A$2:$ZZ$1797, 930, MATCH($B$1, resultados!$A$1:$ZZ$1, 0))</f>
        <v/>
      </c>
      <c r="B936">
        <f>INDEX(resultados!$A$2:$ZZ$1797, 930, MATCH($B$2, resultados!$A$1:$ZZ$1, 0))</f>
        <v/>
      </c>
      <c r="C936">
        <f>INDEX(resultados!$A$2:$ZZ$1797, 930, MATCH($B$3, resultados!$A$1:$ZZ$1, 0))</f>
        <v/>
      </c>
    </row>
    <row r="937">
      <c r="A937">
        <f>INDEX(resultados!$A$2:$ZZ$1797, 931, MATCH($B$1, resultados!$A$1:$ZZ$1, 0))</f>
        <v/>
      </c>
      <c r="B937">
        <f>INDEX(resultados!$A$2:$ZZ$1797, 931, MATCH($B$2, resultados!$A$1:$ZZ$1, 0))</f>
        <v/>
      </c>
      <c r="C937">
        <f>INDEX(resultados!$A$2:$ZZ$1797, 931, MATCH($B$3, resultados!$A$1:$ZZ$1, 0))</f>
        <v/>
      </c>
    </row>
    <row r="938">
      <c r="A938">
        <f>INDEX(resultados!$A$2:$ZZ$1797, 932, MATCH($B$1, resultados!$A$1:$ZZ$1, 0))</f>
        <v/>
      </c>
      <c r="B938">
        <f>INDEX(resultados!$A$2:$ZZ$1797, 932, MATCH($B$2, resultados!$A$1:$ZZ$1, 0))</f>
        <v/>
      </c>
      <c r="C938">
        <f>INDEX(resultados!$A$2:$ZZ$1797, 932, MATCH($B$3, resultados!$A$1:$ZZ$1, 0))</f>
        <v/>
      </c>
    </row>
    <row r="939">
      <c r="A939">
        <f>INDEX(resultados!$A$2:$ZZ$1797, 933, MATCH($B$1, resultados!$A$1:$ZZ$1, 0))</f>
        <v/>
      </c>
      <c r="B939">
        <f>INDEX(resultados!$A$2:$ZZ$1797, 933, MATCH($B$2, resultados!$A$1:$ZZ$1, 0))</f>
        <v/>
      </c>
      <c r="C939">
        <f>INDEX(resultados!$A$2:$ZZ$1797, 933, MATCH($B$3, resultados!$A$1:$ZZ$1, 0))</f>
        <v/>
      </c>
    </row>
    <row r="940">
      <c r="A940">
        <f>INDEX(resultados!$A$2:$ZZ$1797, 934, MATCH($B$1, resultados!$A$1:$ZZ$1, 0))</f>
        <v/>
      </c>
      <c r="B940">
        <f>INDEX(resultados!$A$2:$ZZ$1797, 934, MATCH($B$2, resultados!$A$1:$ZZ$1, 0))</f>
        <v/>
      </c>
      <c r="C940">
        <f>INDEX(resultados!$A$2:$ZZ$1797, 934, MATCH($B$3, resultados!$A$1:$ZZ$1, 0))</f>
        <v/>
      </c>
    </row>
    <row r="941">
      <c r="A941">
        <f>INDEX(resultados!$A$2:$ZZ$1797, 935, MATCH($B$1, resultados!$A$1:$ZZ$1, 0))</f>
        <v/>
      </c>
      <c r="B941">
        <f>INDEX(resultados!$A$2:$ZZ$1797, 935, MATCH($B$2, resultados!$A$1:$ZZ$1, 0))</f>
        <v/>
      </c>
      <c r="C941">
        <f>INDEX(resultados!$A$2:$ZZ$1797, 935, MATCH($B$3, resultados!$A$1:$ZZ$1, 0))</f>
        <v/>
      </c>
    </row>
    <row r="942">
      <c r="A942">
        <f>INDEX(resultados!$A$2:$ZZ$1797, 936, MATCH($B$1, resultados!$A$1:$ZZ$1, 0))</f>
        <v/>
      </c>
      <c r="B942">
        <f>INDEX(resultados!$A$2:$ZZ$1797, 936, MATCH($B$2, resultados!$A$1:$ZZ$1, 0))</f>
        <v/>
      </c>
      <c r="C942">
        <f>INDEX(resultados!$A$2:$ZZ$1797, 936, MATCH($B$3, resultados!$A$1:$ZZ$1, 0))</f>
        <v/>
      </c>
    </row>
    <row r="943">
      <c r="A943">
        <f>INDEX(resultados!$A$2:$ZZ$1797, 937, MATCH($B$1, resultados!$A$1:$ZZ$1, 0))</f>
        <v/>
      </c>
      <c r="B943">
        <f>INDEX(resultados!$A$2:$ZZ$1797, 937, MATCH($B$2, resultados!$A$1:$ZZ$1, 0))</f>
        <v/>
      </c>
      <c r="C943">
        <f>INDEX(resultados!$A$2:$ZZ$1797, 937, MATCH($B$3, resultados!$A$1:$ZZ$1, 0))</f>
        <v/>
      </c>
    </row>
    <row r="944">
      <c r="A944">
        <f>INDEX(resultados!$A$2:$ZZ$1797, 938, MATCH($B$1, resultados!$A$1:$ZZ$1, 0))</f>
        <v/>
      </c>
      <c r="B944">
        <f>INDEX(resultados!$A$2:$ZZ$1797, 938, MATCH($B$2, resultados!$A$1:$ZZ$1, 0))</f>
        <v/>
      </c>
      <c r="C944">
        <f>INDEX(resultados!$A$2:$ZZ$1797, 938, MATCH($B$3, resultados!$A$1:$ZZ$1, 0))</f>
        <v/>
      </c>
    </row>
    <row r="945">
      <c r="A945">
        <f>INDEX(resultados!$A$2:$ZZ$1797, 939, MATCH($B$1, resultados!$A$1:$ZZ$1, 0))</f>
        <v/>
      </c>
      <c r="B945">
        <f>INDEX(resultados!$A$2:$ZZ$1797, 939, MATCH($B$2, resultados!$A$1:$ZZ$1, 0))</f>
        <v/>
      </c>
      <c r="C945">
        <f>INDEX(resultados!$A$2:$ZZ$1797, 939, MATCH($B$3, resultados!$A$1:$ZZ$1, 0))</f>
        <v/>
      </c>
    </row>
    <row r="946">
      <c r="A946">
        <f>INDEX(resultados!$A$2:$ZZ$1797, 940, MATCH($B$1, resultados!$A$1:$ZZ$1, 0))</f>
        <v/>
      </c>
      <c r="B946">
        <f>INDEX(resultados!$A$2:$ZZ$1797, 940, MATCH($B$2, resultados!$A$1:$ZZ$1, 0))</f>
        <v/>
      </c>
      <c r="C946">
        <f>INDEX(resultados!$A$2:$ZZ$1797, 940, MATCH($B$3, resultados!$A$1:$ZZ$1, 0))</f>
        <v/>
      </c>
    </row>
    <row r="947">
      <c r="A947">
        <f>INDEX(resultados!$A$2:$ZZ$1797, 941, MATCH($B$1, resultados!$A$1:$ZZ$1, 0))</f>
        <v/>
      </c>
      <c r="B947">
        <f>INDEX(resultados!$A$2:$ZZ$1797, 941, MATCH($B$2, resultados!$A$1:$ZZ$1, 0))</f>
        <v/>
      </c>
      <c r="C947">
        <f>INDEX(resultados!$A$2:$ZZ$1797, 941, MATCH($B$3, resultados!$A$1:$ZZ$1, 0))</f>
        <v/>
      </c>
    </row>
    <row r="948">
      <c r="A948">
        <f>INDEX(resultados!$A$2:$ZZ$1797, 942, MATCH($B$1, resultados!$A$1:$ZZ$1, 0))</f>
        <v/>
      </c>
      <c r="B948">
        <f>INDEX(resultados!$A$2:$ZZ$1797, 942, MATCH($B$2, resultados!$A$1:$ZZ$1, 0))</f>
        <v/>
      </c>
      <c r="C948">
        <f>INDEX(resultados!$A$2:$ZZ$1797, 942, MATCH($B$3, resultados!$A$1:$ZZ$1, 0))</f>
        <v/>
      </c>
    </row>
    <row r="949">
      <c r="A949">
        <f>INDEX(resultados!$A$2:$ZZ$1797, 943, MATCH($B$1, resultados!$A$1:$ZZ$1, 0))</f>
        <v/>
      </c>
      <c r="B949">
        <f>INDEX(resultados!$A$2:$ZZ$1797, 943, MATCH($B$2, resultados!$A$1:$ZZ$1, 0))</f>
        <v/>
      </c>
      <c r="C949">
        <f>INDEX(resultados!$A$2:$ZZ$1797, 943, MATCH($B$3, resultados!$A$1:$ZZ$1, 0))</f>
        <v/>
      </c>
    </row>
    <row r="950">
      <c r="A950">
        <f>INDEX(resultados!$A$2:$ZZ$1797, 944, MATCH($B$1, resultados!$A$1:$ZZ$1, 0))</f>
        <v/>
      </c>
      <c r="B950">
        <f>INDEX(resultados!$A$2:$ZZ$1797, 944, MATCH($B$2, resultados!$A$1:$ZZ$1, 0))</f>
        <v/>
      </c>
      <c r="C950">
        <f>INDEX(resultados!$A$2:$ZZ$1797, 944, MATCH($B$3, resultados!$A$1:$ZZ$1, 0))</f>
        <v/>
      </c>
    </row>
    <row r="951">
      <c r="A951">
        <f>INDEX(resultados!$A$2:$ZZ$1797, 945, MATCH($B$1, resultados!$A$1:$ZZ$1, 0))</f>
        <v/>
      </c>
      <c r="B951">
        <f>INDEX(resultados!$A$2:$ZZ$1797, 945, MATCH($B$2, resultados!$A$1:$ZZ$1, 0))</f>
        <v/>
      </c>
      <c r="C951">
        <f>INDEX(resultados!$A$2:$ZZ$1797, 945, MATCH($B$3, resultados!$A$1:$ZZ$1, 0))</f>
        <v/>
      </c>
    </row>
    <row r="952">
      <c r="A952">
        <f>INDEX(resultados!$A$2:$ZZ$1797, 946, MATCH($B$1, resultados!$A$1:$ZZ$1, 0))</f>
        <v/>
      </c>
      <c r="B952">
        <f>INDEX(resultados!$A$2:$ZZ$1797, 946, MATCH($B$2, resultados!$A$1:$ZZ$1, 0))</f>
        <v/>
      </c>
      <c r="C952">
        <f>INDEX(resultados!$A$2:$ZZ$1797, 946, MATCH($B$3, resultados!$A$1:$ZZ$1, 0))</f>
        <v/>
      </c>
    </row>
    <row r="953">
      <c r="A953">
        <f>INDEX(resultados!$A$2:$ZZ$1797, 947, MATCH($B$1, resultados!$A$1:$ZZ$1, 0))</f>
        <v/>
      </c>
      <c r="B953">
        <f>INDEX(resultados!$A$2:$ZZ$1797, 947, MATCH($B$2, resultados!$A$1:$ZZ$1, 0))</f>
        <v/>
      </c>
      <c r="C953">
        <f>INDEX(resultados!$A$2:$ZZ$1797, 947, MATCH($B$3, resultados!$A$1:$ZZ$1, 0))</f>
        <v/>
      </c>
    </row>
    <row r="954">
      <c r="A954">
        <f>INDEX(resultados!$A$2:$ZZ$1797, 948, MATCH($B$1, resultados!$A$1:$ZZ$1, 0))</f>
        <v/>
      </c>
      <c r="B954">
        <f>INDEX(resultados!$A$2:$ZZ$1797, 948, MATCH($B$2, resultados!$A$1:$ZZ$1, 0))</f>
        <v/>
      </c>
      <c r="C954">
        <f>INDEX(resultados!$A$2:$ZZ$1797, 948, MATCH($B$3, resultados!$A$1:$ZZ$1, 0))</f>
        <v/>
      </c>
    </row>
    <row r="955">
      <c r="A955">
        <f>INDEX(resultados!$A$2:$ZZ$1797, 949, MATCH($B$1, resultados!$A$1:$ZZ$1, 0))</f>
        <v/>
      </c>
      <c r="B955">
        <f>INDEX(resultados!$A$2:$ZZ$1797, 949, MATCH($B$2, resultados!$A$1:$ZZ$1, 0))</f>
        <v/>
      </c>
      <c r="C955">
        <f>INDEX(resultados!$A$2:$ZZ$1797, 949, MATCH($B$3, resultados!$A$1:$ZZ$1, 0))</f>
        <v/>
      </c>
    </row>
    <row r="956">
      <c r="A956">
        <f>INDEX(resultados!$A$2:$ZZ$1797, 950, MATCH($B$1, resultados!$A$1:$ZZ$1, 0))</f>
        <v/>
      </c>
      <c r="B956">
        <f>INDEX(resultados!$A$2:$ZZ$1797, 950, MATCH($B$2, resultados!$A$1:$ZZ$1, 0))</f>
        <v/>
      </c>
      <c r="C956">
        <f>INDEX(resultados!$A$2:$ZZ$1797, 950, MATCH($B$3, resultados!$A$1:$ZZ$1, 0))</f>
        <v/>
      </c>
    </row>
    <row r="957">
      <c r="A957">
        <f>INDEX(resultados!$A$2:$ZZ$1797, 951, MATCH($B$1, resultados!$A$1:$ZZ$1, 0))</f>
        <v/>
      </c>
      <c r="B957">
        <f>INDEX(resultados!$A$2:$ZZ$1797, 951, MATCH($B$2, resultados!$A$1:$ZZ$1, 0))</f>
        <v/>
      </c>
      <c r="C957">
        <f>INDEX(resultados!$A$2:$ZZ$1797, 951, MATCH($B$3, resultados!$A$1:$ZZ$1, 0))</f>
        <v/>
      </c>
    </row>
    <row r="958">
      <c r="A958">
        <f>INDEX(resultados!$A$2:$ZZ$1797, 952, MATCH($B$1, resultados!$A$1:$ZZ$1, 0))</f>
        <v/>
      </c>
      <c r="B958">
        <f>INDEX(resultados!$A$2:$ZZ$1797, 952, MATCH($B$2, resultados!$A$1:$ZZ$1, 0))</f>
        <v/>
      </c>
      <c r="C958">
        <f>INDEX(resultados!$A$2:$ZZ$1797, 952, MATCH($B$3, resultados!$A$1:$ZZ$1, 0))</f>
        <v/>
      </c>
    </row>
    <row r="959">
      <c r="A959">
        <f>INDEX(resultados!$A$2:$ZZ$1797, 953, MATCH($B$1, resultados!$A$1:$ZZ$1, 0))</f>
        <v/>
      </c>
      <c r="B959">
        <f>INDEX(resultados!$A$2:$ZZ$1797, 953, MATCH($B$2, resultados!$A$1:$ZZ$1, 0))</f>
        <v/>
      </c>
      <c r="C959">
        <f>INDEX(resultados!$A$2:$ZZ$1797, 953, MATCH($B$3, resultados!$A$1:$ZZ$1, 0))</f>
        <v/>
      </c>
    </row>
    <row r="960">
      <c r="A960">
        <f>INDEX(resultados!$A$2:$ZZ$1797, 954, MATCH($B$1, resultados!$A$1:$ZZ$1, 0))</f>
        <v/>
      </c>
      <c r="B960">
        <f>INDEX(resultados!$A$2:$ZZ$1797, 954, MATCH($B$2, resultados!$A$1:$ZZ$1, 0))</f>
        <v/>
      </c>
      <c r="C960">
        <f>INDEX(resultados!$A$2:$ZZ$1797, 954, MATCH($B$3, resultados!$A$1:$ZZ$1, 0))</f>
        <v/>
      </c>
    </row>
    <row r="961">
      <c r="A961">
        <f>INDEX(resultados!$A$2:$ZZ$1797, 955, MATCH($B$1, resultados!$A$1:$ZZ$1, 0))</f>
        <v/>
      </c>
      <c r="B961">
        <f>INDEX(resultados!$A$2:$ZZ$1797, 955, MATCH($B$2, resultados!$A$1:$ZZ$1, 0))</f>
        <v/>
      </c>
      <c r="C961">
        <f>INDEX(resultados!$A$2:$ZZ$1797, 955, MATCH($B$3, resultados!$A$1:$ZZ$1, 0))</f>
        <v/>
      </c>
    </row>
    <row r="962">
      <c r="A962">
        <f>INDEX(resultados!$A$2:$ZZ$1797, 956, MATCH($B$1, resultados!$A$1:$ZZ$1, 0))</f>
        <v/>
      </c>
      <c r="B962">
        <f>INDEX(resultados!$A$2:$ZZ$1797, 956, MATCH($B$2, resultados!$A$1:$ZZ$1, 0))</f>
        <v/>
      </c>
      <c r="C962">
        <f>INDEX(resultados!$A$2:$ZZ$1797, 956, MATCH($B$3, resultados!$A$1:$ZZ$1, 0))</f>
        <v/>
      </c>
    </row>
    <row r="963">
      <c r="A963">
        <f>INDEX(resultados!$A$2:$ZZ$1797, 957, MATCH($B$1, resultados!$A$1:$ZZ$1, 0))</f>
        <v/>
      </c>
      <c r="B963">
        <f>INDEX(resultados!$A$2:$ZZ$1797, 957, MATCH($B$2, resultados!$A$1:$ZZ$1, 0))</f>
        <v/>
      </c>
      <c r="C963">
        <f>INDEX(resultados!$A$2:$ZZ$1797, 957, MATCH($B$3, resultados!$A$1:$ZZ$1, 0))</f>
        <v/>
      </c>
    </row>
    <row r="964">
      <c r="A964">
        <f>INDEX(resultados!$A$2:$ZZ$1797, 958, MATCH($B$1, resultados!$A$1:$ZZ$1, 0))</f>
        <v/>
      </c>
      <c r="B964">
        <f>INDEX(resultados!$A$2:$ZZ$1797, 958, MATCH($B$2, resultados!$A$1:$ZZ$1, 0))</f>
        <v/>
      </c>
      <c r="C964">
        <f>INDEX(resultados!$A$2:$ZZ$1797, 958, MATCH($B$3, resultados!$A$1:$ZZ$1, 0))</f>
        <v/>
      </c>
    </row>
    <row r="965">
      <c r="A965">
        <f>INDEX(resultados!$A$2:$ZZ$1797, 959, MATCH($B$1, resultados!$A$1:$ZZ$1, 0))</f>
        <v/>
      </c>
      <c r="B965">
        <f>INDEX(resultados!$A$2:$ZZ$1797, 959, MATCH($B$2, resultados!$A$1:$ZZ$1, 0))</f>
        <v/>
      </c>
      <c r="C965">
        <f>INDEX(resultados!$A$2:$ZZ$1797, 959, MATCH($B$3, resultados!$A$1:$ZZ$1, 0))</f>
        <v/>
      </c>
    </row>
    <row r="966">
      <c r="A966">
        <f>INDEX(resultados!$A$2:$ZZ$1797, 960, MATCH($B$1, resultados!$A$1:$ZZ$1, 0))</f>
        <v/>
      </c>
      <c r="B966">
        <f>INDEX(resultados!$A$2:$ZZ$1797, 960, MATCH($B$2, resultados!$A$1:$ZZ$1, 0))</f>
        <v/>
      </c>
      <c r="C966">
        <f>INDEX(resultados!$A$2:$ZZ$1797, 960, MATCH($B$3, resultados!$A$1:$ZZ$1, 0))</f>
        <v/>
      </c>
    </row>
    <row r="967">
      <c r="A967">
        <f>INDEX(resultados!$A$2:$ZZ$1797, 961, MATCH($B$1, resultados!$A$1:$ZZ$1, 0))</f>
        <v/>
      </c>
      <c r="B967">
        <f>INDEX(resultados!$A$2:$ZZ$1797, 961, MATCH($B$2, resultados!$A$1:$ZZ$1, 0))</f>
        <v/>
      </c>
      <c r="C967">
        <f>INDEX(resultados!$A$2:$ZZ$1797, 961, MATCH($B$3, resultados!$A$1:$ZZ$1, 0))</f>
        <v/>
      </c>
    </row>
    <row r="968">
      <c r="A968">
        <f>INDEX(resultados!$A$2:$ZZ$1797, 962, MATCH($B$1, resultados!$A$1:$ZZ$1, 0))</f>
        <v/>
      </c>
      <c r="B968">
        <f>INDEX(resultados!$A$2:$ZZ$1797, 962, MATCH($B$2, resultados!$A$1:$ZZ$1, 0))</f>
        <v/>
      </c>
      <c r="C968">
        <f>INDEX(resultados!$A$2:$ZZ$1797, 962, MATCH($B$3, resultados!$A$1:$ZZ$1, 0))</f>
        <v/>
      </c>
    </row>
    <row r="969">
      <c r="A969">
        <f>INDEX(resultados!$A$2:$ZZ$1797, 963, MATCH($B$1, resultados!$A$1:$ZZ$1, 0))</f>
        <v/>
      </c>
      <c r="B969">
        <f>INDEX(resultados!$A$2:$ZZ$1797, 963, MATCH($B$2, resultados!$A$1:$ZZ$1, 0))</f>
        <v/>
      </c>
      <c r="C969">
        <f>INDEX(resultados!$A$2:$ZZ$1797, 963, MATCH($B$3, resultados!$A$1:$ZZ$1, 0))</f>
        <v/>
      </c>
    </row>
    <row r="970">
      <c r="A970">
        <f>INDEX(resultados!$A$2:$ZZ$1797, 964, MATCH($B$1, resultados!$A$1:$ZZ$1, 0))</f>
        <v/>
      </c>
      <c r="B970">
        <f>INDEX(resultados!$A$2:$ZZ$1797, 964, MATCH($B$2, resultados!$A$1:$ZZ$1, 0))</f>
        <v/>
      </c>
      <c r="C970">
        <f>INDEX(resultados!$A$2:$ZZ$1797, 964, MATCH($B$3, resultados!$A$1:$ZZ$1, 0))</f>
        <v/>
      </c>
    </row>
    <row r="971">
      <c r="A971">
        <f>INDEX(resultados!$A$2:$ZZ$1797, 965, MATCH($B$1, resultados!$A$1:$ZZ$1, 0))</f>
        <v/>
      </c>
      <c r="B971">
        <f>INDEX(resultados!$A$2:$ZZ$1797, 965, MATCH($B$2, resultados!$A$1:$ZZ$1, 0))</f>
        <v/>
      </c>
      <c r="C971">
        <f>INDEX(resultados!$A$2:$ZZ$1797, 965, MATCH($B$3, resultados!$A$1:$ZZ$1, 0))</f>
        <v/>
      </c>
    </row>
    <row r="972">
      <c r="A972">
        <f>INDEX(resultados!$A$2:$ZZ$1797, 966, MATCH($B$1, resultados!$A$1:$ZZ$1, 0))</f>
        <v/>
      </c>
      <c r="B972">
        <f>INDEX(resultados!$A$2:$ZZ$1797, 966, MATCH($B$2, resultados!$A$1:$ZZ$1, 0))</f>
        <v/>
      </c>
      <c r="C972">
        <f>INDEX(resultados!$A$2:$ZZ$1797, 966, MATCH($B$3, resultados!$A$1:$ZZ$1, 0))</f>
        <v/>
      </c>
    </row>
    <row r="973">
      <c r="A973">
        <f>INDEX(resultados!$A$2:$ZZ$1797, 967, MATCH($B$1, resultados!$A$1:$ZZ$1, 0))</f>
        <v/>
      </c>
      <c r="B973">
        <f>INDEX(resultados!$A$2:$ZZ$1797, 967, MATCH($B$2, resultados!$A$1:$ZZ$1, 0))</f>
        <v/>
      </c>
      <c r="C973">
        <f>INDEX(resultados!$A$2:$ZZ$1797, 967, MATCH($B$3, resultados!$A$1:$ZZ$1, 0))</f>
        <v/>
      </c>
    </row>
    <row r="974">
      <c r="A974">
        <f>INDEX(resultados!$A$2:$ZZ$1797, 968, MATCH($B$1, resultados!$A$1:$ZZ$1, 0))</f>
        <v/>
      </c>
      <c r="B974">
        <f>INDEX(resultados!$A$2:$ZZ$1797, 968, MATCH($B$2, resultados!$A$1:$ZZ$1, 0))</f>
        <v/>
      </c>
      <c r="C974">
        <f>INDEX(resultados!$A$2:$ZZ$1797, 968, MATCH($B$3, resultados!$A$1:$ZZ$1, 0))</f>
        <v/>
      </c>
    </row>
    <row r="975">
      <c r="A975">
        <f>INDEX(resultados!$A$2:$ZZ$1797, 969, MATCH($B$1, resultados!$A$1:$ZZ$1, 0))</f>
        <v/>
      </c>
      <c r="B975">
        <f>INDEX(resultados!$A$2:$ZZ$1797, 969, MATCH($B$2, resultados!$A$1:$ZZ$1, 0))</f>
        <v/>
      </c>
      <c r="C975">
        <f>INDEX(resultados!$A$2:$ZZ$1797, 969, MATCH($B$3, resultados!$A$1:$ZZ$1, 0))</f>
        <v/>
      </c>
    </row>
    <row r="976">
      <c r="A976">
        <f>INDEX(resultados!$A$2:$ZZ$1797, 970, MATCH($B$1, resultados!$A$1:$ZZ$1, 0))</f>
        <v/>
      </c>
      <c r="B976">
        <f>INDEX(resultados!$A$2:$ZZ$1797, 970, MATCH($B$2, resultados!$A$1:$ZZ$1, 0))</f>
        <v/>
      </c>
      <c r="C976">
        <f>INDEX(resultados!$A$2:$ZZ$1797, 970, MATCH($B$3, resultados!$A$1:$ZZ$1, 0))</f>
        <v/>
      </c>
    </row>
    <row r="977">
      <c r="A977">
        <f>INDEX(resultados!$A$2:$ZZ$1797, 971, MATCH($B$1, resultados!$A$1:$ZZ$1, 0))</f>
        <v/>
      </c>
      <c r="B977">
        <f>INDEX(resultados!$A$2:$ZZ$1797, 971, MATCH($B$2, resultados!$A$1:$ZZ$1, 0))</f>
        <v/>
      </c>
      <c r="C977">
        <f>INDEX(resultados!$A$2:$ZZ$1797, 971, MATCH($B$3, resultados!$A$1:$ZZ$1, 0))</f>
        <v/>
      </c>
    </row>
    <row r="978">
      <c r="A978">
        <f>INDEX(resultados!$A$2:$ZZ$1797, 972, MATCH($B$1, resultados!$A$1:$ZZ$1, 0))</f>
        <v/>
      </c>
      <c r="B978">
        <f>INDEX(resultados!$A$2:$ZZ$1797, 972, MATCH($B$2, resultados!$A$1:$ZZ$1, 0))</f>
        <v/>
      </c>
      <c r="C978">
        <f>INDEX(resultados!$A$2:$ZZ$1797, 972, MATCH($B$3, resultados!$A$1:$ZZ$1, 0))</f>
        <v/>
      </c>
    </row>
    <row r="979">
      <c r="A979">
        <f>INDEX(resultados!$A$2:$ZZ$1797, 973, MATCH($B$1, resultados!$A$1:$ZZ$1, 0))</f>
        <v/>
      </c>
      <c r="B979">
        <f>INDEX(resultados!$A$2:$ZZ$1797, 973, MATCH($B$2, resultados!$A$1:$ZZ$1, 0))</f>
        <v/>
      </c>
      <c r="C979">
        <f>INDEX(resultados!$A$2:$ZZ$1797, 973, MATCH($B$3, resultados!$A$1:$ZZ$1, 0))</f>
        <v/>
      </c>
    </row>
    <row r="980">
      <c r="A980">
        <f>INDEX(resultados!$A$2:$ZZ$1797, 974, MATCH($B$1, resultados!$A$1:$ZZ$1, 0))</f>
        <v/>
      </c>
      <c r="B980">
        <f>INDEX(resultados!$A$2:$ZZ$1797, 974, MATCH($B$2, resultados!$A$1:$ZZ$1, 0))</f>
        <v/>
      </c>
      <c r="C980">
        <f>INDEX(resultados!$A$2:$ZZ$1797, 974, MATCH($B$3, resultados!$A$1:$ZZ$1, 0))</f>
        <v/>
      </c>
    </row>
    <row r="981">
      <c r="A981">
        <f>INDEX(resultados!$A$2:$ZZ$1797, 975, MATCH($B$1, resultados!$A$1:$ZZ$1, 0))</f>
        <v/>
      </c>
      <c r="B981">
        <f>INDEX(resultados!$A$2:$ZZ$1797, 975, MATCH($B$2, resultados!$A$1:$ZZ$1, 0))</f>
        <v/>
      </c>
      <c r="C981">
        <f>INDEX(resultados!$A$2:$ZZ$1797, 975, MATCH($B$3, resultados!$A$1:$ZZ$1, 0))</f>
        <v/>
      </c>
    </row>
    <row r="982">
      <c r="A982">
        <f>INDEX(resultados!$A$2:$ZZ$1797, 976, MATCH($B$1, resultados!$A$1:$ZZ$1, 0))</f>
        <v/>
      </c>
      <c r="B982">
        <f>INDEX(resultados!$A$2:$ZZ$1797, 976, MATCH($B$2, resultados!$A$1:$ZZ$1, 0))</f>
        <v/>
      </c>
      <c r="C982">
        <f>INDEX(resultados!$A$2:$ZZ$1797, 976, MATCH($B$3, resultados!$A$1:$ZZ$1, 0))</f>
        <v/>
      </c>
    </row>
    <row r="983">
      <c r="A983">
        <f>INDEX(resultados!$A$2:$ZZ$1797, 977, MATCH($B$1, resultados!$A$1:$ZZ$1, 0))</f>
        <v/>
      </c>
      <c r="B983">
        <f>INDEX(resultados!$A$2:$ZZ$1797, 977, MATCH($B$2, resultados!$A$1:$ZZ$1, 0))</f>
        <v/>
      </c>
      <c r="C983">
        <f>INDEX(resultados!$A$2:$ZZ$1797, 977, MATCH($B$3, resultados!$A$1:$ZZ$1, 0))</f>
        <v/>
      </c>
    </row>
    <row r="984">
      <c r="A984">
        <f>INDEX(resultados!$A$2:$ZZ$1797, 978, MATCH($B$1, resultados!$A$1:$ZZ$1, 0))</f>
        <v/>
      </c>
      <c r="B984">
        <f>INDEX(resultados!$A$2:$ZZ$1797, 978, MATCH($B$2, resultados!$A$1:$ZZ$1, 0))</f>
        <v/>
      </c>
      <c r="C984">
        <f>INDEX(resultados!$A$2:$ZZ$1797, 978, MATCH($B$3, resultados!$A$1:$ZZ$1, 0))</f>
        <v/>
      </c>
    </row>
    <row r="985">
      <c r="A985">
        <f>INDEX(resultados!$A$2:$ZZ$1797, 979, MATCH($B$1, resultados!$A$1:$ZZ$1, 0))</f>
        <v/>
      </c>
      <c r="B985">
        <f>INDEX(resultados!$A$2:$ZZ$1797, 979, MATCH($B$2, resultados!$A$1:$ZZ$1, 0))</f>
        <v/>
      </c>
      <c r="C985">
        <f>INDEX(resultados!$A$2:$ZZ$1797, 979, MATCH($B$3, resultados!$A$1:$ZZ$1, 0))</f>
        <v/>
      </c>
    </row>
    <row r="986">
      <c r="A986">
        <f>INDEX(resultados!$A$2:$ZZ$1797, 980, MATCH($B$1, resultados!$A$1:$ZZ$1, 0))</f>
        <v/>
      </c>
      <c r="B986">
        <f>INDEX(resultados!$A$2:$ZZ$1797, 980, MATCH($B$2, resultados!$A$1:$ZZ$1, 0))</f>
        <v/>
      </c>
      <c r="C986">
        <f>INDEX(resultados!$A$2:$ZZ$1797, 980, MATCH($B$3, resultados!$A$1:$ZZ$1, 0))</f>
        <v/>
      </c>
    </row>
    <row r="987">
      <c r="A987">
        <f>INDEX(resultados!$A$2:$ZZ$1797, 981, MATCH($B$1, resultados!$A$1:$ZZ$1, 0))</f>
        <v/>
      </c>
      <c r="B987">
        <f>INDEX(resultados!$A$2:$ZZ$1797, 981, MATCH($B$2, resultados!$A$1:$ZZ$1, 0))</f>
        <v/>
      </c>
      <c r="C987">
        <f>INDEX(resultados!$A$2:$ZZ$1797, 981, MATCH($B$3, resultados!$A$1:$ZZ$1, 0))</f>
        <v/>
      </c>
    </row>
    <row r="988">
      <c r="A988">
        <f>INDEX(resultados!$A$2:$ZZ$1797, 982, MATCH($B$1, resultados!$A$1:$ZZ$1, 0))</f>
        <v/>
      </c>
      <c r="B988">
        <f>INDEX(resultados!$A$2:$ZZ$1797, 982, MATCH($B$2, resultados!$A$1:$ZZ$1, 0))</f>
        <v/>
      </c>
      <c r="C988">
        <f>INDEX(resultados!$A$2:$ZZ$1797, 982, MATCH($B$3, resultados!$A$1:$ZZ$1, 0))</f>
        <v/>
      </c>
    </row>
    <row r="989">
      <c r="A989">
        <f>INDEX(resultados!$A$2:$ZZ$1797, 983, MATCH($B$1, resultados!$A$1:$ZZ$1, 0))</f>
        <v/>
      </c>
      <c r="B989">
        <f>INDEX(resultados!$A$2:$ZZ$1797, 983, MATCH($B$2, resultados!$A$1:$ZZ$1, 0))</f>
        <v/>
      </c>
      <c r="C989">
        <f>INDEX(resultados!$A$2:$ZZ$1797, 983, MATCH($B$3, resultados!$A$1:$ZZ$1, 0))</f>
        <v/>
      </c>
    </row>
    <row r="990">
      <c r="A990">
        <f>INDEX(resultados!$A$2:$ZZ$1797, 984, MATCH($B$1, resultados!$A$1:$ZZ$1, 0))</f>
        <v/>
      </c>
      <c r="B990">
        <f>INDEX(resultados!$A$2:$ZZ$1797, 984, MATCH($B$2, resultados!$A$1:$ZZ$1, 0))</f>
        <v/>
      </c>
      <c r="C990">
        <f>INDEX(resultados!$A$2:$ZZ$1797, 984, MATCH($B$3, resultados!$A$1:$ZZ$1, 0))</f>
        <v/>
      </c>
    </row>
    <row r="991">
      <c r="A991">
        <f>INDEX(resultados!$A$2:$ZZ$1797, 985, MATCH($B$1, resultados!$A$1:$ZZ$1, 0))</f>
        <v/>
      </c>
      <c r="B991">
        <f>INDEX(resultados!$A$2:$ZZ$1797, 985, MATCH($B$2, resultados!$A$1:$ZZ$1, 0))</f>
        <v/>
      </c>
      <c r="C991">
        <f>INDEX(resultados!$A$2:$ZZ$1797, 985, MATCH($B$3, resultados!$A$1:$ZZ$1, 0))</f>
        <v/>
      </c>
    </row>
    <row r="992">
      <c r="A992">
        <f>INDEX(resultados!$A$2:$ZZ$1797, 986, MATCH($B$1, resultados!$A$1:$ZZ$1, 0))</f>
        <v/>
      </c>
      <c r="B992">
        <f>INDEX(resultados!$A$2:$ZZ$1797, 986, MATCH($B$2, resultados!$A$1:$ZZ$1, 0))</f>
        <v/>
      </c>
      <c r="C992">
        <f>INDEX(resultados!$A$2:$ZZ$1797, 986, MATCH($B$3, resultados!$A$1:$ZZ$1, 0))</f>
        <v/>
      </c>
    </row>
    <row r="993">
      <c r="A993">
        <f>INDEX(resultados!$A$2:$ZZ$1797, 987, MATCH($B$1, resultados!$A$1:$ZZ$1, 0))</f>
        <v/>
      </c>
      <c r="B993">
        <f>INDEX(resultados!$A$2:$ZZ$1797, 987, MATCH($B$2, resultados!$A$1:$ZZ$1, 0))</f>
        <v/>
      </c>
      <c r="C993">
        <f>INDEX(resultados!$A$2:$ZZ$1797, 987, MATCH($B$3, resultados!$A$1:$ZZ$1, 0))</f>
        <v/>
      </c>
    </row>
    <row r="994">
      <c r="A994">
        <f>INDEX(resultados!$A$2:$ZZ$1797, 988, MATCH($B$1, resultados!$A$1:$ZZ$1, 0))</f>
        <v/>
      </c>
      <c r="B994">
        <f>INDEX(resultados!$A$2:$ZZ$1797, 988, MATCH($B$2, resultados!$A$1:$ZZ$1, 0))</f>
        <v/>
      </c>
      <c r="C994">
        <f>INDEX(resultados!$A$2:$ZZ$1797, 988, MATCH($B$3, resultados!$A$1:$ZZ$1, 0))</f>
        <v/>
      </c>
    </row>
    <row r="995">
      <c r="A995">
        <f>INDEX(resultados!$A$2:$ZZ$1797, 989, MATCH($B$1, resultados!$A$1:$ZZ$1, 0))</f>
        <v/>
      </c>
      <c r="B995">
        <f>INDEX(resultados!$A$2:$ZZ$1797, 989, MATCH($B$2, resultados!$A$1:$ZZ$1, 0))</f>
        <v/>
      </c>
      <c r="C995">
        <f>INDEX(resultados!$A$2:$ZZ$1797, 989, MATCH($B$3, resultados!$A$1:$ZZ$1, 0))</f>
        <v/>
      </c>
    </row>
    <row r="996">
      <c r="A996">
        <f>INDEX(resultados!$A$2:$ZZ$1797, 990, MATCH($B$1, resultados!$A$1:$ZZ$1, 0))</f>
        <v/>
      </c>
      <c r="B996">
        <f>INDEX(resultados!$A$2:$ZZ$1797, 990, MATCH($B$2, resultados!$A$1:$ZZ$1, 0))</f>
        <v/>
      </c>
      <c r="C996">
        <f>INDEX(resultados!$A$2:$ZZ$1797, 990, MATCH($B$3, resultados!$A$1:$ZZ$1, 0))</f>
        <v/>
      </c>
    </row>
    <row r="997">
      <c r="A997">
        <f>INDEX(resultados!$A$2:$ZZ$1797, 991, MATCH($B$1, resultados!$A$1:$ZZ$1, 0))</f>
        <v/>
      </c>
      <c r="B997">
        <f>INDEX(resultados!$A$2:$ZZ$1797, 991, MATCH($B$2, resultados!$A$1:$ZZ$1, 0))</f>
        <v/>
      </c>
      <c r="C997">
        <f>INDEX(resultados!$A$2:$ZZ$1797, 991, MATCH($B$3, resultados!$A$1:$ZZ$1, 0))</f>
        <v/>
      </c>
    </row>
    <row r="998">
      <c r="A998">
        <f>INDEX(resultados!$A$2:$ZZ$1797, 992, MATCH($B$1, resultados!$A$1:$ZZ$1, 0))</f>
        <v/>
      </c>
      <c r="B998">
        <f>INDEX(resultados!$A$2:$ZZ$1797, 992, MATCH($B$2, resultados!$A$1:$ZZ$1, 0))</f>
        <v/>
      </c>
      <c r="C998">
        <f>INDEX(resultados!$A$2:$ZZ$1797, 992, MATCH($B$3, resultados!$A$1:$ZZ$1, 0))</f>
        <v/>
      </c>
    </row>
    <row r="999">
      <c r="A999">
        <f>INDEX(resultados!$A$2:$ZZ$1797, 993, MATCH($B$1, resultados!$A$1:$ZZ$1, 0))</f>
        <v/>
      </c>
      <c r="B999">
        <f>INDEX(resultados!$A$2:$ZZ$1797, 993, MATCH($B$2, resultados!$A$1:$ZZ$1, 0))</f>
        <v/>
      </c>
      <c r="C999">
        <f>INDEX(resultados!$A$2:$ZZ$1797, 993, MATCH($B$3, resultados!$A$1:$ZZ$1, 0))</f>
        <v/>
      </c>
    </row>
    <row r="1000">
      <c r="A1000">
        <f>INDEX(resultados!$A$2:$ZZ$1797, 994, MATCH($B$1, resultados!$A$1:$ZZ$1, 0))</f>
        <v/>
      </c>
      <c r="B1000">
        <f>INDEX(resultados!$A$2:$ZZ$1797, 994, MATCH($B$2, resultados!$A$1:$ZZ$1, 0))</f>
        <v/>
      </c>
      <c r="C1000">
        <f>INDEX(resultados!$A$2:$ZZ$1797, 994, MATCH($B$3, resultados!$A$1:$ZZ$1, 0))</f>
        <v/>
      </c>
    </row>
    <row r="1001">
      <c r="A1001">
        <f>INDEX(resultados!$A$2:$ZZ$1797, 995, MATCH($B$1, resultados!$A$1:$ZZ$1, 0))</f>
        <v/>
      </c>
      <c r="B1001">
        <f>INDEX(resultados!$A$2:$ZZ$1797, 995, MATCH($B$2, resultados!$A$1:$ZZ$1, 0))</f>
        <v/>
      </c>
      <c r="C1001">
        <f>INDEX(resultados!$A$2:$ZZ$1797, 995, MATCH($B$3, resultados!$A$1:$ZZ$1, 0))</f>
        <v/>
      </c>
    </row>
    <row r="1002">
      <c r="A1002">
        <f>INDEX(resultados!$A$2:$ZZ$1797, 996, MATCH($B$1, resultados!$A$1:$ZZ$1, 0))</f>
        <v/>
      </c>
      <c r="B1002">
        <f>INDEX(resultados!$A$2:$ZZ$1797, 996, MATCH($B$2, resultados!$A$1:$ZZ$1, 0))</f>
        <v/>
      </c>
      <c r="C1002">
        <f>INDEX(resultados!$A$2:$ZZ$1797, 996, MATCH($B$3, resultados!$A$1:$ZZ$1, 0))</f>
        <v/>
      </c>
    </row>
    <row r="1003">
      <c r="A1003">
        <f>INDEX(resultados!$A$2:$ZZ$1797, 997, MATCH($B$1, resultados!$A$1:$ZZ$1, 0))</f>
        <v/>
      </c>
      <c r="B1003">
        <f>INDEX(resultados!$A$2:$ZZ$1797, 997, MATCH($B$2, resultados!$A$1:$ZZ$1, 0))</f>
        <v/>
      </c>
      <c r="C1003">
        <f>INDEX(resultados!$A$2:$ZZ$1797, 997, MATCH($B$3, resultados!$A$1:$ZZ$1, 0))</f>
        <v/>
      </c>
    </row>
    <row r="1004">
      <c r="A1004">
        <f>INDEX(resultados!$A$2:$ZZ$1797, 998, MATCH($B$1, resultados!$A$1:$ZZ$1, 0))</f>
        <v/>
      </c>
      <c r="B1004">
        <f>INDEX(resultados!$A$2:$ZZ$1797, 998, MATCH($B$2, resultados!$A$1:$ZZ$1, 0))</f>
        <v/>
      </c>
      <c r="C1004">
        <f>INDEX(resultados!$A$2:$ZZ$1797, 998, MATCH($B$3, resultados!$A$1:$ZZ$1, 0))</f>
        <v/>
      </c>
    </row>
    <row r="1005">
      <c r="A1005">
        <f>INDEX(resultados!$A$2:$ZZ$1797, 999, MATCH($B$1, resultados!$A$1:$ZZ$1, 0))</f>
        <v/>
      </c>
      <c r="B1005">
        <f>INDEX(resultados!$A$2:$ZZ$1797, 999, MATCH($B$2, resultados!$A$1:$ZZ$1, 0))</f>
        <v/>
      </c>
      <c r="C1005">
        <f>INDEX(resultados!$A$2:$ZZ$1797, 999, MATCH($B$3, resultados!$A$1:$ZZ$1, 0))</f>
        <v/>
      </c>
    </row>
    <row r="1006">
      <c r="A1006">
        <f>INDEX(resultados!$A$2:$ZZ$1797, 1000, MATCH($B$1, resultados!$A$1:$ZZ$1, 0))</f>
        <v/>
      </c>
      <c r="B1006">
        <f>INDEX(resultados!$A$2:$ZZ$1797, 1000, MATCH($B$2, resultados!$A$1:$ZZ$1, 0))</f>
        <v/>
      </c>
      <c r="C1006">
        <f>INDEX(resultados!$A$2:$ZZ$1797, 1000, MATCH($B$3, resultados!$A$1:$ZZ$1, 0))</f>
        <v/>
      </c>
    </row>
    <row r="1007">
      <c r="A1007">
        <f>INDEX(resultados!$A$2:$ZZ$1797, 1001, MATCH($B$1, resultados!$A$1:$ZZ$1, 0))</f>
        <v/>
      </c>
      <c r="B1007">
        <f>INDEX(resultados!$A$2:$ZZ$1797, 1001, MATCH($B$2, resultados!$A$1:$ZZ$1, 0))</f>
        <v/>
      </c>
      <c r="C1007">
        <f>INDEX(resultados!$A$2:$ZZ$1797, 1001, MATCH($B$3, resultados!$A$1:$ZZ$1, 0))</f>
        <v/>
      </c>
    </row>
    <row r="1008">
      <c r="A1008">
        <f>INDEX(resultados!$A$2:$ZZ$1797, 1002, MATCH($B$1, resultados!$A$1:$ZZ$1, 0))</f>
        <v/>
      </c>
      <c r="B1008">
        <f>INDEX(resultados!$A$2:$ZZ$1797, 1002, MATCH($B$2, resultados!$A$1:$ZZ$1, 0))</f>
        <v/>
      </c>
      <c r="C1008">
        <f>INDEX(resultados!$A$2:$ZZ$1797, 1002, MATCH($B$3, resultados!$A$1:$ZZ$1, 0))</f>
        <v/>
      </c>
    </row>
    <row r="1009">
      <c r="A1009">
        <f>INDEX(resultados!$A$2:$ZZ$1797, 1003, MATCH($B$1, resultados!$A$1:$ZZ$1, 0))</f>
        <v/>
      </c>
      <c r="B1009">
        <f>INDEX(resultados!$A$2:$ZZ$1797, 1003, MATCH($B$2, resultados!$A$1:$ZZ$1, 0))</f>
        <v/>
      </c>
      <c r="C1009">
        <f>INDEX(resultados!$A$2:$ZZ$1797, 1003, MATCH($B$3, resultados!$A$1:$ZZ$1, 0))</f>
        <v/>
      </c>
    </row>
    <row r="1010">
      <c r="A1010">
        <f>INDEX(resultados!$A$2:$ZZ$1797, 1004, MATCH($B$1, resultados!$A$1:$ZZ$1, 0))</f>
        <v/>
      </c>
      <c r="B1010">
        <f>INDEX(resultados!$A$2:$ZZ$1797, 1004, MATCH($B$2, resultados!$A$1:$ZZ$1, 0))</f>
        <v/>
      </c>
      <c r="C1010">
        <f>INDEX(resultados!$A$2:$ZZ$1797, 1004, MATCH($B$3, resultados!$A$1:$ZZ$1, 0))</f>
        <v/>
      </c>
    </row>
    <row r="1011">
      <c r="A1011">
        <f>INDEX(resultados!$A$2:$ZZ$1797, 1005, MATCH($B$1, resultados!$A$1:$ZZ$1, 0))</f>
        <v/>
      </c>
      <c r="B1011">
        <f>INDEX(resultados!$A$2:$ZZ$1797, 1005, MATCH($B$2, resultados!$A$1:$ZZ$1, 0))</f>
        <v/>
      </c>
      <c r="C1011">
        <f>INDEX(resultados!$A$2:$ZZ$1797, 1005, MATCH($B$3, resultados!$A$1:$ZZ$1, 0))</f>
        <v/>
      </c>
    </row>
    <row r="1012">
      <c r="A1012">
        <f>INDEX(resultados!$A$2:$ZZ$1797, 1006, MATCH($B$1, resultados!$A$1:$ZZ$1, 0))</f>
        <v/>
      </c>
      <c r="B1012">
        <f>INDEX(resultados!$A$2:$ZZ$1797, 1006, MATCH($B$2, resultados!$A$1:$ZZ$1, 0))</f>
        <v/>
      </c>
      <c r="C1012">
        <f>INDEX(resultados!$A$2:$ZZ$1797, 1006, MATCH($B$3, resultados!$A$1:$ZZ$1, 0))</f>
        <v/>
      </c>
    </row>
    <row r="1013">
      <c r="A1013">
        <f>INDEX(resultados!$A$2:$ZZ$1797, 1007, MATCH($B$1, resultados!$A$1:$ZZ$1, 0))</f>
        <v/>
      </c>
      <c r="B1013">
        <f>INDEX(resultados!$A$2:$ZZ$1797, 1007, MATCH($B$2, resultados!$A$1:$ZZ$1, 0))</f>
        <v/>
      </c>
      <c r="C1013">
        <f>INDEX(resultados!$A$2:$ZZ$1797, 1007, MATCH($B$3, resultados!$A$1:$ZZ$1, 0))</f>
        <v/>
      </c>
    </row>
    <row r="1014">
      <c r="A1014">
        <f>INDEX(resultados!$A$2:$ZZ$1797, 1008, MATCH($B$1, resultados!$A$1:$ZZ$1, 0))</f>
        <v/>
      </c>
      <c r="B1014">
        <f>INDEX(resultados!$A$2:$ZZ$1797, 1008, MATCH($B$2, resultados!$A$1:$ZZ$1, 0))</f>
        <v/>
      </c>
      <c r="C1014">
        <f>INDEX(resultados!$A$2:$ZZ$1797, 1008, MATCH($B$3, resultados!$A$1:$ZZ$1, 0))</f>
        <v/>
      </c>
    </row>
    <row r="1015">
      <c r="A1015">
        <f>INDEX(resultados!$A$2:$ZZ$1797, 1009, MATCH($B$1, resultados!$A$1:$ZZ$1, 0))</f>
        <v/>
      </c>
      <c r="B1015">
        <f>INDEX(resultados!$A$2:$ZZ$1797, 1009, MATCH($B$2, resultados!$A$1:$ZZ$1, 0))</f>
        <v/>
      </c>
      <c r="C1015">
        <f>INDEX(resultados!$A$2:$ZZ$1797, 1009, MATCH($B$3, resultados!$A$1:$ZZ$1, 0))</f>
        <v/>
      </c>
    </row>
    <row r="1016">
      <c r="A1016">
        <f>INDEX(resultados!$A$2:$ZZ$1797, 1010, MATCH($B$1, resultados!$A$1:$ZZ$1, 0))</f>
        <v/>
      </c>
      <c r="B1016">
        <f>INDEX(resultados!$A$2:$ZZ$1797, 1010, MATCH($B$2, resultados!$A$1:$ZZ$1, 0))</f>
        <v/>
      </c>
      <c r="C1016">
        <f>INDEX(resultados!$A$2:$ZZ$1797, 1010, MATCH($B$3, resultados!$A$1:$ZZ$1, 0))</f>
        <v/>
      </c>
    </row>
    <row r="1017">
      <c r="A1017">
        <f>INDEX(resultados!$A$2:$ZZ$1797, 1011, MATCH($B$1, resultados!$A$1:$ZZ$1, 0))</f>
        <v/>
      </c>
      <c r="B1017">
        <f>INDEX(resultados!$A$2:$ZZ$1797, 1011, MATCH($B$2, resultados!$A$1:$ZZ$1, 0))</f>
        <v/>
      </c>
      <c r="C1017">
        <f>INDEX(resultados!$A$2:$ZZ$1797, 1011, MATCH($B$3, resultados!$A$1:$ZZ$1, 0))</f>
        <v/>
      </c>
    </row>
    <row r="1018">
      <c r="A1018">
        <f>INDEX(resultados!$A$2:$ZZ$1797, 1012, MATCH($B$1, resultados!$A$1:$ZZ$1, 0))</f>
        <v/>
      </c>
      <c r="B1018">
        <f>INDEX(resultados!$A$2:$ZZ$1797, 1012, MATCH($B$2, resultados!$A$1:$ZZ$1, 0))</f>
        <v/>
      </c>
      <c r="C1018">
        <f>INDEX(resultados!$A$2:$ZZ$1797, 1012, MATCH($B$3, resultados!$A$1:$ZZ$1, 0))</f>
        <v/>
      </c>
    </row>
    <row r="1019">
      <c r="A1019">
        <f>INDEX(resultados!$A$2:$ZZ$1797, 1013, MATCH($B$1, resultados!$A$1:$ZZ$1, 0))</f>
        <v/>
      </c>
      <c r="B1019">
        <f>INDEX(resultados!$A$2:$ZZ$1797, 1013, MATCH($B$2, resultados!$A$1:$ZZ$1, 0))</f>
        <v/>
      </c>
      <c r="C1019">
        <f>INDEX(resultados!$A$2:$ZZ$1797, 1013, MATCH($B$3, resultados!$A$1:$ZZ$1, 0))</f>
        <v/>
      </c>
    </row>
    <row r="1020">
      <c r="A1020">
        <f>INDEX(resultados!$A$2:$ZZ$1797, 1014, MATCH($B$1, resultados!$A$1:$ZZ$1, 0))</f>
        <v/>
      </c>
      <c r="B1020">
        <f>INDEX(resultados!$A$2:$ZZ$1797, 1014, MATCH($B$2, resultados!$A$1:$ZZ$1, 0))</f>
        <v/>
      </c>
      <c r="C1020">
        <f>INDEX(resultados!$A$2:$ZZ$1797, 1014, MATCH($B$3, resultados!$A$1:$ZZ$1, 0))</f>
        <v/>
      </c>
    </row>
    <row r="1021">
      <c r="A1021">
        <f>INDEX(resultados!$A$2:$ZZ$1797, 1015, MATCH($B$1, resultados!$A$1:$ZZ$1, 0))</f>
        <v/>
      </c>
      <c r="B1021">
        <f>INDEX(resultados!$A$2:$ZZ$1797, 1015, MATCH($B$2, resultados!$A$1:$ZZ$1, 0))</f>
        <v/>
      </c>
      <c r="C1021">
        <f>INDEX(resultados!$A$2:$ZZ$1797, 1015, MATCH($B$3, resultados!$A$1:$ZZ$1, 0))</f>
        <v/>
      </c>
    </row>
    <row r="1022">
      <c r="A1022">
        <f>INDEX(resultados!$A$2:$ZZ$1797, 1016, MATCH($B$1, resultados!$A$1:$ZZ$1, 0))</f>
        <v/>
      </c>
      <c r="B1022">
        <f>INDEX(resultados!$A$2:$ZZ$1797, 1016, MATCH($B$2, resultados!$A$1:$ZZ$1, 0))</f>
        <v/>
      </c>
      <c r="C1022">
        <f>INDEX(resultados!$A$2:$ZZ$1797, 1016, MATCH($B$3, resultados!$A$1:$ZZ$1, 0))</f>
        <v/>
      </c>
    </row>
    <row r="1023">
      <c r="A1023">
        <f>INDEX(resultados!$A$2:$ZZ$1797, 1017, MATCH($B$1, resultados!$A$1:$ZZ$1, 0))</f>
        <v/>
      </c>
      <c r="B1023">
        <f>INDEX(resultados!$A$2:$ZZ$1797, 1017, MATCH($B$2, resultados!$A$1:$ZZ$1, 0))</f>
        <v/>
      </c>
      <c r="C1023">
        <f>INDEX(resultados!$A$2:$ZZ$1797, 1017, MATCH($B$3, resultados!$A$1:$ZZ$1, 0))</f>
        <v/>
      </c>
    </row>
    <row r="1024">
      <c r="A1024">
        <f>INDEX(resultados!$A$2:$ZZ$1797, 1018, MATCH($B$1, resultados!$A$1:$ZZ$1, 0))</f>
        <v/>
      </c>
      <c r="B1024">
        <f>INDEX(resultados!$A$2:$ZZ$1797, 1018, MATCH($B$2, resultados!$A$1:$ZZ$1, 0))</f>
        <v/>
      </c>
      <c r="C1024">
        <f>INDEX(resultados!$A$2:$ZZ$1797, 1018, MATCH($B$3, resultados!$A$1:$ZZ$1, 0))</f>
        <v/>
      </c>
    </row>
    <row r="1025">
      <c r="A1025">
        <f>INDEX(resultados!$A$2:$ZZ$1797, 1019, MATCH($B$1, resultados!$A$1:$ZZ$1, 0))</f>
        <v/>
      </c>
      <c r="B1025">
        <f>INDEX(resultados!$A$2:$ZZ$1797, 1019, MATCH($B$2, resultados!$A$1:$ZZ$1, 0))</f>
        <v/>
      </c>
      <c r="C1025">
        <f>INDEX(resultados!$A$2:$ZZ$1797, 1019, MATCH($B$3, resultados!$A$1:$ZZ$1, 0))</f>
        <v/>
      </c>
    </row>
    <row r="1026">
      <c r="A1026">
        <f>INDEX(resultados!$A$2:$ZZ$1797, 1020, MATCH($B$1, resultados!$A$1:$ZZ$1, 0))</f>
        <v/>
      </c>
      <c r="B1026">
        <f>INDEX(resultados!$A$2:$ZZ$1797, 1020, MATCH($B$2, resultados!$A$1:$ZZ$1, 0))</f>
        <v/>
      </c>
      <c r="C1026">
        <f>INDEX(resultados!$A$2:$ZZ$1797, 1020, MATCH($B$3, resultados!$A$1:$ZZ$1, 0))</f>
        <v/>
      </c>
    </row>
    <row r="1027">
      <c r="A1027">
        <f>INDEX(resultados!$A$2:$ZZ$1797, 1021, MATCH($B$1, resultados!$A$1:$ZZ$1, 0))</f>
        <v/>
      </c>
      <c r="B1027">
        <f>INDEX(resultados!$A$2:$ZZ$1797, 1021, MATCH($B$2, resultados!$A$1:$ZZ$1, 0))</f>
        <v/>
      </c>
      <c r="C1027">
        <f>INDEX(resultados!$A$2:$ZZ$1797, 1021, MATCH($B$3, resultados!$A$1:$ZZ$1, 0))</f>
        <v/>
      </c>
    </row>
    <row r="1028">
      <c r="A1028">
        <f>INDEX(resultados!$A$2:$ZZ$1797, 1022, MATCH($B$1, resultados!$A$1:$ZZ$1, 0))</f>
        <v/>
      </c>
      <c r="B1028">
        <f>INDEX(resultados!$A$2:$ZZ$1797, 1022, MATCH($B$2, resultados!$A$1:$ZZ$1, 0))</f>
        <v/>
      </c>
      <c r="C1028">
        <f>INDEX(resultados!$A$2:$ZZ$1797, 1022, MATCH($B$3, resultados!$A$1:$ZZ$1, 0))</f>
        <v/>
      </c>
    </row>
    <row r="1029">
      <c r="A1029">
        <f>INDEX(resultados!$A$2:$ZZ$1797, 1023, MATCH($B$1, resultados!$A$1:$ZZ$1, 0))</f>
        <v/>
      </c>
      <c r="B1029">
        <f>INDEX(resultados!$A$2:$ZZ$1797, 1023, MATCH($B$2, resultados!$A$1:$ZZ$1, 0))</f>
        <v/>
      </c>
      <c r="C1029">
        <f>INDEX(resultados!$A$2:$ZZ$1797, 1023, MATCH($B$3, resultados!$A$1:$ZZ$1, 0))</f>
        <v/>
      </c>
    </row>
    <row r="1030">
      <c r="A1030">
        <f>INDEX(resultados!$A$2:$ZZ$1797, 1024, MATCH($B$1, resultados!$A$1:$ZZ$1, 0))</f>
        <v/>
      </c>
      <c r="B1030">
        <f>INDEX(resultados!$A$2:$ZZ$1797, 1024, MATCH($B$2, resultados!$A$1:$ZZ$1, 0))</f>
        <v/>
      </c>
      <c r="C1030">
        <f>INDEX(resultados!$A$2:$ZZ$1797, 1024, MATCH($B$3, resultados!$A$1:$ZZ$1, 0))</f>
        <v/>
      </c>
    </row>
    <row r="1031">
      <c r="A1031">
        <f>INDEX(resultados!$A$2:$ZZ$1797, 1025, MATCH($B$1, resultados!$A$1:$ZZ$1, 0))</f>
        <v/>
      </c>
      <c r="B1031">
        <f>INDEX(resultados!$A$2:$ZZ$1797, 1025, MATCH($B$2, resultados!$A$1:$ZZ$1, 0))</f>
        <v/>
      </c>
      <c r="C1031">
        <f>INDEX(resultados!$A$2:$ZZ$1797, 1025, MATCH($B$3, resultados!$A$1:$ZZ$1, 0))</f>
        <v/>
      </c>
    </row>
    <row r="1032">
      <c r="A1032">
        <f>INDEX(resultados!$A$2:$ZZ$1797, 1026, MATCH($B$1, resultados!$A$1:$ZZ$1, 0))</f>
        <v/>
      </c>
      <c r="B1032">
        <f>INDEX(resultados!$A$2:$ZZ$1797, 1026, MATCH($B$2, resultados!$A$1:$ZZ$1, 0))</f>
        <v/>
      </c>
      <c r="C1032">
        <f>INDEX(resultados!$A$2:$ZZ$1797, 1026, MATCH($B$3, resultados!$A$1:$ZZ$1, 0))</f>
        <v/>
      </c>
    </row>
    <row r="1033">
      <c r="A1033">
        <f>INDEX(resultados!$A$2:$ZZ$1797, 1027, MATCH($B$1, resultados!$A$1:$ZZ$1, 0))</f>
        <v/>
      </c>
      <c r="B1033">
        <f>INDEX(resultados!$A$2:$ZZ$1797, 1027, MATCH($B$2, resultados!$A$1:$ZZ$1, 0))</f>
        <v/>
      </c>
      <c r="C1033">
        <f>INDEX(resultados!$A$2:$ZZ$1797, 1027, MATCH($B$3, resultados!$A$1:$ZZ$1, 0))</f>
        <v/>
      </c>
    </row>
    <row r="1034">
      <c r="A1034">
        <f>INDEX(resultados!$A$2:$ZZ$1797, 1028, MATCH($B$1, resultados!$A$1:$ZZ$1, 0))</f>
        <v/>
      </c>
      <c r="B1034">
        <f>INDEX(resultados!$A$2:$ZZ$1797, 1028, MATCH($B$2, resultados!$A$1:$ZZ$1, 0))</f>
        <v/>
      </c>
      <c r="C1034">
        <f>INDEX(resultados!$A$2:$ZZ$1797, 1028, MATCH($B$3, resultados!$A$1:$ZZ$1, 0))</f>
        <v/>
      </c>
    </row>
    <row r="1035">
      <c r="A1035">
        <f>INDEX(resultados!$A$2:$ZZ$1797, 1029, MATCH($B$1, resultados!$A$1:$ZZ$1, 0))</f>
        <v/>
      </c>
      <c r="B1035">
        <f>INDEX(resultados!$A$2:$ZZ$1797, 1029, MATCH($B$2, resultados!$A$1:$ZZ$1, 0))</f>
        <v/>
      </c>
      <c r="C1035">
        <f>INDEX(resultados!$A$2:$ZZ$1797, 1029, MATCH($B$3, resultados!$A$1:$ZZ$1, 0))</f>
        <v/>
      </c>
    </row>
    <row r="1036">
      <c r="A1036">
        <f>INDEX(resultados!$A$2:$ZZ$1797, 1030, MATCH($B$1, resultados!$A$1:$ZZ$1, 0))</f>
        <v/>
      </c>
      <c r="B1036">
        <f>INDEX(resultados!$A$2:$ZZ$1797, 1030, MATCH($B$2, resultados!$A$1:$ZZ$1, 0))</f>
        <v/>
      </c>
      <c r="C1036">
        <f>INDEX(resultados!$A$2:$ZZ$1797, 1030, MATCH($B$3, resultados!$A$1:$ZZ$1, 0))</f>
        <v/>
      </c>
    </row>
    <row r="1037">
      <c r="A1037">
        <f>INDEX(resultados!$A$2:$ZZ$1797, 1031, MATCH($B$1, resultados!$A$1:$ZZ$1, 0))</f>
        <v/>
      </c>
      <c r="B1037">
        <f>INDEX(resultados!$A$2:$ZZ$1797, 1031, MATCH($B$2, resultados!$A$1:$ZZ$1, 0))</f>
        <v/>
      </c>
      <c r="C1037">
        <f>INDEX(resultados!$A$2:$ZZ$1797, 1031, MATCH($B$3, resultados!$A$1:$ZZ$1, 0))</f>
        <v/>
      </c>
    </row>
    <row r="1038">
      <c r="A1038">
        <f>INDEX(resultados!$A$2:$ZZ$1797, 1032, MATCH($B$1, resultados!$A$1:$ZZ$1, 0))</f>
        <v/>
      </c>
      <c r="B1038">
        <f>INDEX(resultados!$A$2:$ZZ$1797, 1032, MATCH($B$2, resultados!$A$1:$ZZ$1, 0))</f>
        <v/>
      </c>
      <c r="C1038">
        <f>INDEX(resultados!$A$2:$ZZ$1797, 1032, MATCH($B$3, resultados!$A$1:$ZZ$1, 0))</f>
        <v/>
      </c>
    </row>
    <row r="1039">
      <c r="A1039">
        <f>INDEX(resultados!$A$2:$ZZ$1797, 1033, MATCH($B$1, resultados!$A$1:$ZZ$1, 0))</f>
        <v/>
      </c>
      <c r="B1039">
        <f>INDEX(resultados!$A$2:$ZZ$1797, 1033, MATCH($B$2, resultados!$A$1:$ZZ$1, 0))</f>
        <v/>
      </c>
      <c r="C1039">
        <f>INDEX(resultados!$A$2:$ZZ$1797, 1033, MATCH($B$3, resultados!$A$1:$ZZ$1, 0))</f>
        <v/>
      </c>
    </row>
    <row r="1040">
      <c r="A1040">
        <f>INDEX(resultados!$A$2:$ZZ$1797, 1034, MATCH($B$1, resultados!$A$1:$ZZ$1, 0))</f>
        <v/>
      </c>
      <c r="B1040">
        <f>INDEX(resultados!$A$2:$ZZ$1797, 1034, MATCH($B$2, resultados!$A$1:$ZZ$1, 0))</f>
        <v/>
      </c>
      <c r="C1040">
        <f>INDEX(resultados!$A$2:$ZZ$1797, 1034, MATCH($B$3, resultados!$A$1:$ZZ$1, 0))</f>
        <v/>
      </c>
    </row>
    <row r="1041">
      <c r="A1041">
        <f>INDEX(resultados!$A$2:$ZZ$1797, 1035, MATCH($B$1, resultados!$A$1:$ZZ$1, 0))</f>
        <v/>
      </c>
      <c r="B1041">
        <f>INDEX(resultados!$A$2:$ZZ$1797, 1035, MATCH($B$2, resultados!$A$1:$ZZ$1, 0))</f>
        <v/>
      </c>
      <c r="C1041">
        <f>INDEX(resultados!$A$2:$ZZ$1797, 1035, MATCH($B$3, resultados!$A$1:$ZZ$1, 0))</f>
        <v/>
      </c>
    </row>
    <row r="1042">
      <c r="A1042">
        <f>INDEX(resultados!$A$2:$ZZ$1797, 1036, MATCH($B$1, resultados!$A$1:$ZZ$1, 0))</f>
        <v/>
      </c>
      <c r="B1042">
        <f>INDEX(resultados!$A$2:$ZZ$1797, 1036, MATCH($B$2, resultados!$A$1:$ZZ$1, 0))</f>
        <v/>
      </c>
      <c r="C1042">
        <f>INDEX(resultados!$A$2:$ZZ$1797, 1036, MATCH($B$3, resultados!$A$1:$ZZ$1, 0))</f>
        <v/>
      </c>
    </row>
    <row r="1043">
      <c r="A1043">
        <f>INDEX(resultados!$A$2:$ZZ$1797, 1037, MATCH($B$1, resultados!$A$1:$ZZ$1, 0))</f>
        <v/>
      </c>
      <c r="B1043">
        <f>INDEX(resultados!$A$2:$ZZ$1797, 1037, MATCH($B$2, resultados!$A$1:$ZZ$1, 0))</f>
        <v/>
      </c>
      <c r="C1043">
        <f>INDEX(resultados!$A$2:$ZZ$1797, 1037, MATCH($B$3, resultados!$A$1:$ZZ$1, 0))</f>
        <v/>
      </c>
    </row>
    <row r="1044">
      <c r="A1044">
        <f>INDEX(resultados!$A$2:$ZZ$1797, 1038, MATCH($B$1, resultados!$A$1:$ZZ$1, 0))</f>
        <v/>
      </c>
      <c r="B1044">
        <f>INDEX(resultados!$A$2:$ZZ$1797, 1038, MATCH($B$2, resultados!$A$1:$ZZ$1, 0))</f>
        <v/>
      </c>
      <c r="C1044">
        <f>INDEX(resultados!$A$2:$ZZ$1797, 1038, MATCH($B$3, resultados!$A$1:$ZZ$1, 0))</f>
        <v/>
      </c>
    </row>
    <row r="1045">
      <c r="A1045">
        <f>INDEX(resultados!$A$2:$ZZ$1797, 1039, MATCH($B$1, resultados!$A$1:$ZZ$1, 0))</f>
        <v/>
      </c>
      <c r="B1045">
        <f>INDEX(resultados!$A$2:$ZZ$1797, 1039, MATCH($B$2, resultados!$A$1:$ZZ$1, 0))</f>
        <v/>
      </c>
      <c r="C1045">
        <f>INDEX(resultados!$A$2:$ZZ$1797, 1039, MATCH($B$3, resultados!$A$1:$ZZ$1, 0))</f>
        <v/>
      </c>
    </row>
    <row r="1046">
      <c r="A1046">
        <f>INDEX(resultados!$A$2:$ZZ$1797, 1040, MATCH($B$1, resultados!$A$1:$ZZ$1, 0))</f>
        <v/>
      </c>
      <c r="B1046">
        <f>INDEX(resultados!$A$2:$ZZ$1797, 1040, MATCH($B$2, resultados!$A$1:$ZZ$1, 0))</f>
        <v/>
      </c>
      <c r="C1046">
        <f>INDEX(resultados!$A$2:$ZZ$1797, 1040, MATCH($B$3, resultados!$A$1:$ZZ$1, 0))</f>
        <v/>
      </c>
    </row>
    <row r="1047">
      <c r="A1047">
        <f>INDEX(resultados!$A$2:$ZZ$1797, 1041, MATCH($B$1, resultados!$A$1:$ZZ$1, 0))</f>
        <v/>
      </c>
      <c r="B1047">
        <f>INDEX(resultados!$A$2:$ZZ$1797, 1041, MATCH($B$2, resultados!$A$1:$ZZ$1, 0))</f>
        <v/>
      </c>
      <c r="C1047">
        <f>INDEX(resultados!$A$2:$ZZ$1797, 1041, MATCH($B$3, resultados!$A$1:$ZZ$1, 0))</f>
        <v/>
      </c>
    </row>
    <row r="1048">
      <c r="A1048">
        <f>INDEX(resultados!$A$2:$ZZ$1797, 1042, MATCH($B$1, resultados!$A$1:$ZZ$1, 0))</f>
        <v/>
      </c>
      <c r="B1048">
        <f>INDEX(resultados!$A$2:$ZZ$1797, 1042, MATCH($B$2, resultados!$A$1:$ZZ$1, 0))</f>
        <v/>
      </c>
      <c r="C1048">
        <f>INDEX(resultados!$A$2:$ZZ$1797, 1042, MATCH($B$3, resultados!$A$1:$ZZ$1, 0))</f>
        <v/>
      </c>
    </row>
    <row r="1049">
      <c r="A1049">
        <f>INDEX(resultados!$A$2:$ZZ$1797, 1043, MATCH($B$1, resultados!$A$1:$ZZ$1, 0))</f>
        <v/>
      </c>
      <c r="B1049">
        <f>INDEX(resultados!$A$2:$ZZ$1797, 1043, MATCH($B$2, resultados!$A$1:$ZZ$1, 0))</f>
        <v/>
      </c>
      <c r="C1049">
        <f>INDEX(resultados!$A$2:$ZZ$1797, 1043, MATCH($B$3, resultados!$A$1:$ZZ$1, 0))</f>
        <v/>
      </c>
    </row>
    <row r="1050">
      <c r="A1050">
        <f>INDEX(resultados!$A$2:$ZZ$1797, 1044, MATCH($B$1, resultados!$A$1:$ZZ$1, 0))</f>
        <v/>
      </c>
      <c r="B1050">
        <f>INDEX(resultados!$A$2:$ZZ$1797, 1044, MATCH($B$2, resultados!$A$1:$ZZ$1, 0))</f>
        <v/>
      </c>
      <c r="C1050">
        <f>INDEX(resultados!$A$2:$ZZ$1797, 1044, MATCH($B$3, resultados!$A$1:$ZZ$1, 0))</f>
        <v/>
      </c>
    </row>
    <row r="1051">
      <c r="A1051">
        <f>INDEX(resultados!$A$2:$ZZ$1797, 1045, MATCH($B$1, resultados!$A$1:$ZZ$1, 0))</f>
        <v/>
      </c>
      <c r="B1051">
        <f>INDEX(resultados!$A$2:$ZZ$1797, 1045, MATCH($B$2, resultados!$A$1:$ZZ$1, 0))</f>
        <v/>
      </c>
      <c r="C1051">
        <f>INDEX(resultados!$A$2:$ZZ$1797, 1045, MATCH($B$3, resultados!$A$1:$ZZ$1, 0))</f>
        <v/>
      </c>
    </row>
    <row r="1052">
      <c r="A1052">
        <f>INDEX(resultados!$A$2:$ZZ$1797, 1046, MATCH($B$1, resultados!$A$1:$ZZ$1, 0))</f>
        <v/>
      </c>
      <c r="B1052">
        <f>INDEX(resultados!$A$2:$ZZ$1797, 1046, MATCH($B$2, resultados!$A$1:$ZZ$1, 0))</f>
        <v/>
      </c>
      <c r="C1052">
        <f>INDEX(resultados!$A$2:$ZZ$1797, 1046, MATCH($B$3, resultados!$A$1:$ZZ$1, 0))</f>
        <v/>
      </c>
    </row>
    <row r="1053">
      <c r="A1053">
        <f>INDEX(resultados!$A$2:$ZZ$1797, 1047, MATCH($B$1, resultados!$A$1:$ZZ$1, 0))</f>
        <v/>
      </c>
      <c r="B1053">
        <f>INDEX(resultados!$A$2:$ZZ$1797, 1047, MATCH($B$2, resultados!$A$1:$ZZ$1, 0))</f>
        <v/>
      </c>
      <c r="C1053">
        <f>INDEX(resultados!$A$2:$ZZ$1797, 1047, MATCH($B$3, resultados!$A$1:$ZZ$1, 0))</f>
        <v/>
      </c>
    </row>
    <row r="1054">
      <c r="A1054">
        <f>INDEX(resultados!$A$2:$ZZ$1797, 1048, MATCH($B$1, resultados!$A$1:$ZZ$1, 0))</f>
        <v/>
      </c>
      <c r="B1054">
        <f>INDEX(resultados!$A$2:$ZZ$1797, 1048, MATCH($B$2, resultados!$A$1:$ZZ$1, 0))</f>
        <v/>
      </c>
      <c r="C1054">
        <f>INDEX(resultados!$A$2:$ZZ$1797, 1048, MATCH($B$3, resultados!$A$1:$ZZ$1, 0))</f>
        <v/>
      </c>
    </row>
    <row r="1055">
      <c r="A1055">
        <f>INDEX(resultados!$A$2:$ZZ$1797, 1049, MATCH($B$1, resultados!$A$1:$ZZ$1, 0))</f>
        <v/>
      </c>
      <c r="B1055">
        <f>INDEX(resultados!$A$2:$ZZ$1797, 1049, MATCH($B$2, resultados!$A$1:$ZZ$1, 0))</f>
        <v/>
      </c>
      <c r="C1055">
        <f>INDEX(resultados!$A$2:$ZZ$1797, 1049, MATCH($B$3, resultados!$A$1:$ZZ$1, 0))</f>
        <v/>
      </c>
    </row>
    <row r="1056">
      <c r="A1056">
        <f>INDEX(resultados!$A$2:$ZZ$1797, 1050, MATCH($B$1, resultados!$A$1:$ZZ$1, 0))</f>
        <v/>
      </c>
      <c r="B1056">
        <f>INDEX(resultados!$A$2:$ZZ$1797, 1050, MATCH($B$2, resultados!$A$1:$ZZ$1, 0))</f>
        <v/>
      </c>
      <c r="C1056">
        <f>INDEX(resultados!$A$2:$ZZ$1797, 1050, MATCH($B$3, resultados!$A$1:$ZZ$1, 0))</f>
        <v/>
      </c>
    </row>
    <row r="1057">
      <c r="A1057">
        <f>INDEX(resultados!$A$2:$ZZ$1797, 1051, MATCH($B$1, resultados!$A$1:$ZZ$1, 0))</f>
        <v/>
      </c>
      <c r="B1057">
        <f>INDEX(resultados!$A$2:$ZZ$1797, 1051, MATCH($B$2, resultados!$A$1:$ZZ$1, 0))</f>
        <v/>
      </c>
      <c r="C1057">
        <f>INDEX(resultados!$A$2:$ZZ$1797, 1051, MATCH($B$3, resultados!$A$1:$ZZ$1, 0))</f>
        <v/>
      </c>
    </row>
    <row r="1058">
      <c r="A1058">
        <f>INDEX(resultados!$A$2:$ZZ$1797, 1052, MATCH($B$1, resultados!$A$1:$ZZ$1, 0))</f>
        <v/>
      </c>
      <c r="B1058">
        <f>INDEX(resultados!$A$2:$ZZ$1797, 1052, MATCH($B$2, resultados!$A$1:$ZZ$1, 0))</f>
        <v/>
      </c>
      <c r="C1058">
        <f>INDEX(resultados!$A$2:$ZZ$1797, 1052, MATCH($B$3, resultados!$A$1:$ZZ$1, 0))</f>
        <v/>
      </c>
    </row>
    <row r="1059">
      <c r="A1059">
        <f>INDEX(resultados!$A$2:$ZZ$1797, 1053, MATCH($B$1, resultados!$A$1:$ZZ$1, 0))</f>
        <v/>
      </c>
      <c r="B1059">
        <f>INDEX(resultados!$A$2:$ZZ$1797, 1053, MATCH($B$2, resultados!$A$1:$ZZ$1, 0))</f>
        <v/>
      </c>
      <c r="C1059">
        <f>INDEX(resultados!$A$2:$ZZ$1797, 1053, MATCH($B$3, resultados!$A$1:$ZZ$1, 0))</f>
        <v/>
      </c>
    </row>
    <row r="1060">
      <c r="A1060">
        <f>INDEX(resultados!$A$2:$ZZ$1797, 1054, MATCH($B$1, resultados!$A$1:$ZZ$1, 0))</f>
        <v/>
      </c>
      <c r="B1060">
        <f>INDEX(resultados!$A$2:$ZZ$1797, 1054, MATCH($B$2, resultados!$A$1:$ZZ$1, 0))</f>
        <v/>
      </c>
      <c r="C1060">
        <f>INDEX(resultados!$A$2:$ZZ$1797, 1054, MATCH($B$3, resultados!$A$1:$ZZ$1, 0))</f>
        <v/>
      </c>
    </row>
    <row r="1061">
      <c r="A1061">
        <f>INDEX(resultados!$A$2:$ZZ$1797, 1055, MATCH($B$1, resultados!$A$1:$ZZ$1, 0))</f>
        <v/>
      </c>
      <c r="B1061">
        <f>INDEX(resultados!$A$2:$ZZ$1797, 1055, MATCH($B$2, resultados!$A$1:$ZZ$1, 0))</f>
        <v/>
      </c>
      <c r="C1061">
        <f>INDEX(resultados!$A$2:$ZZ$1797, 1055, MATCH($B$3, resultados!$A$1:$ZZ$1, 0))</f>
        <v/>
      </c>
    </row>
    <row r="1062">
      <c r="A1062">
        <f>INDEX(resultados!$A$2:$ZZ$1797, 1056, MATCH($B$1, resultados!$A$1:$ZZ$1, 0))</f>
        <v/>
      </c>
      <c r="B1062">
        <f>INDEX(resultados!$A$2:$ZZ$1797, 1056, MATCH($B$2, resultados!$A$1:$ZZ$1, 0))</f>
        <v/>
      </c>
      <c r="C1062">
        <f>INDEX(resultados!$A$2:$ZZ$1797, 1056, MATCH($B$3, resultados!$A$1:$ZZ$1, 0))</f>
        <v/>
      </c>
    </row>
    <row r="1063">
      <c r="A1063">
        <f>INDEX(resultados!$A$2:$ZZ$1797, 1057, MATCH($B$1, resultados!$A$1:$ZZ$1, 0))</f>
        <v/>
      </c>
      <c r="B1063">
        <f>INDEX(resultados!$A$2:$ZZ$1797, 1057, MATCH($B$2, resultados!$A$1:$ZZ$1, 0))</f>
        <v/>
      </c>
      <c r="C1063">
        <f>INDEX(resultados!$A$2:$ZZ$1797, 1057, MATCH($B$3, resultados!$A$1:$ZZ$1, 0))</f>
        <v/>
      </c>
    </row>
    <row r="1064">
      <c r="A1064">
        <f>INDEX(resultados!$A$2:$ZZ$1797, 1058, MATCH($B$1, resultados!$A$1:$ZZ$1, 0))</f>
        <v/>
      </c>
      <c r="B1064">
        <f>INDEX(resultados!$A$2:$ZZ$1797, 1058, MATCH($B$2, resultados!$A$1:$ZZ$1, 0))</f>
        <v/>
      </c>
      <c r="C1064">
        <f>INDEX(resultados!$A$2:$ZZ$1797, 1058, MATCH($B$3, resultados!$A$1:$ZZ$1, 0))</f>
        <v/>
      </c>
    </row>
    <row r="1065">
      <c r="A1065">
        <f>INDEX(resultados!$A$2:$ZZ$1797, 1059, MATCH($B$1, resultados!$A$1:$ZZ$1, 0))</f>
        <v/>
      </c>
      <c r="B1065">
        <f>INDEX(resultados!$A$2:$ZZ$1797, 1059, MATCH($B$2, resultados!$A$1:$ZZ$1, 0))</f>
        <v/>
      </c>
      <c r="C1065">
        <f>INDEX(resultados!$A$2:$ZZ$1797, 1059, MATCH($B$3, resultados!$A$1:$ZZ$1, 0))</f>
        <v/>
      </c>
    </row>
    <row r="1066">
      <c r="A1066">
        <f>INDEX(resultados!$A$2:$ZZ$1797, 1060, MATCH($B$1, resultados!$A$1:$ZZ$1, 0))</f>
        <v/>
      </c>
      <c r="B1066">
        <f>INDEX(resultados!$A$2:$ZZ$1797, 1060, MATCH($B$2, resultados!$A$1:$ZZ$1, 0))</f>
        <v/>
      </c>
      <c r="C1066">
        <f>INDEX(resultados!$A$2:$ZZ$1797, 1060, MATCH($B$3, resultados!$A$1:$ZZ$1, 0))</f>
        <v/>
      </c>
    </row>
    <row r="1067">
      <c r="A1067">
        <f>INDEX(resultados!$A$2:$ZZ$1797, 1061, MATCH($B$1, resultados!$A$1:$ZZ$1, 0))</f>
        <v/>
      </c>
      <c r="B1067">
        <f>INDEX(resultados!$A$2:$ZZ$1797, 1061, MATCH($B$2, resultados!$A$1:$ZZ$1, 0))</f>
        <v/>
      </c>
      <c r="C1067">
        <f>INDEX(resultados!$A$2:$ZZ$1797, 1061, MATCH($B$3, resultados!$A$1:$ZZ$1, 0))</f>
        <v/>
      </c>
    </row>
    <row r="1068">
      <c r="A1068">
        <f>INDEX(resultados!$A$2:$ZZ$1797, 1062, MATCH($B$1, resultados!$A$1:$ZZ$1, 0))</f>
        <v/>
      </c>
      <c r="B1068">
        <f>INDEX(resultados!$A$2:$ZZ$1797, 1062, MATCH($B$2, resultados!$A$1:$ZZ$1, 0))</f>
        <v/>
      </c>
      <c r="C1068">
        <f>INDEX(resultados!$A$2:$ZZ$1797, 1062, MATCH($B$3, resultados!$A$1:$ZZ$1, 0))</f>
        <v/>
      </c>
    </row>
    <row r="1069">
      <c r="A1069">
        <f>INDEX(resultados!$A$2:$ZZ$1797, 1063, MATCH($B$1, resultados!$A$1:$ZZ$1, 0))</f>
        <v/>
      </c>
      <c r="B1069">
        <f>INDEX(resultados!$A$2:$ZZ$1797, 1063, MATCH($B$2, resultados!$A$1:$ZZ$1, 0))</f>
        <v/>
      </c>
      <c r="C1069">
        <f>INDEX(resultados!$A$2:$ZZ$1797, 1063, MATCH($B$3, resultados!$A$1:$ZZ$1, 0))</f>
        <v/>
      </c>
    </row>
    <row r="1070">
      <c r="A1070">
        <f>INDEX(resultados!$A$2:$ZZ$1797, 1064, MATCH($B$1, resultados!$A$1:$ZZ$1, 0))</f>
        <v/>
      </c>
      <c r="B1070">
        <f>INDEX(resultados!$A$2:$ZZ$1797, 1064, MATCH($B$2, resultados!$A$1:$ZZ$1, 0))</f>
        <v/>
      </c>
      <c r="C1070">
        <f>INDEX(resultados!$A$2:$ZZ$1797, 1064, MATCH($B$3, resultados!$A$1:$ZZ$1, 0))</f>
        <v/>
      </c>
    </row>
    <row r="1071">
      <c r="A1071">
        <f>INDEX(resultados!$A$2:$ZZ$1797, 1065, MATCH($B$1, resultados!$A$1:$ZZ$1, 0))</f>
        <v/>
      </c>
      <c r="B1071">
        <f>INDEX(resultados!$A$2:$ZZ$1797, 1065, MATCH($B$2, resultados!$A$1:$ZZ$1, 0))</f>
        <v/>
      </c>
      <c r="C1071">
        <f>INDEX(resultados!$A$2:$ZZ$1797, 1065, MATCH($B$3, resultados!$A$1:$ZZ$1, 0))</f>
        <v/>
      </c>
    </row>
    <row r="1072">
      <c r="A1072">
        <f>INDEX(resultados!$A$2:$ZZ$1797, 1066, MATCH($B$1, resultados!$A$1:$ZZ$1, 0))</f>
        <v/>
      </c>
      <c r="B1072">
        <f>INDEX(resultados!$A$2:$ZZ$1797, 1066, MATCH($B$2, resultados!$A$1:$ZZ$1, 0))</f>
        <v/>
      </c>
      <c r="C1072">
        <f>INDEX(resultados!$A$2:$ZZ$1797, 1066, MATCH($B$3, resultados!$A$1:$ZZ$1, 0))</f>
        <v/>
      </c>
    </row>
    <row r="1073">
      <c r="A1073">
        <f>INDEX(resultados!$A$2:$ZZ$1797, 1067, MATCH($B$1, resultados!$A$1:$ZZ$1, 0))</f>
        <v/>
      </c>
      <c r="B1073">
        <f>INDEX(resultados!$A$2:$ZZ$1797, 1067, MATCH($B$2, resultados!$A$1:$ZZ$1, 0))</f>
        <v/>
      </c>
      <c r="C1073">
        <f>INDEX(resultados!$A$2:$ZZ$1797, 1067, MATCH($B$3, resultados!$A$1:$ZZ$1, 0))</f>
        <v/>
      </c>
    </row>
    <row r="1074">
      <c r="A1074">
        <f>INDEX(resultados!$A$2:$ZZ$1797, 1068, MATCH($B$1, resultados!$A$1:$ZZ$1, 0))</f>
        <v/>
      </c>
      <c r="B1074">
        <f>INDEX(resultados!$A$2:$ZZ$1797, 1068, MATCH($B$2, resultados!$A$1:$ZZ$1, 0))</f>
        <v/>
      </c>
      <c r="C1074">
        <f>INDEX(resultados!$A$2:$ZZ$1797, 1068, MATCH($B$3, resultados!$A$1:$ZZ$1, 0))</f>
        <v/>
      </c>
    </row>
    <row r="1075">
      <c r="A1075">
        <f>INDEX(resultados!$A$2:$ZZ$1797, 1069, MATCH($B$1, resultados!$A$1:$ZZ$1, 0))</f>
        <v/>
      </c>
      <c r="B1075">
        <f>INDEX(resultados!$A$2:$ZZ$1797, 1069, MATCH($B$2, resultados!$A$1:$ZZ$1, 0))</f>
        <v/>
      </c>
      <c r="C1075">
        <f>INDEX(resultados!$A$2:$ZZ$1797, 1069, MATCH($B$3, resultados!$A$1:$ZZ$1, 0))</f>
        <v/>
      </c>
    </row>
    <row r="1076">
      <c r="A1076">
        <f>INDEX(resultados!$A$2:$ZZ$1797, 1070, MATCH($B$1, resultados!$A$1:$ZZ$1, 0))</f>
        <v/>
      </c>
      <c r="B1076">
        <f>INDEX(resultados!$A$2:$ZZ$1797, 1070, MATCH($B$2, resultados!$A$1:$ZZ$1, 0))</f>
        <v/>
      </c>
      <c r="C1076">
        <f>INDEX(resultados!$A$2:$ZZ$1797, 1070, MATCH($B$3, resultados!$A$1:$ZZ$1, 0))</f>
        <v/>
      </c>
    </row>
    <row r="1077">
      <c r="A1077">
        <f>INDEX(resultados!$A$2:$ZZ$1797, 1071, MATCH($B$1, resultados!$A$1:$ZZ$1, 0))</f>
        <v/>
      </c>
      <c r="B1077">
        <f>INDEX(resultados!$A$2:$ZZ$1797, 1071, MATCH($B$2, resultados!$A$1:$ZZ$1, 0))</f>
        <v/>
      </c>
      <c r="C1077">
        <f>INDEX(resultados!$A$2:$ZZ$1797, 1071, MATCH($B$3, resultados!$A$1:$ZZ$1, 0))</f>
        <v/>
      </c>
    </row>
    <row r="1078">
      <c r="A1078">
        <f>INDEX(resultados!$A$2:$ZZ$1797, 1072, MATCH($B$1, resultados!$A$1:$ZZ$1, 0))</f>
        <v/>
      </c>
      <c r="B1078">
        <f>INDEX(resultados!$A$2:$ZZ$1797, 1072, MATCH($B$2, resultados!$A$1:$ZZ$1, 0))</f>
        <v/>
      </c>
      <c r="C1078">
        <f>INDEX(resultados!$A$2:$ZZ$1797, 1072, MATCH($B$3, resultados!$A$1:$ZZ$1, 0))</f>
        <v/>
      </c>
    </row>
    <row r="1079">
      <c r="A1079">
        <f>INDEX(resultados!$A$2:$ZZ$1797, 1073, MATCH($B$1, resultados!$A$1:$ZZ$1, 0))</f>
        <v/>
      </c>
      <c r="B1079">
        <f>INDEX(resultados!$A$2:$ZZ$1797, 1073, MATCH($B$2, resultados!$A$1:$ZZ$1, 0))</f>
        <v/>
      </c>
      <c r="C1079">
        <f>INDEX(resultados!$A$2:$ZZ$1797, 1073, MATCH($B$3, resultados!$A$1:$ZZ$1, 0))</f>
        <v/>
      </c>
    </row>
    <row r="1080">
      <c r="A1080">
        <f>INDEX(resultados!$A$2:$ZZ$1797, 1074, MATCH($B$1, resultados!$A$1:$ZZ$1, 0))</f>
        <v/>
      </c>
      <c r="B1080">
        <f>INDEX(resultados!$A$2:$ZZ$1797, 1074, MATCH($B$2, resultados!$A$1:$ZZ$1, 0))</f>
        <v/>
      </c>
      <c r="C1080">
        <f>INDEX(resultados!$A$2:$ZZ$1797, 1074, MATCH($B$3, resultados!$A$1:$ZZ$1, 0))</f>
        <v/>
      </c>
    </row>
    <row r="1081">
      <c r="A1081">
        <f>INDEX(resultados!$A$2:$ZZ$1797, 1075, MATCH($B$1, resultados!$A$1:$ZZ$1, 0))</f>
        <v/>
      </c>
      <c r="B1081">
        <f>INDEX(resultados!$A$2:$ZZ$1797, 1075, MATCH($B$2, resultados!$A$1:$ZZ$1, 0))</f>
        <v/>
      </c>
      <c r="C1081">
        <f>INDEX(resultados!$A$2:$ZZ$1797, 1075, MATCH($B$3, resultados!$A$1:$ZZ$1, 0))</f>
        <v/>
      </c>
    </row>
    <row r="1082">
      <c r="A1082">
        <f>INDEX(resultados!$A$2:$ZZ$1797, 1076, MATCH($B$1, resultados!$A$1:$ZZ$1, 0))</f>
        <v/>
      </c>
      <c r="B1082">
        <f>INDEX(resultados!$A$2:$ZZ$1797, 1076, MATCH($B$2, resultados!$A$1:$ZZ$1, 0))</f>
        <v/>
      </c>
      <c r="C1082">
        <f>INDEX(resultados!$A$2:$ZZ$1797, 1076, MATCH($B$3, resultados!$A$1:$ZZ$1, 0))</f>
        <v/>
      </c>
    </row>
    <row r="1083">
      <c r="A1083">
        <f>INDEX(resultados!$A$2:$ZZ$1797, 1077, MATCH($B$1, resultados!$A$1:$ZZ$1, 0))</f>
        <v/>
      </c>
      <c r="B1083">
        <f>INDEX(resultados!$A$2:$ZZ$1797, 1077, MATCH($B$2, resultados!$A$1:$ZZ$1, 0))</f>
        <v/>
      </c>
      <c r="C1083">
        <f>INDEX(resultados!$A$2:$ZZ$1797, 1077, MATCH($B$3, resultados!$A$1:$ZZ$1, 0))</f>
        <v/>
      </c>
    </row>
    <row r="1084">
      <c r="A1084">
        <f>INDEX(resultados!$A$2:$ZZ$1797, 1078, MATCH($B$1, resultados!$A$1:$ZZ$1, 0))</f>
        <v/>
      </c>
      <c r="B1084">
        <f>INDEX(resultados!$A$2:$ZZ$1797, 1078, MATCH($B$2, resultados!$A$1:$ZZ$1, 0))</f>
        <v/>
      </c>
      <c r="C1084">
        <f>INDEX(resultados!$A$2:$ZZ$1797, 1078, MATCH($B$3, resultados!$A$1:$ZZ$1, 0))</f>
        <v/>
      </c>
    </row>
    <row r="1085">
      <c r="A1085">
        <f>INDEX(resultados!$A$2:$ZZ$1797, 1079, MATCH($B$1, resultados!$A$1:$ZZ$1, 0))</f>
        <v/>
      </c>
      <c r="B1085">
        <f>INDEX(resultados!$A$2:$ZZ$1797, 1079, MATCH($B$2, resultados!$A$1:$ZZ$1, 0))</f>
        <v/>
      </c>
      <c r="C1085">
        <f>INDEX(resultados!$A$2:$ZZ$1797, 1079, MATCH($B$3, resultados!$A$1:$ZZ$1, 0))</f>
        <v/>
      </c>
    </row>
    <row r="1086">
      <c r="A1086">
        <f>INDEX(resultados!$A$2:$ZZ$1797, 1080, MATCH($B$1, resultados!$A$1:$ZZ$1, 0))</f>
        <v/>
      </c>
      <c r="B1086">
        <f>INDEX(resultados!$A$2:$ZZ$1797, 1080, MATCH($B$2, resultados!$A$1:$ZZ$1, 0))</f>
        <v/>
      </c>
      <c r="C1086">
        <f>INDEX(resultados!$A$2:$ZZ$1797, 1080, MATCH($B$3, resultados!$A$1:$ZZ$1, 0))</f>
        <v/>
      </c>
    </row>
    <row r="1087">
      <c r="A1087">
        <f>INDEX(resultados!$A$2:$ZZ$1797, 1081, MATCH($B$1, resultados!$A$1:$ZZ$1, 0))</f>
        <v/>
      </c>
      <c r="B1087">
        <f>INDEX(resultados!$A$2:$ZZ$1797, 1081, MATCH($B$2, resultados!$A$1:$ZZ$1, 0))</f>
        <v/>
      </c>
      <c r="C1087">
        <f>INDEX(resultados!$A$2:$ZZ$1797, 1081, MATCH($B$3, resultados!$A$1:$ZZ$1, 0))</f>
        <v/>
      </c>
    </row>
    <row r="1088">
      <c r="A1088">
        <f>INDEX(resultados!$A$2:$ZZ$1797, 1082, MATCH($B$1, resultados!$A$1:$ZZ$1, 0))</f>
        <v/>
      </c>
      <c r="B1088">
        <f>INDEX(resultados!$A$2:$ZZ$1797, 1082, MATCH($B$2, resultados!$A$1:$ZZ$1, 0))</f>
        <v/>
      </c>
      <c r="C1088">
        <f>INDEX(resultados!$A$2:$ZZ$1797, 1082, MATCH($B$3, resultados!$A$1:$ZZ$1, 0))</f>
        <v/>
      </c>
    </row>
    <row r="1089">
      <c r="A1089">
        <f>INDEX(resultados!$A$2:$ZZ$1797, 1083, MATCH($B$1, resultados!$A$1:$ZZ$1, 0))</f>
        <v/>
      </c>
      <c r="B1089">
        <f>INDEX(resultados!$A$2:$ZZ$1797, 1083, MATCH($B$2, resultados!$A$1:$ZZ$1, 0))</f>
        <v/>
      </c>
      <c r="C1089">
        <f>INDEX(resultados!$A$2:$ZZ$1797, 1083, MATCH($B$3, resultados!$A$1:$ZZ$1, 0))</f>
        <v/>
      </c>
    </row>
    <row r="1090">
      <c r="A1090">
        <f>INDEX(resultados!$A$2:$ZZ$1797, 1084, MATCH($B$1, resultados!$A$1:$ZZ$1, 0))</f>
        <v/>
      </c>
      <c r="B1090">
        <f>INDEX(resultados!$A$2:$ZZ$1797, 1084, MATCH($B$2, resultados!$A$1:$ZZ$1, 0))</f>
        <v/>
      </c>
      <c r="C1090">
        <f>INDEX(resultados!$A$2:$ZZ$1797, 1084, MATCH($B$3, resultados!$A$1:$ZZ$1, 0))</f>
        <v/>
      </c>
    </row>
    <row r="1091">
      <c r="A1091">
        <f>INDEX(resultados!$A$2:$ZZ$1797, 1085, MATCH($B$1, resultados!$A$1:$ZZ$1, 0))</f>
        <v/>
      </c>
      <c r="B1091">
        <f>INDEX(resultados!$A$2:$ZZ$1797, 1085, MATCH($B$2, resultados!$A$1:$ZZ$1, 0))</f>
        <v/>
      </c>
      <c r="C1091">
        <f>INDEX(resultados!$A$2:$ZZ$1797, 1085, MATCH($B$3, resultados!$A$1:$ZZ$1, 0))</f>
        <v/>
      </c>
    </row>
    <row r="1092">
      <c r="A1092">
        <f>INDEX(resultados!$A$2:$ZZ$1797, 1086, MATCH($B$1, resultados!$A$1:$ZZ$1, 0))</f>
        <v/>
      </c>
      <c r="B1092">
        <f>INDEX(resultados!$A$2:$ZZ$1797, 1086, MATCH($B$2, resultados!$A$1:$ZZ$1, 0))</f>
        <v/>
      </c>
      <c r="C1092">
        <f>INDEX(resultados!$A$2:$ZZ$1797, 1086, MATCH($B$3, resultados!$A$1:$ZZ$1, 0))</f>
        <v/>
      </c>
    </row>
    <row r="1093">
      <c r="A1093">
        <f>INDEX(resultados!$A$2:$ZZ$1797, 1087, MATCH($B$1, resultados!$A$1:$ZZ$1, 0))</f>
        <v/>
      </c>
      <c r="B1093">
        <f>INDEX(resultados!$A$2:$ZZ$1797, 1087, MATCH($B$2, resultados!$A$1:$ZZ$1, 0))</f>
        <v/>
      </c>
      <c r="C1093">
        <f>INDEX(resultados!$A$2:$ZZ$1797, 1087, MATCH($B$3, resultados!$A$1:$ZZ$1, 0))</f>
        <v/>
      </c>
    </row>
    <row r="1094">
      <c r="A1094">
        <f>INDEX(resultados!$A$2:$ZZ$1797, 1088, MATCH($B$1, resultados!$A$1:$ZZ$1, 0))</f>
        <v/>
      </c>
      <c r="B1094">
        <f>INDEX(resultados!$A$2:$ZZ$1797, 1088, MATCH($B$2, resultados!$A$1:$ZZ$1, 0))</f>
        <v/>
      </c>
      <c r="C1094">
        <f>INDEX(resultados!$A$2:$ZZ$1797, 1088, MATCH($B$3, resultados!$A$1:$ZZ$1, 0))</f>
        <v/>
      </c>
    </row>
    <row r="1095">
      <c r="A1095">
        <f>INDEX(resultados!$A$2:$ZZ$1797, 1089, MATCH($B$1, resultados!$A$1:$ZZ$1, 0))</f>
        <v/>
      </c>
      <c r="B1095">
        <f>INDEX(resultados!$A$2:$ZZ$1797, 1089, MATCH($B$2, resultados!$A$1:$ZZ$1, 0))</f>
        <v/>
      </c>
      <c r="C1095">
        <f>INDEX(resultados!$A$2:$ZZ$1797, 1089, MATCH($B$3, resultados!$A$1:$ZZ$1, 0))</f>
        <v/>
      </c>
    </row>
    <row r="1096">
      <c r="A1096">
        <f>INDEX(resultados!$A$2:$ZZ$1797, 1090, MATCH($B$1, resultados!$A$1:$ZZ$1, 0))</f>
        <v/>
      </c>
      <c r="B1096">
        <f>INDEX(resultados!$A$2:$ZZ$1797, 1090, MATCH($B$2, resultados!$A$1:$ZZ$1, 0))</f>
        <v/>
      </c>
      <c r="C1096">
        <f>INDEX(resultados!$A$2:$ZZ$1797, 1090, MATCH($B$3, resultados!$A$1:$ZZ$1, 0))</f>
        <v/>
      </c>
    </row>
    <row r="1097">
      <c r="A1097">
        <f>INDEX(resultados!$A$2:$ZZ$1797, 1091, MATCH($B$1, resultados!$A$1:$ZZ$1, 0))</f>
        <v/>
      </c>
      <c r="B1097">
        <f>INDEX(resultados!$A$2:$ZZ$1797, 1091, MATCH($B$2, resultados!$A$1:$ZZ$1, 0))</f>
        <v/>
      </c>
      <c r="C1097">
        <f>INDEX(resultados!$A$2:$ZZ$1797, 1091, MATCH($B$3, resultados!$A$1:$ZZ$1, 0))</f>
        <v/>
      </c>
    </row>
    <row r="1098">
      <c r="A1098">
        <f>INDEX(resultados!$A$2:$ZZ$1797, 1092, MATCH($B$1, resultados!$A$1:$ZZ$1, 0))</f>
        <v/>
      </c>
      <c r="B1098">
        <f>INDEX(resultados!$A$2:$ZZ$1797, 1092, MATCH($B$2, resultados!$A$1:$ZZ$1, 0))</f>
        <v/>
      </c>
      <c r="C1098">
        <f>INDEX(resultados!$A$2:$ZZ$1797, 1092, MATCH($B$3, resultados!$A$1:$ZZ$1, 0))</f>
        <v/>
      </c>
    </row>
    <row r="1099">
      <c r="A1099">
        <f>INDEX(resultados!$A$2:$ZZ$1797, 1093, MATCH($B$1, resultados!$A$1:$ZZ$1, 0))</f>
        <v/>
      </c>
      <c r="B1099">
        <f>INDEX(resultados!$A$2:$ZZ$1797, 1093, MATCH($B$2, resultados!$A$1:$ZZ$1, 0))</f>
        <v/>
      </c>
      <c r="C1099">
        <f>INDEX(resultados!$A$2:$ZZ$1797, 1093, MATCH($B$3, resultados!$A$1:$ZZ$1, 0))</f>
        <v/>
      </c>
    </row>
    <row r="1100">
      <c r="A1100">
        <f>INDEX(resultados!$A$2:$ZZ$1797, 1094, MATCH($B$1, resultados!$A$1:$ZZ$1, 0))</f>
        <v/>
      </c>
      <c r="B1100">
        <f>INDEX(resultados!$A$2:$ZZ$1797, 1094, MATCH($B$2, resultados!$A$1:$ZZ$1, 0))</f>
        <v/>
      </c>
      <c r="C1100">
        <f>INDEX(resultados!$A$2:$ZZ$1797, 1094, MATCH($B$3, resultados!$A$1:$ZZ$1, 0))</f>
        <v/>
      </c>
    </row>
    <row r="1101">
      <c r="A1101">
        <f>INDEX(resultados!$A$2:$ZZ$1797, 1095, MATCH($B$1, resultados!$A$1:$ZZ$1, 0))</f>
        <v/>
      </c>
      <c r="B1101">
        <f>INDEX(resultados!$A$2:$ZZ$1797, 1095, MATCH($B$2, resultados!$A$1:$ZZ$1, 0))</f>
        <v/>
      </c>
      <c r="C1101">
        <f>INDEX(resultados!$A$2:$ZZ$1797, 1095, MATCH($B$3, resultados!$A$1:$ZZ$1, 0))</f>
        <v/>
      </c>
    </row>
    <row r="1102">
      <c r="A1102">
        <f>INDEX(resultados!$A$2:$ZZ$1797, 1096, MATCH($B$1, resultados!$A$1:$ZZ$1, 0))</f>
        <v/>
      </c>
      <c r="B1102">
        <f>INDEX(resultados!$A$2:$ZZ$1797, 1096, MATCH($B$2, resultados!$A$1:$ZZ$1, 0))</f>
        <v/>
      </c>
      <c r="C1102">
        <f>INDEX(resultados!$A$2:$ZZ$1797, 1096, MATCH($B$3, resultados!$A$1:$ZZ$1, 0))</f>
        <v/>
      </c>
    </row>
    <row r="1103">
      <c r="A1103">
        <f>INDEX(resultados!$A$2:$ZZ$1797, 1097, MATCH($B$1, resultados!$A$1:$ZZ$1, 0))</f>
        <v/>
      </c>
      <c r="B1103">
        <f>INDEX(resultados!$A$2:$ZZ$1797, 1097, MATCH($B$2, resultados!$A$1:$ZZ$1, 0))</f>
        <v/>
      </c>
      <c r="C1103">
        <f>INDEX(resultados!$A$2:$ZZ$1797, 1097, MATCH($B$3, resultados!$A$1:$ZZ$1, 0))</f>
        <v/>
      </c>
    </row>
    <row r="1104">
      <c r="A1104">
        <f>INDEX(resultados!$A$2:$ZZ$1797, 1098, MATCH($B$1, resultados!$A$1:$ZZ$1, 0))</f>
        <v/>
      </c>
      <c r="B1104">
        <f>INDEX(resultados!$A$2:$ZZ$1797, 1098, MATCH($B$2, resultados!$A$1:$ZZ$1, 0))</f>
        <v/>
      </c>
      <c r="C1104">
        <f>INDEX(resultados!$A$2:$ZZ$1797, 1098, MATCH($B$3, resultados!$A$1:$ZZ$1, 0))</f>
        <v/>
      </c>
    </row>
    <row r="1105">
      <c r="A1105">
        <f>INDEX(resultados!$A$2:$ZZ$1797, 1099, MATCH($B$1, resultados!$A$1:$ZZ$1, 0))</f>
        <v/>
      </c>
      <c r="B1105">
        <f>INDEX(resultados!$A$2:$ZZ$1797, 1099, MATCH($B$2, resultados!$A$1:$ZZ$1, 0))</f>
        <v/>
      </c>
      <c r="C1105">
        <f>INDEX(resultados!$A$2:$ZZ$1797, 1099, MATCH($B$3, resultados!$A$1:$ZZ$1, 0))</f>
        <v/>
      </c>
    </row>
    <row r="1106">
      <c r="A1106">
        <f>INDEX(resultados!$A$2:$ZZ$1797, 1100, MATCH($B$1, resultados!$A$1:$ZZ$1, 0))</f>
        <v/>
      </c>
      <c r="B1106">
        <f>INDEX(resultados!$A$2:$ZZ$1797, 1100, MATCH($B$2, resultados!$A$1:$ZZ$1, 0))</f>
        <v/>
      </c>
      <c r="C1106">
        <f>INDEX(resultados!$A$2:$ZZ$1797, 1100, MATCH($B$3, resultados!$A$1:$ZZ$1, 0))</f>
        <v/>
      </c>
    </row>
    <row r="1107">
      <c r="A1107">
        <f>INDEX(resultados!$A$2:$ZZ$1797, 1101, MATCH($B$1, resultados!$A$1:$ZZ$1, 0))</f>
        <v/>
      </c>
      <c r="B1107">
        <f>INDEX(resultados!$A$2:$ZZ$1797, 1101, MATCH($B$2, resultados!$A$1:$ZZ$1, 0))</f>
        <v/>
      </c>
      <c r="C1107">
        <f>INDEX(resultados!$A$2:$ZZ$1797, 1101, MATCH($B$3, resultados!$A$1:$ZZ$1, 0))</f>
        <v/>
      </c>
    </row>
    <row r="1108">
      <c r="A1108">
        <f>INDEX(resultados!$A$2:$ZZ$1797, 1102, MATCH($B$1, resultados!$A$1:$ZZ$1, 0))</f>
        <v/>
      </c>
      <c r="B1108">
        <f>INDEX(resultados!$A$2:$ZZ$1797, 1102, MATCH($B$2, resultados!$A$1:$ZZ$1, 0))</f>
        <v/>
      </c>
      <c r="C1108">
        <f>INDEX(resultados!$A$2:$ZZ$1797, 1102, MATCH($B$3, resultados!$A$1:$ZZ$1, 0))</f>
        <v/>
      </c>
    </row>
    <row r="1109">
      <c r="A1109">
        <f>INDEX(resultados!$A$2:$ZZ$1797, 1103, MATCH($B$1, resultados!$A$1:$ZZ$1, 0))</f>
        <v/>
      </c>
      <c r="B1109">
        <f>INDEX(resultados!$A$2:$ZZ$1797, 1103, MATCH($B$2, resultados!$A$1:$ZZ$1, 0))</f>
        <v/>
      </c>
      <c r="C1109">
        <f>INDEX(resultados!$A$2:$ZZ$1797, 1103, MATCH($B$3, resultados!$A$1:$ZZ$1, 0))</f>
        <v/>
      </c>
    </row>
    <row r="1110">
      <c r="A1110">
        <f>INDEX(resultados!$A$2:$ZZ$1797, 1104, MATCH($B$1, resultados!$A$1:$ZZ$1, 0))</f>
        <v/>
      </c>
      <c r="B1110">
        <f>INDEX(resultados!$A$2:$ZZ$1797, 1104, MATCH($B$2, resultados!$A$1:$ZZ$1, 0))</f>
        <v/>
      </c>
      <c r="C1110">
        <f>INDEX(resultados!$A$2:$ZZ$1797, 1104, MATCH($B$3, resultados!$A$1:$ZZ$1, 0))</f>
        <v/>
      </c>
    </row>
    <row r="1111">
      <c r="A1111">
        <f>INDEX(resultados!$A$2:$ZZ$1797, 1105, MATCH($B$1, resultados!$A$1:$ZZ$1, 0))</f>
        <v/>
      </c>
      <c r="B1111">
        <f>INDEX(resultados!$A$2:$ZZ$1797, 1105, MATCH($B$2, resultados!$A$1:$ZZ$1, 0))</f>
        <v/>
      </c>
      <c r="C1111">
        <f>INDEX(resultados!$A$2:$ZZ$1797, 1105, MATCH($B$3, resultados!$A$1:$ZZ$1, 0))</f>
        <v/>
      </c>
    </row>
    <row r="1112">
      <c r="A1112">
        <f>INDEX(resultados!$A$2:$ZZ$1797, 1106, MATCH($B$1, resultados!$A$1:$ZZ$1, 0))</f>
        <v/>
      </c>
      <c r="B1112">
        <f>INDEX(resultados!$A$2:$ZZ$1797, 1106, MATCH($B$2, resultados!$A$1:$ZZ$1, 0))</f>
        <v/>
      </c>
      <c r="C1112">
        <f>INDEX(resultados!$A$2:$ZZ$1797, 1106, MATCH($B$3, resultados!$A$1:$ZZ$1, 0))</f>
        <v/>
      </c>
    </row>
    <row r="1113">
      <c r="A1113">
        <f>INDEX(resultados!$A$2:$ZZ$1797, 1107, MATCH($B$1, resultados!$A$1:$ZZ$1, 0))</f>
        <v/>
      </c>
      <c r="B1113">
        <f>INDEX(resultados!$A$2:$ZZ$1797, 1107, MATCH($B$2, resultados!$A$1:$ZZ$1, 0))</f>
        <v/>
      </c>
      <c r="C1113">
        <f>INDEX(resultados!$A$2:$ZZ$1797, 1107, MATCH($B$3, resultados!$A$1:$ZZ$1, 0))</f>
        <v/>
      </c>
    </row>
    <row r="1114">
      <c r="A1114">
        <f>INDEX(resultados!$A$2:$ZZ$1797, 1108, MATCH($B$1, resultados!$A$1:$ZZ$1, 0))</f>
        <v/>
      </c>
      <c r="B1114">
        <f>INDEX(resultados!$A$2:$ZZ$1797, 1108, MATCH($B$2, resultados!$A$1:$ZZ$1, 0))</f>
        <v/>
      </c>
      <c r="C1114">
        <f>INDEX(resultados!$A$2:$ZZ$1797, 1108, MATCH($B$3, resultados!$A$1:$ZZ$1, 0))</f>
        <v/>
      </c>
    </row>
    <row r="1115">
      <c r="A1115">
        <f>INDEX(resultados!$A$2:$ZZ$1797, 1109, MATCH($B$1, resultados!$A$1:$ZZ$1, 0))</f>
        <v/>
      </c>
      <c r="B1115">
        <f>INDEX(resultados!$A$2:$ZZ$1797, 1109, MATCH($B$2, resultados!$A$1:$ZZ$1, 0))</f>
        <v/>
      </c>
      <c r="C1115">
        <f>INDEX(resultados!$A$2:$ZZ$1797, 1109, MATCH($B$3, resultados!$A$1:$ZZ$1, 0))</f>
        <v/>
      </c>
    </row>
    <row r="1116">
      <c r="A1116">
        <f>INDEX(resultados!$A$2:$ZZ$1797, 1110, MATCH($B$1, resultados!$A$1:$ZZ$1, 0))</f>
        <v/>
      </c>
      <c r="B1116">
        <f>INDEX(resultados!$A$2:$ZZ$1797, 1110, MATCH($B$2, resultados!$A$1:$ZZ$1, 0))</f>
        <v/>
      </c>
      <c r="C1116">
        <f>INDEX(resultados!$A$2:$ZZ$1797, 1110, MATCH($B$3, resultados!$A$1:$ZZ$1, 0))</f>
        <v/>
      </c>
    </row>
    <row r="1117">
      <c r="A1117">
        <f>INDEX(resultados!$A$2:$ZZ$1797, 1111, MATCH($B$1, resultados!$A$1:$ZZ$1, 0))</f>
        <v/>
      </c>
      <c r="B1117">
        <f>INDEX(resultados!$A$2:$ZZ$1797, 1111, MATCH($B$2, resultados!$A$1:$ZZ$1, 0))</f>
        <v/>
      </c>
      <c r="C1117">
        <f>INDEX(resultados!$A$2:$ZZ$1797, 1111, MATCH($B$3, resultados!$A$1:$ZZ$1, 0))</f>
        <v/>
      </c>
    </row>
    <row r="1118">
      <c r="A1118">
        <f>INDEX(resultados!$A$2:$ZZ$1797, 1112, MATCH($B$1, resultados!$A$1:$ZZ$1, 0))</f>
        <v/>
      </c>
      <c r="B1118">
        <f>INDEX(resultados!$A$2:$ZZ$1797, 1112, MATCH($B$2, resultados!$A$1:$ZZ$1, 0))</f>
        <v/>
      </c>
      <c r="C1118">
        <f>INDEX(resultados!$A$2:$ZZ$1797, 1112, MATCH($B$3, resultados!$A$1:$ZZ$1, 0))</f>
        <v/>
      </c>
    </row>
    <row r="1119">
      <c r="A1119">
        <f>INDEX(resultados!$A$2:$ZZ$1797, 1113, MATCH($B$1, resultados!$A$1:$ZZ$1, 0))</f>
        <v/>
      </c>
      <c r="B1119">
        <f>INDEX(resultados!$A$2:$ZZ$1797, 1113, MATCH($B$2, resultados!$A$1:$ZZ$1, 0))</f>
        <v/>
      </c>
      <c r="C1119">
        <f>INDEX(resultados!$A$2:$ZZ$1797, 1113, MATCH($B$3, resultados!$A$1:$ZZ$1, 0))</f>
        <v/>
      </c>
    </row>
    <row r="1120">
      <c r="A1120">
        <f>INDEX(resultados!$A$2:$ZZ$1797, 1114, MATCH($B$1, resultados!$A$1:$ZZ$1, 0))</f>
        <v/>
      </c>
      <c r="B1120">
        <f>INDEX(resultados!$A$2:$ZZ$1797, 1114, MATCH($B$2, resultados!$A$1:$ZZ$1, 0))</f>
        <v/>
      </c>
      <c r="C1120">
        <f>INDEX(resultados!$A$2:$ZZ$1797, 1114, MATCH($B$3, resultados!$A$1:$ZZ$1, 0))</f>
        <v/>
      </c>
    </row>
    <row r="1121">
      <c r="A1121">
        <f>INDEX(resultados!$A$2:$ZZ$1797, 1115, MATCH($B$1, resultados!$A$1:$ZZ$1, 0))</f>
        <v/>
      </c>
      <c r="B1121">
        <f>INDEX(resultados!$A$2:$ZZ$1797, 1115, MATCH($B$2, resultados!$A$1:$ZZ$1, 0))</f>
        <v/>
      </c>
      <c r="C1121">
        <f>INDEX(resultados!$A$2:$ZZ$1797, 1115, MATCH($B$3, resultados!$A$1:$ZZ$1, 0))</f>
        <v/>
      </c>
    </row>
    <row r="1122">
      <c r="A1122">
        <f>INDEX(resultados!$A$2:$ZZ$1797, 1116, MATCH($B$1, resultados!$A$1:$ZZ$1, 0))</f>
        <v/>
      </c>
      <c r="B1122">
        <f>INDEX(resultados!$A$2:$ZZ$1797, 1116, MATCH($B$2, resultados!$A$1:$ZZ$1, 0))</f>
        <v/>
      </c>
      <c r="C1122">
        <f>INDEX(resultados!$A$2:$ZZ$1797, 1116, MATCH($B$3, resultados!$A$1:$ZZ$1, 0))</f>
        <v/>
      </c>
    </row>
    <row r="1123">
      <c r="A1123">
        <f>INDEX(resultados!$A$2:$ZZ$1797, 1117, MATCH($B$1, resultados!$A$1:$ZZ$1, 0))</f>
        <v/>
      </c>
      <c r="B1123">
        <f>INDEX(resultados!$A$2:$ZZ$1797, 1117, MATCH($B$2, resultados!$A$1:$ZZ$1, 0))</f>
        <v/>
      </c>
      <c r="C1123">
        <f>INDEX(resultados!$A$2:$ZZ$1797, 1117, MATCH($B$3, resultados!$A$1:$ZZ$1, 0))</f>
        <v/>
      </c>
    </row>
    <row r="1124">
      <c r="A1124">
        <f>INDEX(resultados!$A$2:$ZZ$1797, 1118, MATCH($B$1, resultados!$A$1:$ZZ$1, 0))</f>
        <v/>
      </c>
      <c r="B1124">
        <f>INDEX(resultados!$A$2:$ZZ$1797, 1118, MATCH($B$2, resultados!$A$1:$ZZ$1, 0))</f>
        <v/>
      </c>
      <c r="C1124">
        <f>INDEX(resultados!$A$2:$ZZ$1797, 1118, MATCH($B$3, resultados!$A$1:$ZZ$1, 0))</f>
        <v/>
      </c>
    </row>
    <row r="1125">
      <c r="A1125">
        <f>INDEX(resultados!$A$2:$ZZ$1797, 1119, MATCH($B$1, resultados!$A$1:$ZZ$1, 0))</f>
        <v/>
      </c>
      <c r="B1125">
        <f>INDEX(resultados!$A$2:$ZZ$1797, 1119, MATCH($B$2, resultados!$A$1:$ZZ$1, 0))</f>
        <v/>
      </c>
      <c r="C1125">
        <f>INDEX(resultados!$A$2:$ZZ$1797, 1119, MATCH($B$3, resultados!$A$1:$ZZ$1, 0))</f>
        <v/>
      </c>
    </row>
    <row r="1126">
      <c r="A1126">
        <f>INDEX(resultados!$A$2:$ZZ$1797, 1120, MATCH($B$1, resultados!$A$1:$ZZ$1, 0))</f>
        <v/>
      </c>
      <c r="B1126">
        <f>INDEX(resultados!$A$2:$ZZ$1797, 1120, MATCH($B$2, resultados!$A$1:$ZZ$1, 0))</f>
        <v/>
      </c>
      <c r="C1126">
        <f>INDEX(resultados!$A$2:$ZZ$1797, 1120, MATCH($B$3, resultados!$A$1:$ZZ$1, 0))</f>
        <v/>
      </c>
    </row>
    <row r="1127">
      <c r="A1127">
        <f>INDEX(resultados!$A$2:$ZZ$1797, 1121, MATCH($B$1, resultados!$A$1:$ZZ$1, 0))</f>
        <v/>
      </c>
      <c r="B1127">
        <f>INDEX(resultados!$A$2:$ZZ$1797, 1121, MATCH($B$2, resultados!$A$1:$ZZ$1, 0))</f>
        <v/>
      </c>
      <c r="C1127">
        <f>INDEX(resultados!$A$2:$ZZ$1797, 1121, MATCH($B$3, resultados!$A$1:$ZZ$1, 0))</f>
        <v/>
      </c>
    </row>
    <row r="1128">
      <c r="A1128">
        <f>INDEX(resultados!$A$2:$ZZ$1797, 1122, MATCH($B$1, resultados!$A$1:$ZZ$1, 0))</f>
        <v/>
      </c>
      <c r="B1128">
        <f>INDEX(resultados!$A$2:$ZZ$1797, 1122, MATCH($B$2, resultados!$A$1:$ZZ$1, 0))</f>
        <v/>
      </c>
      <c r="C1128">
        <f>INDEX(resultados!$A$2:$ZZ$1797, 1122, MATCH($B$3, resultados!$A$1:$ZZ$1, 0))</f>
        <v/>
      </c>
    </row>
    <row r="1129">
      <c r="A1129">
        <f>INDEX(resultados!$A$2:$ZZ$1797, 1123, MATCH($B$1, resultados!$A$1:$ZZ$1, 0))</f>
        <v/>
      </c>
      <c r="B1129">
        <f>INDEX(resultados!$A$2:$ZZ$1797, 1123, MATCH($B$2, resultados!$A$1:$ZZ$1, 0))</f>
        <v/>
      </c>
      <c r="C1129">
        <f>INDEX(resultados!$A$2:$ZZ$1797, 1123, MATCH($B$3, resultados!$A$1:$ZZ$1, 0))</f>
        <v/>
      </c>
    </row>
    <row r="1130">
      <c r="A1130">
        <f>INDEX(resultados!$A$2:$ZZ$1797, 1124, MATCH($B$1, resultados!$A$1:$ZZ$1, 0))</f>
        <v/>
      </c>
      <c r="B1130">
        <f>INDEX(resultados!$A$2:$ZZ$1797, 1124, MATCH($B$2, resultados!$A$1:$ZZ$1, 0))</f>
        <v/>
      </c>
      <c r="C1130">
        <f>INDEX(resultados!$A$2:$ZZ$1797, 1124, MATCH($B$3, resultados!$A$1:$ZZ$1, 0))</f>
        <v/>
      </c>
    </row>
    <row r="1131">
      <c r="A1131">
        <f>INDEX(resultados!$A$2:$ZZ$1797, 1125, MATCH($B$1, resultados!$A$1:$ZZ$1, 0))</f>
        <v/>
      </c>
      <c r="B1131">
        <f>INDEX(resultados!$A$2:$ZZ$1797, 1125, MATCH($B$2, resultados!$A$1:$ZZ$1, 0))</f>
        <v/>
      </c>
      <c r="C1131">
        <f>INDEX(resultados!$A$2:$ZZ$1797, 1125, MATCH($B$3, resultados!$A$1:$ZZ$1, 0))</f>
        <v/>
      </c>
    </row>
    <row r="1132">
      <c r="A1132">
        <f>INDEX(resultados!$A$2:$ZZ$1797, 1126, MATCH($B$1, resultados!$A$1:$ZZ$1, 0))</f>
        <v/>
      </c>
      <c r="B1132">
        <f>INDEX(resultados!$A$2:$ZZ$1797, 1126, MATCH($B$2, resultados!$A$1:$ZZ$1, 0))</f>
        <v/>
      </c>
      <c r="C1132">
        <f>INDEX(resultados!$A$2:$ZZ$1797, 1126, MATCH($B$3, resultados!$A$1:$ZZ$1, 0))</f>
        <v/>
      </c>
    </row>
    <row r="1133">
      <c r="A1133">
        <f>INDEX(resultados!$A$2:$ZZ$1797, 1127, MATCH($B$1, resultados!$A$1:$ZZ$1, 0))</f>
        <v/>
      </c>
      <c r="B1133">
        <f>INDEX(resultados!$A$2:$ZZ$1797, 1127, MATCH($B$2, resultados!$A$1:$ZZ$1, 0))</f>
        <v/>
      </c>
      <c r="C1133">
        <f>INDEX(resultados!$A$2:$ZZ$1797, 1127, MATCH($B$3, resultados!$A$1:$ZZ$1, 0))</f>
        <v/>
      </c>
    </row>
    <row r="1134">
      <c r="A1134">
        <f>INDEX(resultados!$A$2:$ZZ$1797, 1128, MATCH($B$1, resultados!$A$1:$ZZ$1, 0))</f>
        <v/>
      </c>
      <c r="B1134">
        <f>INDEX(resultados!$A$2:$ZZ$1797, 1128, MATCH($B$2, resultados!$A$1:$ZZ$1, 0))</f>
        <v/>
      </c>
      <c r="C1134">
        <f>INDEX(resultados!$A$2:$ZZ$1797, 1128, MATCH($B$3, resultados!$A$1:$ZZ$1, 0))</f>
        <v/>
      </c>
    </row>
    <row r="1135">
      <c r="A1135">
        <f>INDEX(resultados!$A$2:$ZZ$1797, 1129, MATCH($B$1, resultados!$A$1:$ZZ$1, 0))</f>
        <v/>
      </c>
      <c r="B1135">
        <f>INDEX(resultados!$A$2:$ZZ$1797, 1129, MATCH($B$2, resultados!$A$1:$ZZ$1, 0))</f>
        <v/>
      </c>
      <c r="C1135">
        <f>INDEX(resultados!$A$2:$ZZ$1797, 1129, MATCH($B$3, resultados!$A$1:$ZZ$1, 0))</f>
        <v/>
      </c>
    </row>
    <row r="1136">
      <c r="A1136">
        <f>INDEX(resultados!$A$2:$ZZ$1797, 1130, MATCH($B$1, resultados!$A$1:$ZZ$1, 0))</f>
        <v/>
      </c>
      <c r="B1136">
        <f>INDEX(resultados!$A$2:$ZZ$1797, 1130, MATCH($B$2, resultados!$A$1:$ZZ$1, 0))</f>
        <v/>
      </c>
      <c r="C1136">
        <f>INDEX(resultados!$A$2:$ZZ$1797, 1130, MATCH($B$3, resultados!$A$1:$ZZ$1, 0))</f>
        <v/>
      </c>
    </row>
    <row r="1137">
      <c r="A1137">
        <f>INDEX(resultados!$A$2:$ZZ$1797, 1131, MATCH($B$1, resultados!$A$1:$ZZ$1, 0))</f>
        <v/>
      </c>
      <c r="B1137">
        <f>INDEX(resultados!$A$2:$ZZ$1797, 1131, MATCH($B$2, resultados!$A$1:$ZZ$1, 0))</f>
        <v/>
      </c>
      <c r="C1137">
        <f>INDEX(resultados!$A$2:$ZZ$1797, 1131, MATCH($B$3, resultados!$A$1:$ZZ$1, 0))</f>
        <v/>
      </c>
    </row>
    <row r="1138">
      <c r="A1138">
        <f>INDEX(resultados!$A$2:$ZZ$1797, 1132, MATCH($B$1, resultados!$A$1:$ZZ$1, 0))</f>
        <v/>
      </c>
      <c r="B1138">
        <f>INDEX(resultados!$A$2:$ZZ$1797, 1132, MATCH($B$2, resultados!$A$1:$ZZ$1, 0))</f>
        <v/>
      </c>
      <c r="C1138">
        <f>INDEX(resultados!$A$2:$ZZ$1797, 1132, MATCH($B$3, resultados!$A$1:$ZZ$1, 0))</f>
        <v/>
      </c>
    </row>
    <row r="1139">
      <c r="A1139">
        <f>INDEX(resultados!$A$2:$ZZ$1797, 1133, MATCH($B$1, resultados!$A$1:$ZZ$1, 0))</f>
        <v/>
      </c>
      <c r="B1139">
        <f>INDEX(resultados!$A$2:$ZZ$1797, 1133, MATCH($B$2, resultados!$A$1:$ZZ$1, 0))</f>
        <v/>
      </c>
      <c r="C1139">
        <f>INDEX(resultados!$A$2:$ZZ$1797, 1133, MATCH($B$3, resultados!$A$1:$ZZ$1, 0))</f>
        <v/>
      </c>
    </row>
    <row r="1140">
      <c r="A1140">
        <f>INDEX(resultados!$A$2:$ZZ$1797, 1134, MATCH($B$1, resultados!$A$1:$ZZ$1, 0))</f>
        <v/>
      </c>
      <c r="B1140">
        <f>INDEX(resultados!$A$2:$ZZ$1797, 1134, MATCH($B$2, resultados!$A$1:$ZZ$1, 0))</f>
        <v/>
      </c>
      <c r="C1140">
        <f>INDEX(resultados!$A$2:$ZZ$1797, 1134, MATCH($B$3, resultados!$A$1:$ZZ$1, 0))</f>
        <v/>
      </c>
    </row>
    <row r="1141">
      <c r="A1141">
        <f>INDEX(resultados!$A$2:$ZZ$1797, 1135, MATCH($B$1, resultados!$A$1:$ZZ$1, 0))</f>
        <v/>
      </c>
      <c r="B1141">
        <f>INDEX(resultados!$A$2:$ZZ$1797, 1135, MATCH($B$2, resultados!$A$1:$ZZ$1, 0))</f>
        <v/>
      </c>
      <c r="C1141">
        <f>INDEX(resultados!$A$2:$ZZ$1797, 1135, MATCH($B$3, resultados!$A$1:$ZZ$1, 0))</f>
        <v/>
      </c>
    </row>
    <row r="1142">
      <c r="A1142">
        <f>INDEX(resultados!$A$2:$ZZ$1797, 1136, MATCH($B$1, resultados!$A$1:$ZZ$1, 0))</f>
        <v/>
      </c>
      <c r="B1142">
        <f>INDEX(resultados!$A$2:$ZZ$1797, 1136, MATCH($B$2, resultados!$A$1:$ZZ$1, 0))</f>
        <v/>
      </c>
      <c r="C1142">
        <f>INDEX(resultados!$A$2:$ZZ$1797, 1136, MATCH($B$3, resultados!$A$1:$ZZ$1, 0))</f>
        <v/>
      </c>
    </row>
    <row r="1143">
      <c r="A1143">
        <f>INDEX(resultados!$A$2:$ZZ$1797, 1137, MATCH($B$1, resultados!$A$1:$ZZ$1, 0))</f>
        <v/>
      </c>
      <c r="B1143">
        <f>INDEX(resultados!$A$2:$ZZ$1797, 1137, MATCH($B$2, resultados!$A$1:$ZZ$1, 0))</f>
        <v/>
      </c>
      <c r="C1143">
        <f>INDEX(resultados!$A$2:$ZZ$1797, 1137, MATCH($B$3, resultados!$A$1:$ZZ$1, 0))</f>
        <v/>
      </c>
    </row>
    <row r="1144">
      <c r="A1144">
        <f>INDEX(resultados!$A$2:$ZZ$1797, 1138, MATCH($B$1, resultados!$A$1:$ZZ$1, 0))</f>
        <v/>
      </c>
      <c r="B1144">
        <f>INDEX(resultados!$A$2:$ZZ$1797, 1138, MATCH($B$2, resultados!$A$1:$ZZ$1, 0))</f>
        <v/>
      </c>
      <c r="C1144">
        <f>INDEX(resultados!$A$2:$ZZ$1797, 1138, MATCH($B$3, resultados!$A$1:$ZZ$1, 0))</f>
        <v/>
      </c>
    </row>
    <row r="1145">
      <c r="A1145">
        <f>INDEX(resultados!$A$2:$ZZ$1797, 1139, MATCH($B$1, resultados!$A$1:$ZZ$1, 0))</f>
        <v/>
      </c>
      <c r="B1145">
        <f>INDEX(resultados!$A$2:$ZZ$1797, 1139, MATCH($B$2, resultados!$A$1:$ZZ$1, 0))</f>
        <v/>
      </c>
      <c r="C1145">
        <f>INDEX(resultados!$A$2:$ZZ$1797, 1139, MATCH($B$3, resultados!$A$1:$ZZ$1, 0))</f>
        <v/>
      </c>
    </row>
    <row r="1146">
      <c r="A1146">
        <f>INDEX(resultados!$A$2:$ZZ$1797, 1140, MATCH($B$1, resultados!$A$1:$ZZ$1, 0))</f>
        <v/>
      </c>
      <c r="B1146">
        <f>INDEX(resultados!$A$2:$ZZ$1797, 1140, MATCH($B$2, resultados!$A$1:$ZZ$1, 0))</f>
        <v/>
      </c>
      <c r="C1146">
        <f>INDEX(resultados!$A$2:$ZZ$1797, 1140, MATCH($B$3, resultados!$A$1:$ZZ$1, 0))</f>
        <v/>
      </c>
    </row>
    <row r="1147">
      <c r="A1147">
        <f>INDEX(resultados!$A$2:$ZZ$1797, 1141, MATCH($B$1, resultados!$A$1:$ZZ$1, 0))</f>
        <v/>
      </c>
      <c r="B1147">
        <f>INDEX(resultados!$A$2:$ZZ$1797, 1141, MATCH($B$2, resultados!$A$1:$ZZ$1, 0))</f>
        <v/>
      </c>
      <c r="C1147">
        <f>INDEX(resultados!$A$2:$ZZ$1797, 1141, MATCH($B$3, resultados!$A$1:$ZZ$1, 0))</f>
        <v/>
      </c>
    </row>
    <row r="1148">
      <c r="A1148">
        <f>INDEX(resultados!$A$2:$ZZ$1797, 1142, MATCH($B$1, resultados!$A$1:$ZZ$1, 0))</f>
        <v/>
      </c>
      <c r="B1148">
        <f>INDEX(resultados!$A$2:$ZZ$1797, 1142, MATCH($B$2, resultados!$A$1:$ZZ$1, 0))</f>
        <v/>
      </c>
      <c r="C1148">
        <f>INDEX(resultados!$A$2:$ZZ$1797, 1142, MATCH($B$3, resultados!$A$1:$ZZ$1, 0))</f>
        <v/>
      </c>
    </row>
    <row r="1149">
      <c r="A1149">
        <f>INDEX(resultados!$A$2:$ZZ$1797, 1143, MATCH($B$1, resultados!$A$1:$ZZ$1, 0))</f>
        <v/>
      </c>
      <c r="B1149">
        <f>INDEX(resultados!$A$2:$ZZ$1797, 1143, MATCH($B$2, resultados!$A$1:$ZZ$1, 0))</f>
        <v/>
      </c>
      <c r="C1149">
        <f>INDEX(resultados!$A$2:$ZZ$1797, 1143, MATCH($B$3, resultados!$A$1:$ZZ$1, 0))</f>
        <v/>
      </c>
    </row>
    <row r="1150">
      <c r="A1150">
        <f>INDEX(resultados!$A$2:$ZZ$1797, 1144, MATCH($B$1, resultados!$A$1:$ZZ$1, 0))</f>
        <v/>
      </c>
      <c r="B1150">
        <f>INDEX(resultados!$A$2:$ZZ$1797, 1144, MATCH($B$2, resultados!$A$1:$ZZ$1, 0))</f>
        <v/>
      </c>
      <c r="C1150">
        <f>INDEX(resultados!$A$2:$ZZ$1797, 1144, MATCH($B$3, resultados!$A$1:$ZZ$1, 0))</f>
        <v/>
      </c>
    </row>
    <row r="1151">
      <c r="A1151">
        <f>INDEX(resultados!$A$2:$ZZ$1797, 1145, MATCH($B$1, resultados!$A$1:$ZZ$1, 0))</f>
        <v/>
      </c>
      <c r="B1151">
        <f>INDEX(resultados!$A$2:$ZZ$1797, 1145, MATCH($B$2, resultados!$A$1:$ZZ$1, 0))</f>
        <v/>
      </c>
      <c r="C1151">
        <f>INDEX(resultados!$A$2:$ZZ$1797, 1145, MATCH($B$3, resultados!$A$1:$ZZ$1, 0))</f>
        <v/>
      </c>
    </row>
    <row r="1152">
      <c r="A1152">
        <f>INDEX(resultados!$A$2:$ZZ$1797, 1146, MATCH($B$1, resultados!$A$1:$ZZ$1, 0))</f>
        <v/>
      </c>
      <c r="B1152">
        <f>INDEX(resultados!$A$2:$ZZ$1797, 1146, MATCH($B$2, resultados!$A$1:$ZZ$1, 0))</f>
        <v/>
      </c>
      <c r="C1152">
        <f>INDEX(resultados!$A$2:$ZZ$1797, 1146, MATCH($B$3, resultados!$A$1:$ZZ$1, 0))</f>
        <v/>
      </c>
    </row>
    <row r="1153">
      <c r="A1153">
        <f>INDEX(resultados!$A$2:$ZZ$1797, 1147, MATCH($B$1, resultados!$A$1:$ZZ$1, 0))</f>
        <v/>
      </c>
      <c r="B1153">
        <f>INDEX(resultados!$A$2:$ZZ$1797, 1147, MATCH($B$2, resultados!$A$1:$ZZ$1, 0))</f>
        <v/>
      </c>
      <c r="C1153">
        <f>INDEX(resultados!$A$2:$ZZ$1797, 1147, MATCH($B$3, resultados!$A$1:$ZZ$1, 0))</f>
        <v/>
      </c>
    </row>
    <row r="1154">
      <c r="A1154">
        <f>INDEX(resultados!$A$2:$ZZ$1797, 1148, MATCH($B$1, resultados!$A$1:$ZZ$1, 0))</f>
        <v/>
      </c>
      <c r="B1154">
        <f>INDEX(resultados!$A$2:$ZZ$1797, 1148, MATCH($B$2, resultados!$A$1:$ZZ$1, 0))</f>
        <v/>
      </c>
      <c r="C1154">
        <f>INDEX(resultados!$A$2:$ZZ$1797, 1148, MATCH($B$3, resultados!$A$1:$ZZ$1, 0))</f>
        <v/>
      </c>
    </row>
    <row r="1155">
      <c r="A1155">
        <f>INDEX(resultados!$A$2:$ZZ$1797, 1149, MATCH($B$1, resultados!$A$1:$ZZ$1, 0))</f>
        <v/>
      </c>
      <c r="B1155">
        <f>INDEX(resultados!$A$2:$ZZ$1797, 1149, MATCH($B$2, resultados!$A$1:$ZZ$1, 0))</f>
        <v/>
      </c>
      <c r="C1155">
        <f>INDEX(resultados!$A$2:$ZZ$1797, 1149, MATCH($B$3, resultados!$A$1:$ZZ$1, 0))</f>
        <v/>
      </c>
    </row>
    <row r="1156">
      <c r="A1156">
        <f>INDEX(resultados!$A$2:$ZZ$1797, 1150, MATCH($B$1, resultados!$A$1:$ZZ$1, 0))</f>
        <v/>
      </c>
      <c r="B1156">
        <f>INDEX(resultados!$A$2:$ZZ$1797, 1150, MATCH($B$2, resultados!$A$1:$ZZ$1, 0))</f>
        <v/>
      </c>
      <c r="C1156">
        <f>INDEX(resultados!$A$2:$ZZ$1797, 1150, MATCH($B$3, resultados!$A$1:$ZZ$1, 0))</f>
        <v/>
      </c>
    </row>
    <row r="1157">
      <c r="A1157">
        <f>INDEX(resultados!$A$2:$ZZ$1797, 1151, MATCH($B$1, resultados!$A$1:$ZZ$1, 0))</f>
        <v/>
      </c>
      <c r="B1157">
        <f>INDEX(resultados!$A$2:$ZZ$1797, 1151, MATCH($B$2, resultados!$A$1:$ZZ$1, 0))</f>
        <v/>
      </c>
      <c r="C1157">
        <f>INDEX(resultados!$A$2:$ZZ$1797, 1151, MATCH($B$3, resultados!$A$1:$ZZ$1, 0))</f>
        <v/>
      </c>
    </row>
    <row r="1158">
      <c r="A1158">
        <f>INDEX(resultados!$A$2:$ZZ$1797, 1152, MATCH($B$1, resultados!$A$1:$ZZ$1, 0))</f>
        <v/>
      </c>
      <c r="B1158">
        <f>INDEX(resultados!$A$2:$ZZ$1797, 1152, MATCH($B$2, resultados!$A$1:$ZZ$1, 0))</f>
        <v/>
      </c>
      <c r="C1158">
        <f>INDEX(resultados!$A$2:$ZZ$1797, 1152, MATCH($B$3, resultados!$A$1:$ZZ$1, 0))</f>
        <v/>
      </c>
    </row>
    <row r="1159">
      <c r="A1159">
        <f>INDEX(resultados!$A$2:$ZZ$1797, 1153, MATCH($B$1, resultados!$A$1:$ZZ$1, 0))</f>
        <v/>
      </c>
      <c r="B1159">
        <f>INDEX(resultados!$A$2:$ZZ$1797, 1153, MATCH($B$2, resultados!$A$1:$ZZ$1, 0))</f>
        <v/>
      </c>
      <c r="C1159">
        <f>INDEX(resultados!$A$2:$ZZ$1797, 1153, MATCH($B$3, resultados!$A$1:$ZZ$1, 0))</f>
        <v/>
      </c>
    </row>
    <row r="1160">
      <c r="A1160">
        <f>INDEX(resultados!$A$2:$ZZ$1797, 1154, MATCH($B$1, resultados!$A$1:$ZZ$1, 0))</f>
        <v/>
      </c>
      <c r="B1160">
        <f>INDEX(resultados!$A$2:$ZZ$1797, 1154, MATCH($B$2, resultados!$A$1:$ZZ$1, 0))</f>
        <v/>
      </c>
      <c r="C1160">
        <f>INDEX(resultados!$A$2:$ZZ$1797, 1154, MATCH($B$3, resultados!$A$1:$ZZ$1, 0))</f>
        <v/>
      </c>
    </row>
    <row r="1161">
      <c r="A1161">
        <f>INDEX(resultados!$A$2:$ZZ$1797, 1155, MATCH($B$1, resultados!$A$1:$ZZ$1, 0))</f>
        <v/>
      </c>
      <c r="B1161">
        <f>INDEX(resultados!$A$2:$ZZ$1797, 1155, MATCH($B$2, resultados!$A$1:$ZZ$1, 0))</f>
        <v/>
      </c>
      <c r="C1161">
        <f>INDEX(resultados!$A$2:$ZZ$1797, 1155, MATCH($B$3, resultados!$A$1:$ZZ$1, 0))</f>
        <v/>
      </c>
    </row>
    <row r="1162">
      <c r="A1162">
        <f>INDEX(resultados!$A$2:$ZZ$1797, 1156, MATCH($B$1, resultados!$A$1:$ZZ$1, 0))</f>
        <v/>
      </c>
      <c r="B1162">
        <f>INDEX(resultados!$A$2:$ZZ$1797, 1156, MATCH($B$2, resultados!$A$1:$ZZ$1, 0))</f>
        <v/>
      </c>
      <c r="C1162">
        <f>INDEX(resultados!$A$2:$ZZ$1797, 1156, MATCH($B$3, resultados!$A$1:$ZZ$1, 0))</f>
        <v/>
      </c>
    </row>
    <row r="1163">
      <c r="A1163">
        <f>INDEX(resultados!$A$2:$ZZ$1797, 1157, MATCH($B$1, resultados!$A$1:$ZZ$1, 0))</f>
        <v/>
      </c>
      <c r="B1163">
        <f>INDEX(resultados!$A$2:$ZZ$1797, 1157, MATCH($B$2, resultados!$A$1:$ZZ$1, 0))</f>
        <v/>
      </c>
      <c r="C1163">
        <f>INDEX(resultados!$A$2:$ZZ$1797, 1157, MATCH($B$3, resultados!$A$1:$ZZ$1, 0))</f>
        <v/>
      </c>
    </row>
    <row r="1164">
      <c r="A1164">
        <f>INDEX(resultados!$A$2:$ZZ$1797, 1158, MATCH($B$1, resultados!$A$1:$ZZ$1, 0))</f>
        <v/>
      </c>
      <c r="B1164">
        <f>INDEX(resultados!$A$2:$ZZ$1797, 1158, MATCH($B$2, resultados!$A$1:$ZZ$1, 0))</f>
        <v/>
      </c>
      <c r="C1164">
        <f>INDEX(resultados!$A$2:$ZZ$1797, 1158, MATCH($B$3, resultados!$A$1:$ZZ$1, 0))</f>
        <v/>
      </c>
    </row>
    <row r="1165">
      <c r="A1165">
        <f>INDEX(resultados!$A$2:$ZZ$1797, 1159, MATCH($B$1, resultados!$A$1:$ZZ$1, 0))</f>
        <v/>
      </c>
      <c r="B1165">
        <f>INDEX(resultados!$A$2:$ZZ$1797, 1159, MATCH($B$2, resultados!$A$1:$ZZ$1, 0))</f>
        <v/>
      </c>
      <c r="C1165">
        <f>INDEX(resultados!$A$2:$ZZ$1797, 1159, MATCH($B$3, resultados!$A$1:$ZZ$1, 0))</f>
        <v/>
      </c>
    </row>
    <row r="1166">
      <c r="A1166">
        <f>INDEX(resultados!$A$2:$ZZ$1797, 1160, MATCH($B$1, resultados!$A$1:$ZZ$1, 0))</f>
        <v/>
      </c>
      <c r="B1166">
        <f>INDEX(resultados!$A$2:$ZZ$1797, 1160, MATCH($B$2, resultados!$A$1:$ZZ$1, 0))</f>
        <v/>
      </c>
      <c r="C1166">
        <f>INDEX(resultados!$A$2:$ZZ$1797, 1160, MATCH($B$3, resultados!$A$1:$ZZ$1, 0))</f>
        <v/>
      </c>
    </row>
    <row r="1167">
      <c r="A1167">
        <f>INDEX(resultados!$A$2:$ZZ$1797, 1161, MATCH($B$1, resultados!$A$1:$ZZ$1, 0))</f>
        <v/>
      </c>
      <c r="B1167">
        <f>INDEX(resultados!$A$2:$ZZ$1797, 1161, MATCH($B$2, resultados!$A$1:$ZZ$1, 0))</f>
        <v/>
      </c>
      <c r="C1167">
        <f>INDEX(resultados!$A$2:$ZZ$1797, 1161, MATCH($B$3, resultados!$A$1:$ZZ$1, 0))</f>
        <v/>
      </c>
    </row>
    <row r="1168">
      <c r="A1168">
        <f>INDEX(resultados!$A$2:$ZZ$1797, 1162, MATCH($B$1, resultados!$A$1:$ZZ$1, 0))</f>
        <v/>
      </c>
      <c r="B1168">
        <f>INDEX(resultados!$A$2:$ZZ$1797, 1162, MATCH($B$2, resultados!$A$1:$ZZ$1, 0))</f>
        <v/>
      </c>
      <c r="C1168">
        <f>INDEX(resultados!$A$2:$ZZ$1797, 1162, MATCH($B$3, resultados!$A$1:$ZZ$1, 0))</f>
        <v/>
      </c>
    </row>
    <row r="1169">
      <c r="A1169">
        <f>INDEX(resultados!$A$2:$ZZ$1797, 1163, MATCH($B$1, resultados!$A$1:$ZZ$1, 0))</f>
        <v/>
      </c>
      <c r="B1169">
        <f>INDEX(resultados!$A$2:$ZZ$1797, 1163, MATCH($B$2, resultados!$A$1:$ZZ$1, 0))</f>
        <v/>
      </c>
      <c r="C1169">
        <f>INDEX(resultados!$A$2:$ZZ$1797, 1163, MATCH($B$3, resultados!$A$1:$ZZ$1, 0))</f>
        <v/>
      </c>
    </row>
    <row r="1170">
      <c r="A1170">
        <f>INDEX(resultados!$A$2:$ZZ$1797, 1164, MATCH($B$1, resultados!$A$1:$ZZ$1, 0))</f>
        <v/>
      </c>
      <c r="B1170">
        <f>INDEX(resultados!$A$2:$ZZ$1797, 1164, MATCH($B$2, resultados!$A$1:$ZZ$1, 0))</f>
        <v/>
      </c>
      <c r="C1170">
        <f>INDEX(resultados!$A$2:$ZZ$1797, 1164, MATCH($B$3, resultados!$A$1:$ZZ$1, 0))</f>
        <v/>
      </c>
    </row>
    <row r="1171">
      <c r="A1171">
        <f>INDEX(resultados!$A$2:$ZZ$1797, 1165, MATCH($B$1, resultados!$A$1:$ZZ$1, 0))</f>
        <v/>
      </c>
      <c r="B1171">
        <f>INDEX(resultados!$A$2:$ZZ$1797, 1165, MATCH($B$2, resultados!$A$1:$ZZ$1, 0))</f>
        <v/>
      </c>
      <c r="C1171">
        <f>INDEX(resultados!$A$2:$ZZ$1797, 1165, MATCH($B$3, resultados!$A$1:$ZZ$1, 0))</f>
        <v/>
      </c>
    </row>
    <row r="1172">
      <c r="A1172">
        <f>INDEX(resultados!$A$2:$ZZ$1797, 1166, MATCH($B$1, resultados!$A$1:$ZZ$1, 0))</f>
        <v/>
      </c>
      <c r="B1172">
        <f>INDEX(resultados!$A$2:$ZZ$1797, 1166, MATCH($B$2, resultados!$A$1:$ZZ$1, 0))</f>
        <v/>
      </c>
      <c r="C1172">
        <f>INDEX(resultados!$A$2:$ZZ$1797, 1166, MATCH($B$3, resultados!$A$1:$ZZ$1, 0))</f>
        <v/>
      </c>
    </row>
    <row r="1173">
      <c r="A1173">
        <f>INDEX(resultados!$A$2:$ZZ$1797, 1167, MATCH($B$1, resultados!$A$1:$ZZ$1, 0))</f>
        <v/>
      </c>
      <c r="B1173">
        <f>INDEX(resultados!$A$2:$ZZ$1797, 1167, MATCH($B$2, resultados!$A$1:$ZZ$1, 0))</f>
        <v/>
      </c>
      <c r="C1173">
        <f>INDEX(resultados!$A$2:$ZZ$1797, 1167, MATCH($B$3, resultados!$A$1:$ZZ$1, 0))</f>
        <v/>
      </c>
    </row>
    <row r="1174">
      <c r="A1174">
        <f>INDEX(resultados!$A$2:$ZZ$1797, 1168, MATCH($B$1, resultados!$A$1:$ZZ$1, 0))</f>
        <v/>
      </c>
      <c r="B1174">
        <f>INDEX(resultados!$A$2:$ZZ$1797, 1168, MATCH($B$2, resultados!$A$1:$ZZ$1, 0))</f>
        <v/>
      </c>
      <c r="C1174">
        <f>INDEX(resultados!$A$2:$ZZ$1797, 1168, MATCH($B$3, resultados!$A$1:$ZZ$1, 0))</f>
        <v/>
      </c>
    </row>
    <row r="1175">
      <c r="A1175">
        <f>INDEX(resultados!$A$2:$ZZ$1797, 1169, MATCH($B$1, resultados!$A$1:$ZZ$1, 0))</f>
        <v/>
      </c>
      <c r="B1175">
        <f>INDEX(resultados!$A$2:$ZZ$1797, 1169, MATCH($B$2, resultados!$A$1:$ZZ$1, 0))</f>
        <v/>
      </c>
      <c r="C1175">
        <f>INDEX(resultados!$A$2:$ZZ$1797, 1169, MATCH($B$3, resultados!$A$1:$ZZ$1, 0))</f>
        <v/>
      </c>
    </row>
    <row r="1176">
      <c r="A1176">
        <f>INDEX(resultados!$A$2:$ZZ$1797, 1170, MATCH($B$1, resultados!$A$1:$ZZ$1, 0))</f>
        <v/>
      </c>
      <c r="B1176">
        <f>INDEX(resultados!$A$2:$ZZ$1797, 1170, MATCH($B$2, resultados!$A$1:$ZZ$1, 0))</f>
        <v/>
      </c>
      <c r="C1176">
        <f>INDEX(resultados!$A$2:$ZZ$1797, 1170, MATCH($B$3, resultados!$A$1:$ZZ$1, 0))</f>
        <v/>
      </c>
    </row>
    <row r="1177">
      <c r="A1177">
        <f>INDEX(resultados!$A$2:$ZZ$1797, 1171, MATCH($B$1, resultados!$A$1:$ZZ$1, 0))</f>
        <v/>
      </c>
      <c r="B1177">
        <f>INDEX(resultados!$A$2:$ZZ$1797, 1171, MATCH($B$2, resultados!$A$1:$ZZ$1, 0))</f>
        <v/>
      </c>
      <c r="C1177">
        <f>INDEX(resultados!$A$2:$ZZ$1797, 1171, MATCH($B$3, resultados!$A$1:$ZZ$1, 0))</f>
        <v/>
      </c>
    </row>
    <row r="1178">
      <c r="A1178">
        <f>INDEX(resultados!$A$2:$ZZ$1797, 1172, MATCH($B$1, resultados!$A$1:$ZZ$1, 0))</f>
        <v/>
      </c>
      <c r="B1178">
        <f>INDEX(resultados!$A$2:$ZZ$1797, 1172, MATCH($B$2, resultados!$A$1:$ZZ$1, 0))</f>
        <v/>
      </c>
      <c r="C1178">
        <f>INDEX(resultados!$A$2:$ZZ$1797, 1172, MATCH($B$3, resultados!$A$1:$ZZ$1, 0))</f>
        <v/>
      </c>
    </row>
    <row r="1179">
      <c r="A1179">
        <f>INDEX(resultados!$A$2:$ZZ$1797, 1173, MATCH($B$1, resultados!$A$1:$ZZ$1, 0))</f>
        <v/>
      </c>
      <c r="B1179">
        <f>INDEX(resultados!$A$2:$ZZ$1797, 1173, MATCH($B$2, resultados!$A$1:$ZZ$1, 0))</f>
        <v/>
      </c>
      <c r="C1179">
        <f>INDEX(resultados!$A$2:$ZZ$1797, 1173, MATCH($B$3, resultados!$A$1:$ZZ$1, 0))</f>
        <v/>
      </c>
    </row>
    <row r="1180">
      <c r="A1180">
        <f>INDEX(resultados!$A$2:$ZZ$1797, 1174, MATCH($B$1, resultados!$A$1:$ZZ$1, 0))</f>
        <v/>
      </c>
      <c r="B1180">
        <f>INDEX(resultados!$A$2:$ZZ$1797, 1174, MATCH($B$2, resultados!$A$1:$ZZ$1, 0))</f>
        <v/>
      </c>
      <c r="C1180">
        <f>INDEX(resultados!$A$2:$ZZ$1797, 1174, MATCH($B$3, resultados!$A$1:$ZZ$1, 0))</f>
        <v/>
      </c>
    </row>
    <row r="1181">
      <c r="A1181">
        <f>INDEX(resultados!$A$2:$ZZ$1797, 1175, MATCH($B$1, resultados!$A$1:$ZZ$1, 0))</f>
        <v/>
      </c>
      <c r="B1181">
        <f>INDEX(resultados!$A$2:$ZZ$1797, 1175, MATCH($B$2, resultados!$A$1:$ZZ$1, 0))</f>
        <v/>
      </c>
      <c r="C1181">
        <f>INDEX(resultados!$A$2:$ZZ$1797, 1175, MATCH($B$3, resultados!$A$1:$ZZ$1, 0))</f>
        <v/>
      </c>
    </row>
    <row r="1182">
      <c r="A1182">
        <f>INDEX(resultados!$A$2:$ZZ$1797, 1176, MATCH($B$1, resultados!$A$1:$ZZ$1, 0))</f>
        <v/>
      </c>
      <c r="B1182">
        <f>INDEX(resultados!$A$2:$ZZ$1797, 1176, MATCH($B$2, resultados!$A$1:$ZZ$1, 0))</f>
        <v/>
      </c>
      <c r="C1182">
        <f>INDEX(resultados!$A$2:$ZZ$1797, 1176, MATCH($B$3, resultados!$A$1:$ZZ$1, 0))</f>
        <v/>
      </c>
    </row>
    <row r="1183">
      <c r="A1183">
        <f>INDEX(resultados!$A$2:$ZZ$1797, 1177, MATCH($B$1, resultados!$A$1:$ZZ$1, 0))</f>
        <v/>
      </c>
      <c r="B1183">
        <f>INDEX(resultados!$A$2:$ZZ$1797, 1177, MATCH($B$2, resultados!$A$1:$ZZ$1, 0))</f>
        <v/>
      </c>
      <c r="C1183">
        <f>INDEX(resultados!$A$2:$ZZ$1797, 1177, MATCH($B$3, resultados!$A$1:$ZZ$1, 0))</f>
        <v/>
      </c>
    </row>
    <row r="1184">
      <c r="A1184">
        <f>INDEX(resultados!$A$2:$ZZ$1797, 1178, MATCH($B$1, resultados!$A$1:$ZZ$1, 0))</f>
        <v/>
      </c>
      <c r="B1184">
        <f>INDEX(resultados!$A$2:$ZZ$1797, 1178, MATCH($B$2, resultados!$A$1:$ZZ$1, 0))</f>
        <v/>
      </c>
      <c r="C1184">
        <f>INDEX(resultados!$A$2:$ZZ$1797, 1178, MATCH($B$3, resultados!$A$1:$ZZ$1, 0))</f>
        <v/>
      </c>
    </row>
    <row r="1185">
      <c r="A1185">
        <f>INDEX(resultados!$A$2:$ZZ$1797, 1179, MATCH($B$1, resultados!$A$1:$ZZ$1, 0))</f>
        <v/>
      </c>
      <c r="B1185">
        <f>INDEX(resultados!$A$2:$ZZ$1797, 1179, MATCH($B$2, resultados!$A$1:$ZZ$1, 0))</f>
        <v/>
      </c>
      <c r="C1185">
        <f>INDEX(resultados!$A$2:$ZZ$1797, 1179, MATCH($B$3, resultados!$A$1:$ZZ$1, 0))</f>
        <v/>
      </c>
    </row>
    <row r="1186">
      <c r="A1186">
        <f>INDEX(resultados!$A$2:$ZZ$1797, 1180, MATCH($B$1, resultados!$A$1:$ZZ$1, 0))</f>
        <v/>
      </c>
      <c r="B1186">
        <f>INDEX(resultados!$A$2:$ZZ$1797, 1180, MATCH($B$2, resultados!$A$1:$ZZ$1, 0))</f>
        <v/>
      </c>
      <c r="C1186">
        <f>INDEX(resultados!$A$2:$ZZ$1797, 1180, MATCH($B$3, resultados!$A$1:$ZZ$1, 0))</f>
        <v/>
      </c>
    </row>
    <row r="1187">
      <c r="A1187">
        <f>INDEX(resultados!$A$2:$ZZ$1797, 1181, MATCH($B$1, resultados!$A$1:$ZZ$1, 0))</f>
        <v/>
      </c>
      <c r="B1187">
        <f>INDEX(resultados!$A$2:$ZZ$1797, 1181, MATCH($B$2, resultados!$A$1:$ZZ$1, 0))</f>
        <v/>
      </c>
      <c r="C1187">
        <f>INDEX(resultados!$A$2:$ZZ$1797, 1181, MATCH($B$3, resultados!$A$1:$ZZ$1, 0))</f>
        <v/>
      </c>
    </row>
    <row r="1188">
      <c r="A1188">
        <f>INDEX(resultados!$A$2:$ZZ$1797, 1182, MATCH($B$1, resultados!$A$1:$ZZ$1, 0))</f>
        <v/>
      </c>
      <c r="B1188">
        <f>INDEX(resultados!$A$2:$ZZ$1797, 1182, MATCH($B$2, resultados!$A$1:$ZZ$1, 0))</f>
        <v/>
      </c>
      <c r="C1188">
        <f>INDEX(resultados!$A$2:$ZZ$1797, 1182, MATCH($B$3, resultados!$A$1:$ZZ$1, 0))</f>
        <v/>
      </c>
    </row>
    <row r="1189">
      <c r="A1189">
        <f>INDEX(resultados!$A$2:$ZZ$1797, 1183, MATCH($B$1, resultados!$A$1:$ZZ$1, 0))</f>
        <v/>
      </c>
      <c r="B1189">
        <f>INDEX(resultados!$A$2:$ZZ$1797, 1183, MATCH($B$2, resultados!$A$1:$ZZ$1, 0))</f>
        <v/>
      </c>
      <c r="C1189">
        <f>INDEX(resultados!$A$2:$ZZ$1797, 1183, MATCH($B$3, resultados!$A$1:$ZZ$1, 0))</f>
        <v/>
      </c>
    </row>
    <row r="1190">
      <c r="A1190">
        <f>INDEX(resultados!$A$2:$ZZ$1797, 1184, MATCH($B$1, resultados!$A$1:$ZZ$1, 0))</f>
        <v/>
      </c>
      <c r="B1190">
        <f>INDEX(resultados!$A$2:$ZZ$1797, 1184, MATCH($B$2, resultados!$A$1:$ZZ$1, 0))</f>
        <v/>
      </c>
      <c r="C1190">
        <f>INDEX(resultados!$A$2:$ZZ$1797, 1184, MATCH($B$3, resultados!$A$1:$ZZ$1, 0))</f>
        <v/>
      </c>
    </row>
    <row r="1191">
      <c r="A1191">
        <f>INDEX(resultados!$A$2:$ZZ$1797, 1185, MATCH($B$1, resultados!$A$1:$ZZ$1, 0))</f>
        <v/>
      </c>
      <c r="B1191">
        <f>INDEX(resultados!$A$2:$ZZ$1797, 1185, MATCH($B$2, resultados!$A$1:$ZZ$1, 0))</f>
        <v/>
      </c>
      <c r="C1191">
        <f>INDEX(resultados!$A$2:$ZZ$1797, 1185, MATCH($B$3, resultados!$A$1:$ZZ$1, 0))</f>
        <v/>
      </c>
    </row>
    <row r="1192">
      <c r="A1192">
        <f>INDEX(resultados!$A$2:$ZZ$1797, 1186, MATCH($B$1, resultados!$A$1:$ZZ$1, 0))</f>
        <v/>
      </c>
      <c r="B1192">
        <f>INDEX(resultados!$A$2:$ZZ$1797, 1186, MATCH($B$2, resultados!$A$1:$ZZ$1, 0))</f>
        <v/>
      </c>
      <c r="C1192">
        <f>INDEX(resultados!$A$2:$ZZ$1797, 1186, MATCH($B$3, resultados!$A$1:$ZZ$1, 0))</f>
        <v/>
      </c>
    </row>
    <row r="1193">
      <c r="A1193">
        <f>INDEX(resultados!$A$2:$ZZ$1797, 1187, MATCH($B$1, resultados!$A$1:$ZZ$1, 0))</f>
        <v/>
      </c>
      <c r="B1193">
        <f>INDEX(resultados!$A$2:$ZZ$1797, 1187, MATCH($B$2, resultados!$A$1:$ZZ$1, 0))</f>
        <v/>
      </c>
      <c r="C1193">
        <f>INDEX(resultados!$A$2:$ZZ$1797, 1187, MATCH($B$3, resultados!$A$1:$ZZ$1, 0))</f>
        <v/>
      </c>
    </row>
    <row r="1194">
      <c r="A1194">
        <f>INDEX(resultados!$A$2:$ZZ$1797, 1188, MATCH($B$1, resultados!$A$1:$ZZ$1, 0))</f>
        <v/>
      </c>
      <c r="B1194">
        <f>INDEX(resultados!$A$2:$ZZ$1797, 1188, MATCH($B$2, resultados!$A$1:$ZZ$1, 0))</f>
        <v/>
      </c>
      <c r="C1194">
        <f>INDEX(resultados!$A$2:$ZZ$1797, 1188, MATCH($B$3, resultados!$A$1:$ZZ$1, 0))</f>
        <v/>
      </c>
    </row>
    <row r="1195">
      <c r="A1195">
        <f>INDEX(resultados!$A$2:$ZZ$1797, 1189, MATCH($B$1, resultados!$A$1:$ZZ$1, 0))</f>
        <v/>
      </c>
      <c r="B1195">
        <f>INDEX(resultados!$A$2:$ZZ$1797, 1189, MATCH($B$2, resultados!$A$1:$ZZ$1, 0))</f>
        <v/>
      </c>
      <c r="C1195">
        <f>INDEX(resultados!$A$2:$ZZ$1797, 1189, MATCH($B$3, resultados!$A$1:$ZZ$1, 0))</f>
        <v/>
      </c>
    </row>
    <row r="1196">
      <c r="A1196">
        <f>INDEX(resultados!$A$2:$ZZ$1797, 1190, MATCH($B$1, resultados!$A$1:$ZZ$1, 0))</f>
        <v/>
      </c>
      <c r="B1196">
        <f>INDEX(resultados!$A$2:$ZZ$1797, 1190, MATCH($B$2, resultados!$A$1:$ZZ$1, 0))</f>
        <v/>
      </c>
      <c r="C1196">
        <f>INDEX(resultados!$A$2:$ZZ$1797, 1190, MATCH($B$3, resultados!$A$1:$ZZ$1, 0))</f>
        <v/>
      </c>
    </row>
    <row r="1197">
      <c r="A1197">
        <f>INDEX(resultados!$A$2:$ZZ$1797, 1191, MATCH($B$1, resultados!$A$1:$ZZ$1, 0))</f>
        <v/>
      </c>
      <c r="B1197">
        <f>INDEX(resultados!$A$2:$ZZ$1797, 1191, MATCH($B$2, resultados!$A$1:$ZZ$1, 0))</f>
        <v/>
      </c>
      <c r="C1197">
        <f>INDEX(resultados!$A$2:$ZZ$1797, 1191, MATCH($B$3, resultados!$A$1:$ZZ$1, 0))</f>
        <v/>
      </c>
    </row>
    <row r="1198">
      <c r="A1198">
        <f>INDEX(resultados!$A$2:$ZZ$1797, 1192, MATCH($B$1, resultados!$A$1:$ZZ$1, 0))</f>
        <v/>
      </c>
      <c r="B1198">
        <f>INDEX(resultados!$A$2:$ZZ$1797, 1192, MATCH($B$2, resultados!$A$1:$ZZ$1, 0))</f>
        <v/>
      </c>
      <c r="C1198">
        <f>INDEX(resultados!$A$2:$ZZ$1797, 1192, MATCH($B$3, resultados!$A$1:$ZZ$1, 0))</f>
        <v/>
      </c>
    </row>
    <row r="1199">
      <c r="A1199">
        <f>INDEX(resultados!$A$2:$ZZ$1797, 1193, MATCH($B$1, resultados!$A$1:$ZZ$1, 0))</f>
        <v/>
      </c>
      <c r="B1199">
        <f>INDEX(resultados!$A$2:$ZZ$1797, 1193, MATCH($B$2, resultados!$A$1:$ZZ$1, 0))</f>
        <v/>
      </c>
      <c r="C1199">
        <f>INDEX(resultados!$A$2:$ZZ$1797, 1193, MATCH($B$3, resultados!$A$1:$ZZ$1, 0))</f>
        <v/>
      </c>
    </row>
    <row r="1200">
      <c r="A1200">
        <f>INDEX(resultados!$A$2:$ZZ$1797, 1194, MATCH($B$1, resultados!$A$1:$ZZ$1, 0))</f>
        <v/>
      </c>
      <c r="B1200">
        <f>INDEX(resultados!$A$2:$ZZ$1797, 1194, MATCH($B$2, resultados!$A$1:$ZZ$1, 0))</f>
        <v/>
      </c>
      <c r="C1200">
        <f>INDEX(resultados!$A$2:$ZZ$1797, 1194, MATCH($B$3, resultados!$A$1:$ZZ$1, 0))</f>
        <v/>
      </c>
    </row>
    <row r="1201">
      <c r="A1201">
        <f>INDEX(resultados!$A$2:$ZZ$1797, 1195, MATCH($B$1, resultados!$A$1:$ZZ$1, 0))</f>
        <v/>
      </c>
      <c r="B1201">
        <f>INDEX(resultados!$A$2:$ZZ$1797, 1195, MATCH($B$2, resultados!$A$1:$ZZ$1, 0))</f>
        <v/>
      </c>
      <c r="C1201">
        <f>INDEX(resultados!$A$2:$ZZ$1797, 1195, MATCH($B$3, resultados!$A$1:$ZZ$1, 0))</f>
        <v/>
      </c>
    </row>
    <row r="1202">
      <c r="A1202">
        <f>INDEX(resultados!$A$2:$ZZ$1797, 1196, MATCH($B$1, resultados!$A$1:$ZZ$1, 0))</f>
        <v/>
      </c>
      <c r="B1202">
        <f>INDEX(resultados!$A$2:$ZZ$1797, 1196, MATCH($B$2, resultados!$A$1:$ZZ$1, 0))</f>
        <v/>
      </c>
      <c r="C1202">
        <f>INDEX(resultados!$A$2:$ZZ$1797, 1196, MATCH($B$3, resultados!$A$1:$ZZ$1, 0))</f>
        <v/>
      </c>
    </row>
    <row r="1203">
      <c r="A1203">
        <f>INDEX(resultados!$A$2:$ZZ$1797, 1197, MATCH($B$1, resultados!$A$1:$ZZ$1, 0))</f>
        <v/>
      </c>
      <c r="B1203">
        <f>INDEX(resultados!$A$2:$ZZ$1797, 1197, MATCH($B$2, resultados!$A$1:$ZZ$1, 0))</f>
        <v/>
      </c>
      <c r="C1203">
        <f>INDEX(resultados!$A$2:$ZZ$1797, 1197, MATCH($B$3, resultados!$A$1:$ZZ$1, 0))</f>
        <v/>
      </c>
    </row>
    <row r="1204">
      <c r="A1204">
        <f>INDEX(resultados!$A$2:$ZZ$1797, 1198, MATCH($B$1, resultados!$A$1:$ZZ$1, 0))</f>
        <v/>
      </c>
      <c r="B1204">
        <f>INDEX(resultados!$A$2:$ZZ$1797, 1198, MATCH($B$2, resultados!$A$1:$ZZ$1, 0))</f>
        <v/>
      </c>
      <c r="C1204">
        <f>INDEX(resultados!$A$2:$ZZ$1797, 1198, MATCH($B$3, resultados!$A$1:$ZZ$1, 0))</f>
        <v/>
      </c>
    </row>
    <row r="1205">
      <c r="A1205">
        <f>INDEX(resultados!$A$2:$ZZ$1797, 1199, MATCH($B$1, resultados!$A$1:$ZZ$1, 0))</f>
        <v/>
      </c>
      <c r="B1205">
        <f>INDEX(resultados!$A$2:$ZZ$1797, 1199, MATCH($B$2, resultados!$A$1:$ZZ$1, 0))</f>
        <v/>
      </c>
      <c r="C1205">
        <f>INDEX(resultados!$A$2:$ZZ$1797, 1199, MATCH($B$3, resultados!$A$1:$ZZ$1, 0))</f>
        <v/>
      </c>
    </row>
    <row r="1206">
      <c r="A1206">
        <f>INDEX(resultados!$A$2:$ZZ$1797, 1200, MATCH($B$1, resultados!$A$1:$ZZ$1, 0))</f>
        <v/>
      </c>
      <c r="B1206">
        <f>INDEX(resultados!$A$2:$ZZ$1797, 1200, MATCH($B$2, resultados!$A$1:$ZZ$1, 0))</f>
        <v/>
      </c>
      <c r="C1206">
        <f>INDEX(resultados!$A$2:$ZZ$1797, 1200, MATCH($B$3, resultados!$A$1:$ZZ$1, 0))</f>
        <v/>
      </c>
    </row>
    <row r="1207">
      <c r="A1207">
        <f>INDEX(resultados!$A$2:$ZZ$1797, 1201, MATCH($B$1, resultados!$A$1:$ZZ$1, 0))</f>
        <v/>
      </c>
      <c r="B1207">
        <f>INDEX(resultados!$A$2:$ZZ$1797, 1201, MATCH($B$2, resultados!$A$1:$ZZ$1, 0))</f>
        <v/>
      </c>
      <c r="C1207">
        <f>INDEX(resultados!$A$2:$ZZ$1797, 1201, MATCH($B$3, resultados!$A$1:$ZZ$1, 0))</f>
        <v/>
      </c>
    </row>
    <row r="1208">
      <c r="A1208">
        <f>INDEX(resultados!$A$2:$ZZ$1797, 1202, MATCH($B$1, resultados!$A$1:$ZZ$1, 0))</f>
        <v/>
      </c>
      <c r="B1208">
        <f>INDEX(resultados!$A$2:$ZZ$1797, 1202, MATCH($B$2, resultados!$A$1:$ZZ$1, 0))</f>
        <v/>
      </c>
      <c r="C1208">
        <f>INDEX(resultados!$A$2:$ZZ$1797, 1202, MATCH($B$3, resultados!$A$1:$ZZ$1, 0))</f>
        <v/>
      </c>
    </row>
    <row r="1209">
      <c r="A1209">
        <f>INDEX(resultados!$A$2:$ZZ$1797, 1203, MATCH($B$1, resultados!$A$1:$ZZ$1, 0))</f>
        <v/>
      </c>
      <c r="B1209">
        <f>INDEX(resultados!$A$2:$ZZ$1797, 1203, MATCH($B$2, resultados!$A$1:$ZZ$1, 0))</f>
        <v/>
      </c>
      <c r="C1209">
        <f>INDEX(resultados!$A$2:$ZZ$1797, 1203, MATCH($B$3, resultados!$A$1:$ZZ$1, 0))</f>
        <v/>
      </c>
    </row>
    <row r="1210">
      <c r="A1210">
        <f>INDEX(resultados!$A$2:$ZZ$1797, 1204, MATCH($B$1, resultados!$A$1:$ZZ$1, 0))</f>
        <v/>
      </c>
      <c r="B1210">
        <f>INDEX(resultados!$A$2:$ZZ$1797, 1204, MATCH($B$2, resultados!$A$1:$ZZ$1, 0))</f>
        <v/>
      </c>
      <c r="C1210">
        <f>INDEX(resultados!$A$2:$ZZ$1797, 1204, MATCH($B$3, resultados!$A$1:$ZZ$1, 0))</f>
        <v/>
      </c>
    </row>
    <row r="1211">
      <c r="A1211">
        <f>INDEX(resultados!$A$2:$ZZ$1797, 1205, MATCH($B$1, resultados!$A$1:$ZZ$1, 0))</f>
        <v/>
      </c>
      <c r="B1211">
        <f>INDEX(resultados!$A$2:$ZZ$1797, 1205, MATCH($B$2, resultados!$A$1:$ZZ$1, 0))</f>
        <v/>
      </c>
      <c r="C1211">
        <f>INDEX(resultados!$A$2:$ZZ$1797, 1205, MATCH($B$3, resultados!$A$1:$ZZ$1, 0))</f>
        <v/>
      </c>
    </row>
    <row r="1212">
      <c r="A1212">
        <f>INDEX(resultados!$A$2:$ZZ$1797, 1206, MATCH($B$1, resultados!$A$1:$ZZ$1, 0))</f>
        <v/>
      </c>
      <c r="B1212">
        <f>INDEX(resultados!$A$2:$ZZ$1797, 1206, MATCH($B$2, resultados!$A$1:$ZZ$1, 0))</f>
        <v/>
      </c>
      <c r="C1212">
        <f>INDEX(resultados!$A$2:$ZZ$1797, 1206, MATCH($B$3, resultados!$A$1:$ZZ$1, 0))</f>
        <v/>
      </c>
    </row>
    <row r="1213">
      <c r="A1213">
        <f>INDEX(resultados!$A$2:$ZZ$1797, 1207, MATCH($B$1, resultados!$A$1:$ZZ$1, 0))</f>
        <v/>
      </c>
      <c r="B1213">
        <f>INDEX(resultados!$A$2:$ZZ$1797, 1207, MATCH($B$2, resultados!$A$1:$ZZ$1, 0))</f>
        <v/>
      </c>
      <c r="C1213">
        <f>INDEX(resultados!$A$2:$ZZ$1797, 1207, MATCH($B$3, resultados!$A$1:$ZZ$1, 0))</f>
        <v/>
      </c>
    </row>
    <row r="1214">
      <c r="A1214">
        <f>INDEX(resultados!$A$2:$ZZ$1797, 1208, MATCH($B$1, resultados!$A$1:$ZZ$1, 0))</f>
        <v/>
      </c>
      <c r="B1214">
        <f>INDEX(resultados!$A$2:$ZZ$1797, 1208, MATCH($B$2, resultados!$A$1:$ZZ$1, 0))</f>
        <v/>
      </c>
      <c r="C1214">
        <f>INDEX(resultados!$A$2:$ZZ$1797, 1208, MATCH($B$3, resultados!$A$1:$ZZ$1, 0))</f>
        <v/>
      </c>
    </row>
    <row r="1215">
      <c r="A1215">
        <f>INDEX(resultados!$A$2:$ZZ$1797, 1209, MATCH($B$1, resultados!$A$1:$ZZ$1, 0))</f>
        <v/>
      </c>
      <c r="B1215">
        <f>INDEX(resultados!$A$2:$ZZ$1797, 1209, MATCH($B$2, resultados!$A$1:$ZZ$1, 0))</f>
        <v/>
      </c>
      <c r="C1215">
        <f>INDEX(resultados!$A$2:$ZZ$1797, 1209, MATCH($B$3, resultados!$A$1:$ZZ$1, 0))</f>
        <v/>
      </c>
    </row>
    <row r="1216">
      <c r="A1216">
        <f>INDEX(resultados!$A$2:$ZZ$1797, 1210, MATCH($B$1, resultados!$A$1:$ZZ$1, 0))</f>
        <v/>
      </c>
      <c r="B1216">
        <f>INDEX(resultados!$A$2:$ZZ$1797, 1210, MATCH($B$2, resultados!$A$1:$ZZ$1, 0))</f>
        <v/>
      </c>
      <c r="C1216">
        <f>INDEX(resultados!$A$2:$ZZ$1797, 1210, MATCH($B$3, resultados!$A$1:$ZZ$1, 0))</f>
        <v/>
      </c>
    </row>
    <row r="1217">
      <c r="A1217">
        <f>INDEX(resultados!$A$2:$ZZ$1797, 1211, MATCH($B$1, resultados!$A$1:$ZZ$1, 0))</f>
        <v/>
      </c>
      <c r="B1217">
        <f>INDEX(resultados!$A$2:$ZZ$1797, 1211, MATCH($B$2, resultados!$A$1:$ZZ$1, 0))</f>
        <v/>
      </c>
      <c r="C1217">
        <f>INDEX(resultados!$A$2:$ZZ$1797, 1211, MATCH($B$3, resultados!$A$1:$ZZ$1, 0))</f>
        <v/>
      </c>
    </row>
    <row r="1218">
      <c r="A1218">
        <f>INDEX(resultados!$A$2:$ZZ$1797, 1212, MATCH($B$1, resultados!$A$1:$ZZ$1, 0))</f>
        <v/>
      </c>
      <c r="B1218">
        <f>INDEX(resultados!$A$2:$ZZ$1797, 1212, MATCH($B$2, resultados!$A$1:$ZZ$1, 0))</f>
        <v/>
      </c>
      <c r="C1218">
        <f>INDEX(resultados!$A$2:$ZZ$1797, 1212, MATCH($B$3, resultados!$A$1:$ZZ$1, 0))</f>
        <v/>
      </c>
    </row>
    <row r="1219">
      <c r="A1219">
        <f>INDEX(resultados!$A$2:$ZZ$1797, 1213, MATCH($B$1, resultados!$A$1:$ZZ$1, 0))</f>
        <v/>
      </c>
      <c r="B1219">
        <f>INDEX(resultados!$A$2:$ZZ$1797, 1213, MATCH($B$2, resultados!$A$1:$ZZ$1, 0))</f>
        <v/>
      </c>
      <c r="C1219">
        <f>INDEX(resultados!$A$2:$ZZ$1797, 1213, MATCH($B$3, resultados!$A$1:$ZZ$1, 0))</f>
        <v/>
      </c>
    </row>
    <row r="1220">
      <c r="A1220">
        <f>INDEX(resultados!$A$2:$ZZ$1797, 1214, MATCH($B$1, resultados!$A$1:$ZZ$1, 0))</f>
        <v/>
      </c>
      <c r="B1220">
        <f>INDEX(resultados!$A$2:$ZZ$1797, 1214, MATCH($B$2, resultados!$A$1:$ZZ$1, 0))</f>
        <v/>
      </c>
      <c r="C1220">
        <f>INDEX(resultados!$A$2:$ZZ$1797, 1214, MATCH($B$3, resultados!$A$1:$ZZ$1, 0))</f>
        <v/>
      </c>
    </row>
    <row r="1221">
      <c r="A1221">
        <f>INDEX(resultados!$A$2:$ZZ$1797, 1215, MATCH($B$1, resultados!$A$1:$ZZ$1, 0))</f>
        <v/>
      </c>
      <c r="B1221">
        <f>INDEX(resultados!$A$2:$ZZ$1797, 1215, MATCH($B$2, resultados!$A$1:$ZZ$1, 0))</f>
        <v/>
      </c>
      <c r="C1221">
        <f>INDEX(resultados!$A$2:$ZZ$1797, 1215, MATCH($B$3, resultados!$A$1:$ZZ$1, 0))</f>
        <v/>
      </c>
    </row>
    <row r="1222">
      <c r="A1222">
        <f>INDEX(resultados!$A$2:$ZZ$1797, 1216, MATCH($B$1, resultados!$A$1:$ZZ$1, 0))</f>
        <v/>
      </c>
      <c r="B1222">
        <f>INDEX(resultados!$A$2:$ZZ$1797, 1216, MATCH($B$2, resultados!$A$1:$ZZ$1, 0))</f>
        <v/>
      </c>
      <c r="C1222">
        <f>INDEX(resultados!$A$2:$ZZ$1797, 1216, MATCH($B$3, resultados!$A$1:$ZZ$1, 0))</f>
        <v/>
      </c>
    </row>
    <row r="1223">
      <c r="A1223">
        <f>INDEX(resultados!$A$2:$ZZ$1797, 1217, MATCH($B$1, resultados!$A$1:$ZZ$1, 0))</f>
        <v/>
      </c>
      <c r="B1223">
        <f>INDEX(resultados!$A$2:$ZZ$1797, 1217, MATCH($B$2, resultados!$A$1:$ZZ$1, 0))</f>
        <v/>
      </c>
      <c r="C1223">
        <f>INDEX(resultados!$A$2:$ZZ$1797, 1217, MATCH($B$3, resultados!$A$1:$ZZ$1, 0))</f>
        <v/>
      </c>
    </row>
    <row r="1224">
      <c r="A1224">
        <f>INDEX(resultados!$A$2:$ZZ$1797, 1218, MATCH($B$1, resultados!$A$1:$ZZ$1, 0))</f>
        <v/>
      </c>
      <c r="B1224">
        <f>INDEX(resultados!$A$2:$ZZ$1797, 1218, MATCH($B$2, resultados!$A$1:$ZZ$1, 0))</f>
        <v/>
      </c>
      <c r="C1224">
        <f>INDEX(resultados!$A$2:$ZZ$1797, 1218, MATCH($B$3, resultados!$A$1:$ZZ$1, 0))</f>
        <v/>
      </c>
    </row>
    <row r="1225">
      <c r="A1225">
        <f>INDEX(resultados!$A$2:$ZZ$1797, 1219, MATCH($B$1, resultados!$A$1:$ZZ$1, 0))</f>
        <v/>
      </c>
      <c r="B1225">
        <f>INDEX(resultados!$A$2:$ZZ$1797, 1219, MATCH($B$2, resultados!$A$1:$ZZ$1, 0))</f>
        <v/>
      </c>
      <c r="C1225">
        <f>INDEX(resultados!$A$2:$ZZ$1797, 1219, MATCH($B$3, resultados!$A$1:$ZZ$1, 0))</f>
        <v/>
      </c>
    </row>
    <row r="1226">
      <c r="A1226">
        <f>INDEX(resultados!$A$2:$ZZ$1797, 1220, MATCH($B$1, resultados!$A$1:$ZZ$1, 0))</f>
        <v/>
      </c>
      <c r="B1226">
        <f>INDEX(resultados!$A$2:$ZZ$1797, 1220, MATCH($B$2, resultados!$A$1:$ZZ$1, 0))</f>
        <v/>
      </c>
      <c r="C1226">
        <f>INDEX(resultados!$A$2:$ZZ$1797, 1220, MATCH($B$3, resultados!$A$1:$ZZ$1, 0))</f>
        <v/>
      </c>
    </row>
    <row r="1227">
      <c r="A1227">
        <f>INDEX(resultados!$A$2:$ZZ$1797, 1221, MATCH($B$1, resultados!$A$1:$ZZ$1, 0))</f>
        <v/>
      </c>
      <c r="B1227">
        <f>INDEX(resultados!$A$2:$ZZ$1797, 1221, MATCH($B$2, resultados!$A$1:$ZZ$1, 0))</f>
        <v/>
      </c>
      <c r="C1227">
        <f>INDEX(resultados!$A$2:$ZZ$1797, 1221, MATCH($B$3, resultados!$A$1:$ZZ$1, 0))</f>
        <v/>
      </c>
    </row>
    <row r="1228">
      <c r="A1228">
        <f>INDEX(resultados!$A$2:$ZZ$1797, 1222, MATCH($B$1, resultados!$A$1:$ZZ$1, 0))</f>
        <v/>
      </c>
      <c r="B1228">
        <f>INDEX(resultados!$A$2:$ZZ$1797, 1222, MATCH($B$2, resultados!$A$1:$ZZ$1, 0))</f>
        <v/>
      </c>
      <c r="C1228">
        <f>INDEX(resultados!$A$2:$ZZ$1797, 1222, MATCH($B$3, resultados!$A$1:$ZZ$1, 0))</f>
        <v/>
      </c>
    </row>
    <row r="1229">
      <c r="A1229">
        <f>INDEX(resultados!$A$2:$ZZ$1797, 1223, MATCH($B$1, resultados!$A$1:$ZZ$1, 0))</f>
        <v/>
      </c>
      <c r="B1229">
        <f>INDEX(resultados!$A$2:$ZZ$1797, 1223, MATCH($B$2, resultados!$A$1:$ZZ$1, 0))</f>
        <v/>
      </c>
      <c r="C1229">
        <f>INDEX(resultados!$A$2:$ZZ$1797, 1223, MATCH($B$3, resultados!$A$1:$ZZ$1, 0))</f>
        <v/>
      </c>
    </row>
    <row r="1230">
      <c r="A1230">
        <f>INDEX(resultados!$A$2:$ZZ$1797, 1224, MATCH($B$1, resultados!$A$1:$ZZ$1, 0))</f>
        <v/>
      </c>
      <c r="B1230">
        <f>INDEX(resultados!$A$2:$ZZ$1797, 1224, MATCH($B$2, resultados!$A$1:$ZZ$1, 0))</f>
        <v/>
      </c>
      <c r="C1230">
        <f>INDEX(resultados!$A$2:$ZZ$1797, 1224, MATCH($B$3, resultados!$A$1:$ZZ$1, 0))</f>
        <v/>
      </c>
    </row>
    <row r="1231">
      <c r="A1231">
        <f>INDEX(resultados!$A$2:$ZZ$1797, 1225, MATCH($B$1, resultados!$A$1:$ZZ$1, 0))</f>
        <v/>
      </c>
      <c r="B1231">
        <f>INDEX(resultados!$A$2:$ZZ$1797, 1225, MATCH($B$2, resultados!$A$1:$ZZ$1, 0))</f>
        <v/>
      </c>
      <c r="C1231">
        <f>INDEX(resultados!$A$2:$ZZ$1797, 1225, MATCH($B$3, resultados!$A$1:$ZZ$1, 0))</f>
        <v/>
      </c>
    </row>
    <row r="1232">
      <c r="A1232">
        <f>INDEX(resultados!$A$2:$ZZ$1797, 1226, MATCH($B$1, resultados!$A$1:$ZZ$1, 0))</f>
        <v/>
      </c>
      <c r="B1232">
        <f>INDEX(resultados!$A$2:$ZZ$1797, 1226, MATCH($B$2, resultados!$A$1:$ZZ$1, 0))</f>
        <v/>
      </c>
      <c r="C1232">
        <f>INDEX(resultados!$A$2:$ZZ$1797, 1226, MATCH($B$3, resultados!$A$1:$ZZ$1, 0))</f>
        <v/>
      </c>
    </row>
    <row r="1233">
      <c r="A1233">
        <f>INDEX(resultados!$A$2:$ZZ$1797, 1227, MATCH($B$1, resultados!$A$1:$ZZ$1, 0))</f>
        <v/>
      </c>
      <c r="B1233">
        <f>INDEX(resultados!$A$2:$ZZ$1797, 1227, MATCH($B$2, resultados!$A$1:$ZZ$1, 0))</f>
        <v/>
      </c>
      <c r="C1233">
        <f>INDEX(resultados!$A$2:$ZZ$1797, 1227, MATCH($B$3, resultados!$A$1:$ZZ$1, 0))</f>
        <v/>
      </c>
    </row>
    <row r="1234">
      <c r="A1234">
        <f>INDEX(resultados!$A$2:$ZZ$1797, 1228, MATCH($B$1, resultados!$A$1:$ZZ$1, 0))</f>
        <v/>
      </c>
      <c r="B1234">
        <f>INDEX(resultados!$A$2:$ZZ$1797, 1228, MATCH($B$2, resultados!$A$1:$ZZ$1, 0))</f>
        <v/>
      </c>
      <c r="C1234">
        <f>INDEX(resultados!$A$2:$ZZ$1797, 1228, MATCH($B$3, resultados!$A$1:$ZZ$1, 0))</f>
        <v/>
      </c>
    </row>
    <row r="1235">
      <c r="A1235">
        <f>INDEX(resultados!$A$2:$ZZ$1797, 1229, MATCH($B$1, resultados!$A$1:$ZZ$1, 0))</f>
        <v/>
      </c>
      <c r="B1235">
        <f>INDEX(resultados!$A$2:$ZZ$1797, 1229, MATCH($B$2, resultados!$A$1:$ZZ$1, 0))</f>
        <v/>
      </c>
      <c r="C1235">
        <f>INDEX(resultados!$A$2:$ZZ$1797, 1229, MATCH($B$3, resultados!$A$1:$ZZ$1, 0))</f>
        <v/>
      </c>
    </row>
    <row r="1236">
      <c r="A1236">
        <f>INDEX(resultados!$A$2:$ZZ$1797, 1230, MATCH($B$1, resultados!$A$1:$ZZ$1, 0))</f>
        <v/>
      </c>
      <c r="B1236">
        <f>INDEX(resultados!$A$2:$ZZ$1797, 1230, MATCH($B$2, resultados!$A$1:$ZZ$1, 0))</f>
        <v/>
      </c>
      <c r="C1236">
        <f>INDEX(resultados!$A$2:$ZZ$1797, 1230, MATCH($B$3, resultados!$A$1:$ZZ$1, 0))</f>
        <v/>
      </c>
    </row>
    <row r="1237">
      <c r="A1237">
        <f>INDEX(resultados!$A$2:$ZZ$1797, 1231, MATCH($B$1, resultados!$A$1:$ZZ$1, 0))</f>
        <v/>
      </c>
      <c r="B1237">
        <f>INDEX(resultados!$A$2:$ZZ$1797, 1231, MATCH($B$2, resultados!$A$1:$ZZ$1, 0))</f>
        <v/>
      </c>
      <c r="C1237">
        <f>INDEX(resultados!$A$2:$ZZ$1797, 1231, MATCH($B$3, resultados!$A$1:$ZZ$1, 0))</f>
        <v/>
      </c>
    </row>
    <row r="1238">
      <c r="A1238">
        <f>INDEX(resultados!$A$2:$ZZ$1797, 1232, MATCH($B$1, resultados!$A$1:$ZZ$1, 0))</f>
        <v/>
      </c>
      <c r="B1238">
        <f>INDEX(resultados!$A$2:$ZZ$1797, 1232, MATCH($B$2, resultados!$A$1:$ZZ$1, 0))</f>
        <v/>
      </c>
      <c r="C1238">
        <f>INDEX(resultados!$A$2:$ZZ$1797, 1232, MATCH($B$3, resultados!$A$1:$ZZ$1, 0))</f>
        <v/>
      </c>
    </row>
    <row r="1239">
      <c r="A1239">
        <f>INDEX(resultados!$A$2:$ZZ$1797, 1233, MATCH($B$1, resultados!$A$1:$ZZ$1, 0))</f>
        <v/>
      </c>
      <c r="B1239">
        <f>INDEX(resultados!$A$2:$ZZ$1797, 1233, MATCH($B$2, resultados!$A$1:$ZZ$1, 0))</f>
        <v/>
      </c>
      <c r="C1239">
        <f>INDEX(resultados!$A$2:$ZZ$1797, 1233, MATCH($B$3, resultados!$A$1:$ZZ$1, 0))</f>
        <v/>
      </c>
    </row>
    <row r="1240">
      <c r="A1240">
        <f>INDEX(resultados!$A$2:$ZZ$1797, 1234, MATCH($B$1, resultados!$A$1:$ZZ$1, 0))</f>
        <v/>
      </c>
      <c r="B1240">
        <f>INDEX(resultados!$A$2:$ZZ$1797, 1234, MATCH($B$2, resultados!$A$1:$ZZ$1, 0))</f>
        <v/>
      </c>
      <c r="C1240">
        <f>INDEX(resultados!$A$2:$ZZ$1797, 1234, MATCH($B$3, resultados!$A$1:$ZZ$1, 0))</f>
        <v/>
      </c>
    </row>
    <row r="1241">
      <c r="A1241">
        <f>INDEX(resultados!$A$2:$ZZ$1797, 1235, MATCH($B$1, resultados!$A$1:$ZZ$1, 0))</f>
        <v/>
      </c>
      <c r="B1241">
        <f>INDEX(resultados!$A$2:$ZZ$1797, 1235, MATCH($B$2, resultados!$A$1:$ZZ$1, 0))</f>
        <v/>
      </c>
      <c r="C1241">
        <f>INDEX(resultados!$A$2:$ZZ$1797, 1235, MATCH($B$3, resultados!$A$1:$ZZ$1, 0))</f>
        <v/>
      </c>
    </row>
    <row r="1242">
      <c r="A1242">
        <f>INDEX(resultados!$A$2:$ZZ$1797, 1236, MATCH($B$1, resultados!$A$1:$ZZ$1, 0))</f>
        <v/>
      </c>
      <c r="B1242">
        <f>INDEX(resultados!$A$2:$ZZ$1797, 1236, MATCH($B$2, resultados!$A$1:$ZZ$1, 0))</f>
        <v/>
      </c>
      <c r="C1242">
        <f>INDEX(resultados!$A$2:$ZZ$1797, 1236, MATCH($B$3, resultados!$A$1:$ZZ$1, 0))</f>
        <v/>
      </c>
    </row>
    <row r="1243">
      <c r="A1243">
        <f>INDEX(resultados!$A$2:$ZZ$1797, 1237, MATCH($B$1, resultados!$A$1:$ZZ$1, 0))</f>
        <v/>
      </c>
      <c r="B1243">
        <f>INDEX(resultados!$A$2:$ZZ$1797, 1237, MATCH($B$2, resultados!$A$1:$ZZ$1, 0))</f>
        <v/>
      </c>
      <c r="C1243">
        <f>INDEX(resultados!$A$2:$ZZ$1797, 1237, MATCH($B$3, resultados!$A$1:$ZZ$1, 0))</f>
        <v/>
      </c>
    </row>
    <row r="1244">
      <c r="A1244">
        <f>INDEX(resultados!$A$2:$ZZ$1797, 1238, MATCH($B$1, resultados!$A$1:$ZZ$1, 0))</f>
        <v/>
      </c>
      <c r="B1244">
        <f>INDEX(resultados!$A$2:$ZZ$1797, 1238, MATCH($B$2, resultados!$A$1:$ZZ$1, 0))</f>
        <v/>
      </c>
      <c r="C1244">
        <f>INDEX(resultados!$A$2:$ZZ$1797, 1238, MATCH($B$3, resultados!$A$1:$ZZ$1, 0))</f>
        <v/>
      </c>
    </row>
    <row r="1245">
      <c r="A1245">
        <f>INDEX(resultados!$A$2:$ZZ$1797, 1239, MATCH($B$1, resultados!$A$1:$ZZ$1, 0))</f>
        <v/>
      </c>
      <c r="B1245">
        <f>INDEX(resultados!$A$2:$ZZ$1797, 1239, MATCH($B$2, resultados!$A$1:$ZZ$1, 0))</f>
        <v/>
      </c>
      <c r="C1245">
        <f>INDEX(resultados!$A$2:$ZZ$1797, 1239, MATCH($B$3, resultados!$A$1:$ZZ$1, 0))</f>
        <v/>
      </c>
    </row>
    <row r="1246">
      <c r="A1246">
        <f>INDEX(resultados!$A$2:$ZZ$1797, 1240, MATCH($B$1, resultados!$A$1:$ZZ$1, 0))</f>
        <v/>
      </c>
      <c r="B1246">
        <f>INDEX(resultados!$A$2:$ZZ$1797, 1240, MATCH($B$2, resultados!$A$1:$ZZ$1, 0))</f>
        <v/>
      </c>
      <c r="C1246">
        <f>INDEX(resultados!$A$2:$ZZ$1797, 1240, MATCH($B$3, resultados!$A$1:$ZZ$1, 0))</f>
        <v/>
      </c>
    </row>
    <row r="1247">
      <c r="A1247">
        <f>INDEX(resultados!$A$2:$ZZ$1797, 1241, MATCH($B$1, resultados!$A$1:$ZZ$1, 0))</f>
        <v/>
      </c>
      <c r="B1247">
        <f>INDEX(resultados!$A$2:$ZZ$1797, 1241, MATCH($B$2, resultados!$A$1:$ZZ$1, 0))</f>
        <v/>
      </c>
      <c r="C1247">
        <f>INDEX(resultados!$A$2:$ZZ$1797, 1241, MATCH($B$3, resultados!$A$1:$ZZ$1, 0))</f>
        <v/>
      </c>
    </row>
    <row r="1248">
      <c r="A1248">
        <f>INDEX(resultados!$A$2:$ZZ$1797, 1242, MATCH($B$1, resultados!$A$1:$ZZ$1, 0))</f>
        <v/>
      </c>
      <c r="B1248">
        <f>INDEX(resultados!$A$2:$ZZ$1797, 1242, MATCH($B$2, resultados!$A$1:$ZZ$1, 0))</f>
        <v/>
      </c>
      <c r="C1248">
        <f>INDEX(resultados!$A$2:$ZZ$1797, 1242, MATCH($B$3, resultados!$A$1:$ZZ$1, 0))</f>
        <v/>
      </c>
    </row>
    <row r="1249">
      <c r="A1249">
        <f>INDEX(resultados!$A$2:$ZZ$1797, 1243, MATCH($B$1, resultados!$A$1:$ZZ$1, 0))</f>
        <v/>
      </c>
      <c r="B1249">
        <f>INDEX(resultados!$A$2:$ZZ$1797, 1243, MATCH($B$2, resultados!$A$1:$ZZ$1, 0))</f>
        <v/>
      </c>
      <c r="C1249">
        <f>INDEX(resultados!$A$2:$ZZ$1797, 1243, MATCH($B$3, resultados!$A$1:$ZZ$1, 0))</f>
        <v/>
      </c>
    </row>
    <row r="1250">
      <c r="A1250">
        <f>INDEX(resultados!$A$2:$ZZ$1797, 1244, MATCH($B$1, resultados!$A$1:$ZZ$1, 0))</f>
        <v/>
      </c>
      <c r="B1250">
        <f>INDEX(resultados!$A$2:$ZZ$1797, 1244, MATCH($B$2, resultados!$A$1:$ZZ$1, 0))</f>
        <v/>
      </c>
      <c r="C1250">
        <f>INDEX(resultados!$A$2:$ZZ$1797, 1244, MATCH($B$3, resultados!$A$1:$ZZ$1, 0))</f>
        <v/>
      </c>
    </row>
    <row r="1251">
      <c r="A1251">
        <f>INDEX(resultados!$A$2:$ZZ$1797, 1245, MATCH($B$1, resultados!$A$1:$ZZ$1, 0))</f>
        <v/>
      </c>
      <c r="B1251">
        <f>INDEX(resultados!$A$2:$ZZ$1797, 1245, MATCH($B$2, resultados!$A$1:$ZZ$1, 0))</f>
        <v/>
      </c>
      <c r="C1251">
        <f>INDEX(resultados!$A$2:$ZZ$1797, 1245, MATCH($B$3, resultados!$A$1:$ZZ$1, 0))</f>
        <v/>
      </c>
    </row>
    <row r="1252">
      <c r="A1252">
        <f>INDEX(resultados!$A$2:$ZZ$1797, 1246, MATCH($B$1, resultados!$A$1:$ZZ$1, 0))</f>
        <v/>
      </c>
      <c r="B1252">
        <f>INDEX(resultados!$A$2:$ZZ$1797, 1246, MATCH($B$2, resultados!$A$1:$ZZ$1, 0))</f>
        <v/>
      </c>
      <c r="C1252">
        <f>INDEX(resultados!$A$2:$ZZ$1797, 1246, MATCH($B$3, resultados!$A$1:$ZZ$1, 0))</f>
        <v/>
      </c>
    </row>
    <row r="1253">
      <c r="A1253">
        <f>INDEX(resultados!$A$2:$ZZ$1797, 1247, MATCH($B$1, resultados!$A$1:$ZZ$1, 0))</f>
        <v/>
      </c>
      <c r="B1253">
        <f>INDEX(resultados!$A$2:$ZZ$1797, 1247, MATCH($B$2, resultados!$A$1:$ZZ$1, 0))</f>
        <v/>
      </c>
      <c r="C1253">
        <f>INDEX(resultados!$A$2:$ZZ$1797, 1247, MATCH($B$3, resultados!$A$1:$ZZ$1, 0))</f>
        <v/>
      </c>
    </row>
    <row r="1254">
      <c r="A1254">
        <f>INDEX(resultados!$A$2:$ZZ$1797, 1248, MATCH($B$1, resultados!$A$1:$ZZ$1, 0))</f>
        <v/>
      </c>
      <c r="B1254">
        <f>INDEX(resultados!$A$2:$ZZ$1797, 1248, MATCH($B$2, resultados!$A$1:$ZZ$1, 0))</f>
        <v/>
      </c>
      <c r="C1254">
        <f>INDEX(resultados!$A$2:$ZZ$1797, 1248, MATCH($B$3, resultados!$A$1:$ZZ$1, 0))</f>
        <v/>
      </c>
    </row>
    <row r="1255">
      <c r="A1255">
        <f>INDEX(resultados!$A$2:$ZZ$1797, 1249, MATCH($B$1, resultados!$A$1:$ZZ$1, 0))</f>
        <v/>
      </c>
      <c r="B1255">
        <f>INDEX(resultados!$A$2:$ZZ$1797, 1249, MATCH($B$2, resultados!$A$1:$ZZ$1, 0))</f>
        <v/>
      </c>
      <c r="C1255">
        <f>INDEX(resultados!$A$2:$ZZ$1797, 1249, MATCH($B$3, resultados!$A$1:$ZZ$1, 0))</f>
        <v/>
      </c>
    </row>
    <row r="1256">
      <c r="A1256">
        <f>INDEX(resultados!$A$2:$ZZ$1797, 1250, MATCH($B$1, resultados!$A$1:$ZZ$1, 0))</f>
        <v/>
      </c>
      <c r="B1256">
        <f>INDEX(resultados!$A$2:$ZZ$1797, 1250, MATCH($B$2, resultados!$A$1:$ZZ$1, 0))</f>
        <v/>
      </c>
      <c r="C1256">
        <f>INDEX(resultados!$A$2:$ZZ$1797, 1250, MATCH($B$3, resultados!$A$1:$ZZ$1, 0))</f>
        <v/>
      </c>
    </row>
    <row r="1257">
      <c r="A1257">
        <f>INDEX(resultados!$A$2:$ZZ$1797, 1251, MATCH($B$1, resultados!$A$1:$ZZ$1, 0))</f>
        <v/>
      </c>
      <c r="B1257">
        <f>INDEX(resultados!$A$2:$ZZ$1797, 1251, MATCH($B$2, resultados!$A$1:$ZZ$1, 0))</f>
        <v/>
      </c>
      <c r="C1257">
        <f>INDEX(resultados!$A$2:$ZZ$1797, 1251, MATCH($B$3, resultados!$A$1:$ZZ$1, 0))</f>
        <v/>
      </c>
    </row>
    <row r="1258">
      <c r="A1258">
        <f>INDEX(resultados!$A$2:$ZZ$1797, 1252, MATCH($B$1, resultados!$A$1:$ZZ$1, 0))</f>
        <v/>
      </c>
      <c r="B1258">
        <f>INDEX(resultados!$A$2:$ZZ$1797, 1252, MATCH($B$2, resultados!$A$1:$ZZ$1, 0))</f>
        <v/>
      </c>
      <c r="C1258">
        <f>INDEX(resultados!$A$2:$ZZ$1797, 1252, MATCH($B$3, resultados!$A$1:$ZZ$1, 0))</f>
        <v/>
      </c>
    </row>
    <row r="1259">
      <c r="A1259">
        <f>INDEX(resultados!$A$2:$ZZ$1797, 1253, MATCH($B$1, resultados!$A$1:$ZZ$1, 0))</f>
        <v/>
      </c>
      <c r="B1259">
        <f>INDEX(resultados!$A$2:$ZZ$1797, 1253, MATCH($B$2, resultados!$A$1:$ZZ$1, 0))</f>
        <v/>
      </c>
      <c r="C1259">
        <f>INDEX(resultados!$A$2:$ZZ$1797, 1253, MATCH($B$3, resultados!$A$1:$ZZ$1, 0))</f>
        <v/>
      </c>
    </row>
    <row r="1260">
      <c r="A1260">
        <f>INDEX(resultados!$A$2:$ZZ$1797, 1254, MATCH($B$1, resultados!$A$1:$ZZ$1, 0))</f>
        <v/>
      </c>
      <c r="B1260">
        <f>INDEX(resultados!$A$2:$ZZ$1797, 1254, MATCH($B$2, resultados!$A$1:$ZZ$1, 0))</f>
        <v/>
      </c>
      <c r="C1260">
        <f>INDEX(resultados!$A$2:$ZZ$1797, 1254, MATCH($B$3, resultados!$A$1:$ZZ$1, 0))</f>
        <v/>
      </c>
    </row>
    <row r="1261">
      <c r="A1261">
        <f>INDEX(resultados!$A$2:$ZZ$1797, 1255, MATCH($B$1, resultados!$A$1:$ZZ$1, 0))</f>
        <v/>
      </c>
      <c r="B1261">
        <f>INDEX(resultados!$A$2:$ZZ$1797, 1255, MATCH($B$2, resultados!$A$1:$ZZ$1, 0))</f>
        <v/>
      </c>
      <c r="C1261">
        <f>INDEX(resultados!$A$2:$ZZ$1797, 1255, MATCH($B$3, resultados!$A$1:$ZZ$1, 0))</f>
        <v/>
      </c>
    </row>
    <row r="1262">
      <c r="A1262">
        <f>INDEX(resultados!$A$2:$ZZ$1797, 1256, MATCH($B$1, resultados!$A$1:$ZZ$1, 0))</f>
        <v/>
      </c>
      <c r="B1262">
        <f>INDEX(resultados!$A$2:$ZZ$1797, 1256, MATCH($B$2, resultados!$A$1:$ZZ$1, 0))</f>
        <v/>
      </c>
      <c r="C1262">
        <f>INDEX(resultados!$A$2:$ZZ$1797, 1256, MATCH($B$3, resultados!$A$1:$ZZ$1, 0))</f>
        <v/>
      </c>
    </row>
    <row r="1263">
      <c r="A1263">
        <f>INDEX(resultados!$A$2:$ZZ$1797, 1257, MATCH($B$1, resultados!$A$1:$ZZ$1, 0))</f>
        <v/>
      </c>
      <c r="B1263">
        <f>INDEX(resultados!$A$2:$ZZ$1797, 1257, MATCH($B$2, resultados!$A$1:$ZZ$1, 0))</f>
        <v/>
      </c>
      <c r="C1263">
        <f>INDEX(resultados!$A$2:$ZZ$1797, 1257, MATCH($B$3, resultados!$A$1:$ZZ$1, 0))</f>
        <v/>
      </c>
    </row>
    <row r="1264">
      <c r="A1264">
        <f>INDEX(resultados!$A$2:$ZZ$1797, 1258, MATCH($B$1, resultados!$A$1:$ZZ$1, 0))</f>
        <v/>
      </c>
      <c r="B1264">
        <f>INDEX(resultados!$A$2:$ZZ$1797, 1258, MATCH($B$2, resultados!$A$1:$ZZ$1, 0))</f>
        <v/>
      </c>
      <c r="C1264">
        <f>INDEX(resultados!$A$2:$ZZ$1797, 1258, MATCH($B$3, resultados!$A$1:$ZZ$1, 0))</f>
        <v/>
      </c>
    </row>
    <row r="1265">
      <c r="A1265">
        <f>INDEX(resultados!$A$2:$ZZ$1797, 1259, MATCH($B$1, resultados!$A$1:$ZZ$1, 0))</f>
        <v/>
      </c>
      <c r="B1265">
        <f>INDEX(resultados!$A$2:$ZZ$1797, 1259, MATCH($B$2, resultados!$A$1:$ZZ$1, 0))</f>
        <v/>
      </c>
      <c r="C1265">
        <f>INDEX(resultados!$A$2:$ZZ$1797, 1259, MATCH($B$3, resultados!$A$1:$ZZ$1, 0))</f>
        <v/>
      </c>
    </row>
    <row r="1266">
      <c r="A1266">
        <f>INDEX(resultados!$A$2:$ZZ$1797, 1260, MATCH($B$1, resultados!$A$1:$ZZ$1, 0))</f>
        <v/>
      </c>
      <c r="B1266">
        <f>INDEX(resultados!$A$2:$ZZ$1797, 1260, MATCH($B$2, resultados!$A$1:$ZZ$1, 0))</f>
        <v/>
      </c>
      <c r="C1266">
        <f>INDEX(resultados!$A$2:$ZZ$1797, 1260, MATCH($B$3, resultados!$A$1:$ZZ$1, 0))</f>
        <v/>
      </c>
    </row>
    <row r="1267">
      <c r="A1267">
        <f>INDEX(resultados!$A$2:$ZZ$1797, 1261, MATCH($B$1, resultados!$A$1:$ZZ$1, 0))</f>
        <v/>
      </c>
      <c r="B1267">
        <f>INDEX(resultados!$A$2:$ZZ$1797, 1261, MATCH($B$2, resultados!$A$1:$ZZ$1, 0))</f>
        <v/>
      </c>
      <c r="C1267">
        <f>INDEX(resultados!$A$2:$ZZ$1797, 1261, MATCH($B$3, resultados!$A$1:$ZZ$1, 0))</f>
        <v/>
      </c>
    </row>
    <row r="1268">
      <c r="A1268">
        <f>INDEX(resultados!$A$2:$ZZ$1797, 1262, MATCH($B$1, resultados!$A$1:$ZZ$1, 0))</f>
        <v/>
      </c>
      <c r="B1268">
        <f>INDEX(resultados!$A$2:$ZZ$1797, 1262, MATCH($B$2, resultados!$A$1:$ZZ$1, 0))</f>
        <v/>
      </c>
      <c r="C1268">
        <f>INDEX(resultados!$A$2:$ZZ$1797, 1262, MATCH($B$3, resultados!$A$1:$ZZ$1, 0))</f>
        <v/>
      </c>
    </row>
    <row r="1269">
      <c r="A1269">
        <f>INDEX(resultados!$A$2:$ZZ$1797, 1263, MATCH($B$1, resultados!$A$1:$ZZ$1, 0))</f>
        <v/>
      </c>
      <c r="B1269">
        <f>INDEX(resultados!$A$2:$ZZ$1797, 1263, MATCH($B$2, resultados!$A$1:$ZZ$1, 0))</f>
        <v/>
      </c>
      <c r="C1269">
        <f>INDEX(resultados!$A$2:$ZZ$1797, 1263, MATCH($B$3, resultados!$A$1:$ZZ$1, 0))</f>
        <v/>
      </c>
    </row>
    <row r="1270">
      <c r="A1270">
        <f>INDEX(resultados!$A$2:$ZZ$1797, 1264, MATCH($B$1, resultados!$A$1:$ZZ$1, 0))</f>
        <v/>
      </c>
      <c r="B1270">
        <f>INDEX(resultados!$A$2:$ZZ$1797, 1264, MATCH($B$2, resultados!$A$1:$ZZ$1, 0))</f>
        <v/>
      </c>
      <c r="C1270">
        <f>INDEX(resultados!$A$2:$ZZ$1797, 1264, MATCH($B$3, resultados!$A$1:$ZZ$1, 0))</f>
        <v/>
      </c>
    </row>
    <row r="1271">
      <c r="A1271">
        <f>INDEX(resultados!$A$2:$ZZ$1797, 1265, MATCH($B$1, resultados!$A$1:$ZZ$1, 0))</f>
        <v/>
      </c>
      <c r="B1271">
        <f>INDEX(resultados!$A$2:$ZZ$1797, 1265, MATCH($B$2, resultados!$A$1:$ZZ$1, 0))</f>
        <v/>
      </c>
      <c r="C1271">
        <f>INDEX(resultados!$A$2:$ZZ$1797, 1265, MATCH($B$3, resultados!$A$1:$ZZ$1, 0))</f>
        <v/>
      </c>
    </row>
    <row r="1272">
      <c r="A1272">
        <f>INDEX(resultados!$A$2:$ZZ$1797, 1266, MATCH($B$1, resultados!$A$1:$ZZ$1, 0))</f>
        <v/>
      </c>
      <c r="B1272">
        <f>INDEX(resultados!$A$2:$ZZ$1797, 1266, MATCH($B$2, resultados!$A$1:$ZZ$1, 0))</f>
        <v/>
      </c>
      <c r="C1272">
        <f>INDEX(resultados!$A$2:$ZZ$1797, 1266, MATCH($B$3, resultados!$A$1:$ZZ$1, 0))</f>
        <v/>
      </c>
    </row>
    <row r="1273">
      <c r="A1273">
        <f>INDEX(resultados!$A$2:$ZZ$1797, 1267, MATCH($B$1, resultados!$A$1:$ZZ$1, 0))</f>
        <v/>
      </c>
      <c r="B1273">
        <f>INDEX(resultados!$A$2:$ZZ$1797, 1267, MATCH($B$2, resultados!$A$1:$ZZ$1, 0))</f>
        <v/>
      </c>
      <c r="C1273">
        <f>INDEX(resultados!$A$2:$ZZ$1797, 1267, MATCH($B$3, resultados!$A$1:$ZZ$1, 0))</f>
        <v/>
      </c>
    </row>
    <row r="1274">
      <c r="A1274">
        <f>INDEX(resultados!$A$2:$ZZ$1797, 1268, MATCH($B$1, resultados!$A$1:$ZZ$1, 0))</f>
        <v/>
      </c>
      <c r="B1274">
        <f>INDEX(resultados!$A$2:$ZZ$1797, 1268, MATCH($B$2, resultados!$A$1:$ZZ$1, 0))</f>
        <v/>
      </c>
      <c r="C1274">
        <f>INDEX(resultados!$A$2:$ZZ$1797, 1268, MATCH($B$3, resultados!$A$1:$ZZ$1, 0))</f>
        <v/>
      </c>
    </row>
    <row r="1275">
      <c r="A1275">
        <f>INDEX(resultados!$A$2:$ZZ$1797, 1269, MATCH($B$1, resultados!$A$1:$ZZ$1, 0))</f>
        <v/>
      </c>
      <c r="B1275">
        <f>INDEX(resultados!$A$2:$ZZ$1797, 1269, MATCH($B$2, resultados!$A$1:$ZZ$1, 0))</f>
        <v/>
      </c>
      <c r="C1275">
        <f>INDEX(resultados!$A$2:$ZZ$1797, 1269, MATCH($B$3, resultados!$A$1:$ZZ$1, 0))</f>
        <v/>
      </c>
    </row>
    <row r="1276">
      <c r="A1276">
        <f>INDEX(resultados!$A$2:$ZZ$1797, 1270, MATCH($B$1, resultados!$A$1:$ZZ$1, 0))</f>
        <v/>
      </c>
      <c r="B1276">
        <f>INDEX(resultados!$A$2:$ZZ$1797, 1270, MATCH($B$2, resultados!$A$1:$ZZ$1, 0))</f>
        <v/>
      </c>
      <c r="C1276">
        <f>INDEX(resultados!$A$2:$ZZ$1797, 1270, MATCH($B$3, resultados!$A$1:$ZZ$1, 0))</f>
        <v/>
      </c>
    </row>
    <row r="1277">
      <c r="A1277">
        <f>INDEX(resultados!$A$2:$ZZ$1797, 1271, MATCH($B$1, resultados!$A$1:$ZZ$1, 0))</f>
        <v/>
      </c>
      <c r="B1277">
        <f>INDEX(resultados!$A$2:$ZZ$1797, 1271, MATCH($B$2, resultados!$A$1:$ZZ$1, 0))</f>
        <v/>
      </c>
      <c r="C1277">
        <f>INDEX(resultados!$A$2:$ZZ$1797, 1271, MATCH($B$3, resultados!$A$1:$ZZ$1, 0))</f>
        <v/>
      </c>
    </row>
    <row r="1278">
      <c r="A1278">
        <f>INDEX(resultados!$A$2:$ZZ$1797, 1272, MATCH($B$1, resultados!$A$1:$ZZ$1, 0))</f>
        <v/>
      </c>
      <c r="B1278">
        <f>INDEX(resultados!$A$2:$ZZ$1797, 1272, MATCH($B$2, resultados!$A$1:$ZZ$1, 0))</f>
        <v/>
      </c>
      <c r="C1278">
        <f>INDEX(resultados!$A$2:$ZZ$1797, 1272, MATCH($B$3, resultados!$A$1:$ZZ$1, 0))</f>
        <v/>
      </c>
    </row>
    <row r="1279">
      <c r="A1279">
        <f>INDEX(resultados!$A$2:$ZZ$1797, 1273, MATCH($B$1, resultados!$A$1:$ZZ$1, 0))</f>
        <v/>
      </c>
      <c r="B1279">
        <f>INDEX(resultados!$A$2:$ZZ$1797, 1273, MATCH($B$2, resultados!$A$1:$ZZ$1, 0))</f>
        <v/>
      </c>
      <c r="C1279">
        <f>INDEX(resultados!$A$2:$ZZ$1797, 1273, MATCH($B$3, resultados!$A$1:$ZZ$1, 0))</f>
        <v/>
      </c>
    </row>
    <row r="1280">
      <c r="A1280">
        <f>INDEX(resultados!$A$2:$ZZ$1797, 1274, MATCH($B$1, resultados!$A$1:$ZZ$1, 0))</f>
        <v/>
      </c>
      <c r="B1280">
        <f>INDEX(resultados!$A$2:$ZZ$1797, 1274, MATCH($B$2, resultados!$A$1:$ZZ$1, 0))</f>
        <v/>
      </c>
      <c r="C1280">
        <f>INDEX(resultados!$A$2:$ZZ$1797, 1274, MATCH($B$3, resultados!$A$1:$ZZ$1, 0))</f>
        <v/>
      </c>
    </row>
    <row r="1281">
      <c r="A1281">
        <f>INDEX(resultados!$A$2:$ZZ$1797, 1275, MATCH($B$1, resultados!$A$1:$ZZ$1, 0))</f>
        <v/>
      </c>
      <c r="B1281">
        <f>INDEX(resultados!$A$2:$ZZ$1797, 1275, MATCH($B$2, resultados!$A$1:$ZZ$1, 0))</f>
        <v/>
      </c>
      <c r="C1281">
        <f>INDEX(resultados!$A$2:$ZZ$1797, 1275, MATCH($B$3, resultados!$A$1:$ZZ$1, 0))</f>
        <v/>
      </c>
    </row>
    <row r="1282">
      <c r="A1282">
        <f>INDEX(resultados!$A$2:$ZZ$1797, 1276, MATCH($B$1, resultados!$A$1:$ZZ$1, 0))</f>
        <v/>
      </c>
      <c r="B1282">
        <f>INDEX(resultados!$A$2:$ZZ$1797, 1276, MATCH($B$2, resultados!$A$1:$ZZ$1, 0))</f>
        <v/>
      </c>
      <c r="C1282">
        <f>INDEX(resultados!$A$2:$ZZ$1797, 1276, MATCH($B$3, resultados!$A$1:$ZZ$1, 0))</f>
        <v/>
      </c>
    </row>
    <row r="1283">
      <c r="A1283">
        <f>INDEX(resultados!$A$2:$ZZ$1797, 1277, MATCH($B$1, resultados!$A$1:$ZZ$1, 0))</f>
        <v/>
      </c>
      <c r="B1283">
        <f>INDEX(resultados!$A$2:$ZZ$1797, 1277, MATCH($B$2, resultados!$A$1:$ZZ$1, 0))</f>
        <v/>
      </c>
      <c r="C1283">
        <f>INDEX(resultados!$A$2:$ZZ$1797, 1277, MATCH($B$3, resultados!$A$1:$ZZ$1, 0))</f>
        <v/>
      </c>
    </row>
    <row r="1284">
      <c r="A1284">
        <f>INDEX(resultados!$A$2:$ZZ$1797, 1278, MATCH($B$1, resultados!$A$1:$ZZ$1, 0))</f>
        <v/>
      </c>
      <c r="B1284">
        <f>INDEX(resultados!$A$2:$ZZ$1797, 1278, MATCH($B$2, resultados!$A$1:$ZZ$1, 0))</f>
        <v/>
      </c>
      <c r="C1284">
        <f>INDEX(resultados!$A$2:$ZZ$1797, 1278, MATCH($B$3, resultados!$A$1:$ZZ$1, 0))</f>
        <v/>
      </c>
    </row>
    <row r="1285">
      <c r="A1285">
        <f>INDEX(resultados!$A$2:$ZZ$1797, 1279, MATCH($B$1, resultados!$A$1:$ZZ$1, 0))</f>
        <v/>
      </c>
      <c r="B1285">
        <f>INDEX(resultados!$A$2:$ZZ$1797, 1279, MATCH($B$2, resultados!$A$1:$ZZ$1, 0))</f>
        <v/>
      </c>
      <c r="C1285">
        <f>INDEX(resultados!$A$2:$ZZ$1797, 1279, MATCH($B$3, resultados!$A$1:$ZZ$1, 0))</f>
        <v/>
      </c>
    </row>
    <row r="1286">
      <c r="A1286">
        <f>INDEX(resultados!$A$2:$ZZ$1797, 1280, MATCH($B$1, resultados!$A$1:$ZZ$1, 0))</f>
        <v/>
      </c>
      <c r="B1286">
        <f>INDEX(resultados!$A$2:$ZZ$1797, 1280, MATCH($B$2, resultados!$A$1:$ZZ$1, 0))</f>
        <v/>
      </c>
      <c r="C1286">
        <f>INDEX(resultados!$A$2:$ZZ$1797, 1280, MATCH($B$3, resultados!$A$1:$ZZ$1, 0))</f>
        <v/>
      </c>
    </row>
    <row r="1287">
      <c r="A1287">
        <f>INDEX(resultados!$A$2:$ZZ$1797, 1281, MATCH($B$1, resultados!$A$1:$ZZ$1, 0))</f>
        <v/>
      </c>
      <c r="B1287">
        <f>INDEX(resultados!$A$2:$ZZ$1797, 1281, MATCH($B$2, resultados!$A$1:$ZZ$1, 0))</f>
        <v/>
      </c>
      <c r="C1287">
        <f>INDEX(resultados!$A$2:$ZZ$1797, 1281, MATCH($B$3, resultados!$A$1:$ZZ$1, 0))</f>
        <v/>
      </c>
    </row>
    <row r="1288">
      <c r="A1288">
        <f>INDEX(resultados!$A$2:$ZZ$1797, 1282, MATCH($B$1, resultados!$A$1:$ZZ$1, 0))</f>
        <v/>
      </c>
      <c r="B1288">
        <f>INDEX(resultados!$A$2:$ZZ$1797, 1282, MATCH($B$2, resultados!$A$1:$ZZ$1, 0))</f>
        <v/>
      </c>
      <c r="C1288">
        <f>INDEX(resultados!$A$2:$ZZ$1797, 1282, MATCH($B$3, resultados!$A$1:$ZZ$1, 0))</f>
        <v/>
      </c>
    </row>
    <row r="1289">
      <c r="A1289">
        <f>INDEX(resultados!$A$2:$ZZ$1797, 1283, MATCH($B$1, resultados!$A$1:$ZZ$1, 0))</f>
        <v/>
      </c>
      <c r="B1289">
        <f>INDEX(resultados!$A$2:$ZZ$1797, 1283, MATCH($B$2, resultados!$A$1:$ZZ$1, 0))</f>
        <v/>
      </c>
      <c r="C1289">
        <f>INDEX(resultados!$A$2:$ZZ$1797, 1283, MATCH($B$3, resultados!$A$1:$ZZ$1, 0))</f>
        <v/>
      </c>
    </row>
    <row r="1290">
      <c r="A1290">
        <f>INDEX(resultados!$A$2:$ZZ$1797, 1284, MATCH($B$1, resultados!$A$1:$ZZ$1, 0))</f>
        <v/>
      </c>
      <c r="B1290">
        <f>INDEX(resultados!$A$2:$ZZ$1797, 1284, MATCH($B$2, resultados!$A$1:$ZZ$1, 0))</f>
        <v/>
      </c>
      <c r="C1290">
        <f>INDEX(resultados!$A$2:$ZZ$1797, 1284, MATCH($B$3, resultados!$A$1:$ZZ$1, 0))</f>
        <v/>
      </c>
    </row>
    <row r="1291">
      <c r="A1291">
        <f>INDEX(resultados!$A$2:$ZZ$1797, 1285, MATCH($B$1, resultados!$A$1:$ZZ$1, 0))</f>
        <v/>
      </c>
      <c r="B1291">
        <f>INDEX(resultados!$A$2:$ZZ$1797, 1285, MATCH($B$2, resultados!$A$1:$ZZ$1, 0))</f>
        <v/>
      </c>
      <c r="C1291">
        <f>INDEX(resultados!$A$2:$ZZ$1797, 1285, MATCH($B$3, resultados!$A$1:$ZZ$1, 0))</f>
        <v/>
      </c>
    </row>
    <row r="1292">
      <c r="A1292">
        <f>INDEX(resultados!$A$2:$ZZ$1797, 1286, MATCH($B$1, resultados!$A$1:$ZZ$1, 0))</f>
        <v/>
      </c>
      <c r="B1292">
        <f>INDEX(resultados!$A$2:$ZZ$1797, 1286, MATCH($B$2, resultados!$A$1:$ZZ$1, 0))</f>
        <v/>
      </c>
      <c r="C1292">
        <f>INDEX(resultados!$A$2:$ZZ$1797, 1286, MATCH($B$3, resultados!$A$1:$ZZ$1, 0))</f>
        <v/>
      </c>
    </row>
    <row r="1293">
      <c r="A1293">
        <f>INDEX(resultados!$A$2:$ZZ$1797, 1287, MATCH($B$1, resultados!$A$1:$ZZ$1, 0))</f>
        <v/>
      </c>
      <c r="B1293">
        <f>INDEX(resultados!$A$2:$ZZ$1797, 1287, MATCH($B$2, resultados!$A$1:$ZZ$1, 0))</f>
        <v/>
      </c>
      <c r="C1293">
        <f>INDEX(resultados!$A$2:$ZZ$1797, 1287, MATCH($B$3, resultados!$A$1:$ZZ$1, 0))</f>
        <v/>
      </c>
    </row>
    <row r="1294">
      <c r="A1294">
        <f>INDEX(resultados!$A$2:$ZZ$1797, 1288, MATCH($B$1, resultados!$A$1:$ZZ$1, 0))</f>
        <v/>
      </c>
      <c r="B1294">
        <f>INDEX(resultados!$A$2:$ZZ$1797, 1288, MATCH($B$2, resultados!$A$1:$ZZ$1, 0))</f>
        <v/>
      </c>
      <c r="C1294">
        <f>INDEX(resultados!$A$2:$ZZ$1797, 1288, MATCH($B$3, resultados!$A$1:$ZZ$1, 0))</f>
        <v/>
      </c>
    </row>
    <row r="1295">
      <c r="A1295">
        <f>INDEX(resultados!$A$2:$ZZ$1797, 1289, MATCH($B$1, resultados!$A$1:$ZZ$1, 0))</f>
        <v/>
      </c>
      <c r="B1295">
        <f>INDEX(resultados!$A$2:$ZZ$1797, 1289, MATCH($B$2, resultados!$A$1:$ZZ$1, 0))</f>
        <v/>
      </c>
      <c r="C1295">
        <f>INDEX(resultados!$A$2:$ZZ$1797, 1289, MATCH($B$3, resultados!$A$1:$ZZ$1, 0))</f>
        <v/>
      </c>
    </row>
    <row r="1296">
      <c r="A1296">
        <f>INDEX(resultados!$A$2:$ZZ$1797, 1290, MATCH($B$1, resultados!$A$1:$ZZ$1, 0))</f>
        <v/>
      </c>
      <c r="B1296">
        <f>INDEX(resultados!$A$2:$ZZ$1797, 1290, MATCH($B$2, resultados!$A$1:$ZZ$1, 0))</f>
        <v/>
      </c>
      <c r="C1296">
        <f>INDEX(resultados!$A$2:$ZZ$1797, 1290, MATCH($B$3, resultados!$A$1:$ZZ$1, 0))</f>
        <v/>
      </c>
    </row>
    <row r="1297">
      <c r="A1297">
        <f>INDEX(resultados!$A$2:$ZZ$1797, 1291, MATCH($B$1, resultados!$A$1:$ZZ$1, 0))</f>
        <v/>
      </c>
      <c r="B1297">
        <f>INDEX(resultados!$A$2:$ZZ$1797, 1291, MATCH($B$2, resultados!$A$1:$ZZ$1, 0))</f>
        <v/>
      </c>
      <c r="C1297">
        <f>INDEX(resultados!$A$2:$ZZ$1797, 1291, MATCH($B$3, resultados!$A$1:$ZZ$1, 0))</f>
        <v/>
      </c>
    </row>
    <row r="1298">
      <c r="A1298">
        <f>INDEX(resultados!$A$2:$ZZ$1797, 1292, MATCH($B$1, resultados!$A$1:$ZZ$1, 0))</f>
        <v/>
      </c>
      <c r="B1298">
        <f>INDEX(resultados!$A$2:$ZZ$1797, 1292, MATCH($B$2, resultados!$A$1:$ZZ$1, 0))</f>
        <v/>
      </c>
      <c r="C1298">
        <f>INDEX(resultados!$A$2:$ZZ$1797, 1292, MATCH($B$3, resultados!$A$1:$ZZ$1, 0))</f>
        <v/>
      </c>
    </row>
    <row r="1299">
      <c r="A1299">
        <f>INDEX(resultados!$A$2:$ZZ$1797, 1293, MATCH($B$1, resultados!$A$1:$ZZ$1, 0))</f>
        <v/>
      </c>
      <c r="B1299">
        <f>INDEX(resultados!$A$2:$ZZ$1797, 1293, MATCH($B$2, resultados!$A$1:$ZZ$1, 0))</f>
        <v/>
      </c>
      <c r="C1299">
        <f>INDEX(resultados!$A$2:$ZZ$1797, 1293, MATCH($B$3, resultados!$A$1:$ZZ$1, 0))</f>
        <v/>
      </c>
    </row>
    <row r="1300">
      <c r="A1300">
        <f>INDEX(resultados!$A$2:$ZZ$1797, 1294, MATCH($B$1, resultados!$A$1:$ZZ$1, 0))</f>
        <v/>
      </c>
      <c r="B1300">
        <f>INDEX(resultados!$A$2:$ZZ$1797, 1294, MATCH($B$2, resultados!$A$1:$ZZ$1, 0))</f>
        <v/>
      </c>
      <c r="C1300">
        <f>INDEX(resultados!$A$2:$ZZ$1797, 1294, MATCH($B$3, resultados!$A$1:$ZZ$1, 0))</f>
        <v/>
      </c>
    </row>
    <row r="1301">
      <c r="A1301">
        <f>INDEX(resultados!$A$2:$ZZ$1797, 1295, MATCH($B$1, resultados!$A$1:$ZZ$1, 0))</f>
        <v/>
      </c>
      <c r="B1301">
        <f>INDEX(resultados!$A$2:$ZZ$1797, 1295, MATCH($B$2, resultados!$A$1:$ZZ$1, 0))</f>
        <v/>
      </c>
      <c r="C1301">
        <f>INDEX(resultados!$A$2:$ZZ$1797, 1295, MATCH($B$3, resultados!$A$1:$ZZ$1, 0))</f>
        <v/>
      </c>
    </row>
    <row r="1302">
      <c r="A1302">
        <f>INDEX(resultados!$A$2:$ZZ$1797, 1296, MATCH($B$1, resultados!$A$1:$ZZ$1, 0))</f>
        <v/>
      </c>
      <c r="B1302">
        <f>INDEX(resultados!$A$2:$ZZ$1797, 1296, MATCH($B$2, resultados!$A$1:$ZZ$1, 0))</f>
        <v/>
      </c>
      <c r="C1302">
        <f>INDEX(resultados!$A$2:$ZZ$1797, 1296, MATCH($B$3, resultados!$A$1:$ZZ$1, 0))</f>
        <v/>
      </c>
    </row>
    <row r="1303">
      <c r="A1303">
        <f>INDEX(resultados!$A$2:$ZZ$1797, 1297, MATCH($B$1, resultados!$A$1:$ZZ$1, 0))</f>
        <v/>
      </c>
      <c r="B1303">
        <f>INDEX(resultados!$A$2:$ZZ$1797, 1297, MATCH($B$2, resultados!$A$1:$ZZ$1, 0))</f>
        <v/>
      </c>
      <c r="C1303">
        <f>INDEX(resultados!$A$2:$ZZ$1797, 1297, MATCH($B$3, resultados!$A$1:$ZZ$1, 0))</f>
        <v/>
      </c>
    </row>
    <row r="1304">
      <c r="A1304">
        <f>INDEX(resultados!$A$2:$ZZ$1797, 1298, MATCH($B$1, resultados!$A$1:$ZZ$1, 0))</f>
        <v/>
      </c>
      <c r="B1304">
        <f>INDEX(resultados!$A$2:$ZZ$1797, 1298, MATCH($B$2, resultados!$A$1:$ZZ$1, 0))</f>
        <v/>
      </c>
      <c r="C1304">
        <f>INDEX(resultados!$A$2:$ZZ$1797, 1298, MATCH($B$3, resultados!$A$1:$ZZ$1, 0))</f>
        <v/>
      </c>
    </row>
    <row r="1305">
      <c r="A1305">
        <f>INDEX(resultados!$A$2:$ZZ$1797, 1299, MATCH($B$1, resultados!$A$1:$ZZ$1, 0))</f>
        <v/>
      </c>
      <c r="B1305">
        <f>INDEX(resultados!$A$2:$ZZ$1797, 1299, MATCH($B$2, resultados!$A$1:$ZZ$1, 0))</f>
        <v/>
      </c>
      <c r="C1305">
        <f>INDEX(resultados!$A$2:$ZZ$1797, 1299, MATCH($B$3, resultados!$A$1:$ZZ$1, 0))</f>
        <v/>
      </c>
    </row>
    <row r="1306">
      <c r="A1306">
        <f>INDEX(resultados!$A$2:$ZZ$1797, 1300, MATCH($B$1, resultados!$A$1:$ZZ$1, 0))</f>
        <v/>
      </c>
      <c r="B1306">
        <f>INDEX(resultados!$A$2:$ZZ$1797, 1300, MATCH($B$2, resultados!$A$1:$ZZ$1, 0))</f>
        <v/>
      </c>
      <c r="C1306">
        <f>INDEX(resultados!$A$2:$ZZ$1797, 1300, MATCH($B$3, resultados!$A$1:$ZZ$1, 0))</f>
        <v/>
      </c>
    </row>
    <row r="1307">
      <c r="A1307">
        <f>INDEX(resultados!$A$2:$ZZ$1797, 1301, MATCH($B$1, resultados!$A$1:$ZZ$1, 0))</f>
        <v/>
      </c>
      <c r="B1307">
        <f>INDEX(resultados!$A$2:$ZZ$1797, 1301, MATCH($B$2, resultados!$A$1:$ZZ$1, 0))</f>
        <v/>
      </c>
      <c r="C1307">
        <f>INDEX(resultados!$A$2:$ZZ$1797, 1301, MATCH($B$3, resultados!$A$1:$ZZ$1, 0))</f>
        <v/>
      </c>
    </row>
    <row r="1308">
      <c r="A1308">
        <f>INDEX(resultados!$A$2:$ZZ$1797, 1302, MATCH($B$1, resultados!$A$1:$ZZ$1, 0))</f>
        <v/>
      </c>
      <c r="B1308">
        <f>INDEX(resultados!$A$2:$ZZ$1797, 1302, MATCH($B$2, resultados!$A$1:$ZZ$1, 0))</f>
        <v/>
      </c>
      <c r="C1308">
        <f>INDEX(resultados!$A$2:$ZZ$1797, 1302, MATCH($B$3, resultados!$A$1:$ZZ$1, 0))</f>
        <v/>
      </c>
    </row>
    <row r="1309">
      <c r="A1309">
        <f>INDEX(resultados!$A$2:$ZZ$1797, 1303, MATCH($B$1, resultados!$A$1:$ZZ$1, 0))</f>
        <v/>
      </c>
      <c r="B1309">
        <f>INDEX(resultados!$A$2:$ZZ$1797, 1303, MATCH($B$2, resultados!$A$1:$ZZ$1, 0))</f>
        <v/>
      </c>
      <c r="C1309">
        <f>INDEX(resultados!$A$2:$ZZ$1797, 1303, MATCH($B$3, resultados!$A$1:$ZZ$1, 0))</f>
        <v/>
      </c>
    </row>
    <row r="1310">
      <c r="A1310">
        <f>INDEX(resultados!$A$2:$ZZ$1797, 1304, MATCH($B$1, resultados!$A$1:$ZZ$1, 0))</f>
        <v/>
      </c>
      <c r="B1310">
        <f>INDEX(resultados!$A$2:$ZZ$1797, 1304, MATCH($B$2, resultados!$A$1:$ZZ$1, 0))</f>
        <v/>
      </c>
      <c r="C1310">
        <f>INDEX(resultados!$A$2:$ZZ$1797, 1304, MATCH($B$3, resultados!$A$1:$ZZ$1, 0))</f>
        <v/>
      </c>
    </row>
    <row r="1311">
      <c r="A1311">
        <f>INDEX(resultados!$A$2:$ZZ$1797, 1305, MATCH($B$1, resultados!$A$1:$ZZ$1, 0))</f>
        <v/>
      </c>
      <c r="B1311">
        <f>INDEX(resultados!$A$2:$ZZ$1797, 1305, MATCH($B$2, resultados!$A$1:$ZZ$1, 0))</f>
        <v/>
      </c>
      <c r="C1311">
        <f>INDEX(resultados!$A$2:$ZZ$1797, 1305, MATCH($B$3, resultados!$A$1:$ZZ$1, 0))</f>
        <v/>
      </c>
    </row>
    <row r="1312">
      <c r="A1312">
        <f>INDEX(resultados!$A$2:$ZZ$1797, 1306, MATCH($B$1, resultados!$A$1:$ZZ$1, 0))</f>
        <v/>
      </c>
      <c r="B1312">
        <f>INDEX(resultados!$A$2:$ZZ$1797, 1306, MATCH($B$2, resultados!$A$1:$ZZ$1, 0))</f>
        <v/>
      </c>
      <c r="C1312">
        <f>INDEX(resultados!$A$2:$ZZ$1797, 1306, MATCH($B$3, resultados!$A$1:$ZZ$1, 0))</f>
        <v/>
      </c>
    </row>
    <row r="1313">
      <c r="A1313">
        <f>INDEX(resultados!$A$2:$ZZ$1797, 1307, MATCH($B$1, resultados!$A$1:$ZZ$1, 0))</f>
        <v/>
      </c>
      <c r="B1313">
        <f>INDEX(resultados!$A$2:$ZZ$1797, 1307, MATCH($B$2, resultados!$A$1:$ZZ$1, 0))</f>
        <v/>
      </c>
      <c r="C1313">
        <f>INDEX(resultados!$A$2:$ZZ$1797, 1307, MATCH($B$3, resultados!$A$1:$ZZ$1, 0))</f>
        <v/>
      </c>
    </row>
    <row r="1314">
      <c r="A1314">
        <f>INDEX(resultados!$A$2:$ZZ$1797, 1308, MATCH($B$1, resultados!$A$1:$ZZ$1, 0))</f>
        <v/>
      </c>
      <c r="B1314">
        <f>INDEX(resultados!$A$2:$ZZ$1797, 1308, MATCH($B$2, resultados!$A$1:$ZZ$1, 0))</f>
        <v/>
      </c>
      <c r="C1314">
        <f>INDEX(resultados!$A$2:$ZZ$1797, 1308, MATCH($B$3, resultados!$A$1:$ZZ$1, 0))</f>
        <v/>
      </c>
    </row>
    <row r="1315">
      <c r="A1315">
        <f>INDEX(resultados!$A$2:$ZZ$1797, 1309, MATCH($B$1, resultados!$A$1:$ZZ$1, 0))</f>
        <v/>
      </c>
      <c r="B1315">
        <f>INDEX(resultados!$A$2:$ZZ$1797, 1309, MATCH($B$2, resultados!$A$1:$ZZ$1, 0))</f>
        <v/>
      </c>
      <c r="C1315">
        <f>INDEX(resultados!$A$2:$ZZ$1797, 1309, MATCH($B$3, resultados!$A$1:$ZZ$1, 0))</f>
        <v/>
      </c>
    </row>
    <row r="1316">
      <c r="A1316">
        <f>INDEX(resultados!$A$2:$ZZ$1797, 1310, MATCH($B$1, resultados!$A$1:$ZZ$1, 0))</f>
        <v/>
      </c>
      <c r="B1316">
        <f>INDEX(resultados!$A$2:$ZZ$1797, 1310, MATCH($B$2, resultados!$A$1:$ZZ$1, 0))</f>
        <v/>
      </c>
      <c r="C1316">
        <f>INDEX(resultados!$A$2:$ZZ$1797, 1310, MATCH($B$3, resultados!$A$1:$ZZ$1, 0))</f>
        <v/>
      </c>
    </row>
    <row r="1317">
      <c r="A1317">
        <f>INDEX(resultados!$A$2:$ZZ$1797, 1311, MATCH($B$1, resultados!$A$1:$ZZ$1, 0))</f>
        <v/>
      </c>
      <c r="B1317">
        <f>INDEX(resultados!$A$2:$ZZ$1797, 1311, MATCH($B$2, resultados!$A$1:$ZZ$1, 0))</f>
        <v/>
      </c>
      <c r="C1317">
        <f>INDEX(resultados!$A$2:$ZZ$1797, 1311, MATCH($B$3, resultados!$A$1:$ZZ$1, 0))</f>
        <v/>
      </c>
    </row>
    <row r="1318">
      <c r="A1318">
        <f>INDEX(resultados!$A$2:$ZZ$1797, 1312, MATCH($B$1, resultados!$A$1:$ZZ$1, 0))</f>
        <v/>
      </c>
      <c r="B1318">
        <f>INDEX(resultados!$A$2:$ZZ$1797, 1312, MATCH($B$2, resultados!$A$1:$ZZ$1, 0))</f>
        <v/>
      </c>
      <c r="C1318">
        <f>INDEX(resultados!$A$2:$ZZ$1797, 1312, MATCH($B$3, resultados!$A$1:$ZZ$1, 0))</f>
        <v/>
      </c>
    </row>
    <row r="1319">
      <c r="A1319">
        <f>INDEX(resultados!$A$2:$ZZ$1797, 1313, MATCH($B$1, resultados!$A$1:$ZZ$1, 0))</f>
        <v/>
      </c>
      <c r="B1319">
        <f>INDEX(resultados!$A$2:$ZZ$1797, 1313, MATCH($B$2, resultados!$A$1:$ZZ$1, 0))</f>
        <v/>
      </c>
      <c r="C1319">
        <f>INDEX(resultados!$A$2:$ZZ$1797, 1313, MATCH($B$3, resultados!$A$1:$ZZ$1, 0))</f>
        <v/>
      </c>
    </row>
    <row r="1320">
      <c r="A1320">
        <f>INDEX(resultados!$A$2:$ZZ$1797, 1314, MATCH($B$1, resultados!$A$1:$ZZ$1, 0))</f>
        <v/>
      </c>
      <c r="B1320">
        <f>INDEX(resultados!$A$2:$ZZ$1797, 1314, MATCH($B$2, resultados!$A$1:$ZZ$1, 0))</f>
        <v/>
      </c>
      <c r="C1320">
        <f>INDEX(resultados!$A$2:$ZZ$1797, 1314, MATCH($B$3, resultados!$A$1:$ZZ$1, 0))</f>
        <v/>
      </c>
    </row>
    <row r="1321">
      <c r="A1321">
        <f>INDEX(resultados!$A$2:$ZZ$1797, 1315, MATCH($B$1, resultados!$A$1:$ZZ$1, 0))</f>
        <v/>
      </c>
      <c r="B1321">
        <f>INDEX(resultados!$A$2:$ZZ$1797, 1315, MATCH($B$2, resultados!$A$1:$ZZ$1, 0))</f>
        <v/>
      </c>
      <c r="C1321">
        <f>INDEX(resultados!$A$2:$ZZ$1797, 1315, MATCH($B$3, resultados!$A$1:$ZZ$1, 0))</f>
        <v/>
      </c>
    </row>
    <row r="1322">
      <c r="A1322">
        <f>INDEX(resultados!$A$2:$ZZ$1797, 1316, MATCH($B$1, resultados!$A$1:$ZZ$1, 0))</f>
        <v/>
      </c>
      <c r="B1322">
        <f>INDEX(resultados!$A$2:$ZZ$1797, 1316, MATCH($B$2, resultados!$A$1:$ZZ$1, 0))</f>
        <v/>
      </c>
      <c r="C1322">
        <f>INDEX(resultados!$A$2:$ZZ$1797, 1316, MATCH($B$3, resultados!$A$1:$ZZ$1, 0))</f>
        <v/>
      </c>
    </row>
    <row r="1323">
      <c r="A1323">
        <f>INDEX(resultados!$A$2:$ZZ$1797, 1317, MATCH($B$1, resultados!$A$1:$ZZ$1, 0))</f>
        <v/>
      </c>
      <c r="B1323">
        <f>INDEX(resultados!$A$2:$ZZ$1797, 1317, MATCH($B$2, resultados!$A$1:$ZZ$1, 0))</f>
        <v/>
      </c>
      <c r="C1323">
        <f>INDEX(resultados!$A$2:$ZZ$1797, 1317, MATCH($B$3, resultados!$A$1:$ZZ$1, 0))</f>
        <v/>
      </c>
    </row>
    <row r="1324">
      <c r="A1324">
        <f>INDEX(resultados!$A$2:$ZZ$1797, 1318, MATCH($B$1, resultados!$A$1:$ZZ$1, 0))</f>
        <v/>
      </c>
      <c r="B1324">
        <f>INDEX(resultados!$A$2:$ZZ$1797, 1318, MATCH($B$2, resultados!$A$1:$ZZ$1, 0))</f>
        <v/>
      </c>
      <c r="C1324">
        <f>INDEX(resultados!$A$2:$ZZ$1797, 1318, MATCH($B$3, resultados!$A$1:$ZZ$1, 0))</f>
        <v/>
      </c>
    </row>
    <row r="1325">
      <c r="A1325">
        <f>INDEX(resultados!$A$2:$ZZ$1797, 1319, MATCH($B$1, resultados!$A$1:$ZZ$1, 0))</f>
        <v/>
      </c>
      <c r="B1325">
        <f>INDEX(resultados!$A$2:$ZZ$1797, 1319, MATCH($B$2, resultados!$A$1:$ZZ$1, 0))</f>
        <v/>
      </c>
      <c r="C1325">
        <f>INDEX(resultados!$A$2:$ZZ$1797, 1319, MATCH($B$3, resultados!$A$1:$ZZ$1, 0))</f>
        <v/>
      </c>
    </row>
    <row r="1326">
      <c r="A1326">
        <f>INDEX(resultados!$A$2:$ZZ$1797, 1320, MATCH($B$1, resultados!$A$1:$ZZ$1, 0))</f>
        <v/>
      </c>
      <c r="B1326">
        <f>INDEX(resultados!$A$2:$ZZ$1797, 1320, MATCH($B$2, resultados!$A$1:$ZZ$1, 0))</f>
        <v/>
      </c>
      <c r="C1326">
        <f>INDEX(resultados!$A$2:$ZZ$1797, 1320, MATCH($B$3, resultados!$A$1:$ZZ$1, 0))</f>
        <v/>
      </c>
    </row>
    <row r="1327">
      <c r="A1327">
        <f>INDEX(resultados!$A$2:$ZZ$1797, 1321, MATCH($B$1, resultados!$A$1:$ZZ$1, 0))</f>
        <v/>
      </c>
      <c r="B1327">
        <f>INDEX(resultados!$A$2:$ZZ$1797, 1321, MATCH($B$2, resultados!$A$1:$ZZ$1, 0))</f>
        <v/>
      </c>
      <c r="C1327">
        <f>INDEX(resultados!$A$2:$ZZ$1797, 1321, MATCH($B$3, resultados!$A$1:$ZZ$1, 0))</f>
        <v/>
      </c>
    </row>
    <row r="1328">
      <c r="A1328">
        <f>INDEX(resultados!$A$2:$ZZ$1797, 1322, MATCH($B$1, resultados!$A$1:$ZZ$1, 0))</f>
        <v/>
      </c>
      <c r="B1328">
        <f>INDEX(resultados!$A$2:$ZZ$1797, 1322, MATCH($B$2, resultados!$A$1:$ZZ$1, 0))</f>
        <v/>
      </c>
      <c r="C1328">
        <f>INDEX(resultados!$A$2:$ZZ$1797, 1322, MATCH($B$3, resultados!$A$1:$ZZ$1, 0))</f>
        <v/>
      </c>
    </row>
    <row r="1329">
      <c r="A1329">
        <f>INDEX(resultados!$A$2:$ZZ$1797, 1323, MATCH($B$1, resultados!$A$1:$ZZ$1, 0))</f>
        <v/>
      </c>
      <c r="B1329">
        <f>INDEX(resultados!$A$2:$ZZ$1797, 1323, MATCH($B$2, resultados!$A$1:$ZZ$1, 0))</f>
        <v/>
      </c>
      <c r="C1329">
        <f>INDEX(resultados!$A$2:$ZZ$1797, 1323, MATCH($B$3, resultados!$A$1:$ZZ$1, 0))</f>
        <v/>
      </c>
    </row>
    <row r="1330">
      <c r="A1330">
        <f>INDEX(resultados!$A$2:$ZZ$1797, 1324, MATCH($B$1, resultados!$A$1:$ZZ$1, 0))</f>
        <v/>
      </c>
      <c r="B1330">
        <f>INDEX(resultados!$A$2:$ZZ$1797, 1324, MATCH($B$2, resultados!$A$1:$ZZ$1, 0))</f>
        <v/>
      </c>
      <c r="C1330">
        <f>INDEX(resultados!$A$2:$ZZ$1797, 1324, MATCH($B$3, resultados!$A$1:$ZZ$1, 0))</f>
        <v/>
      </c>
    </row>
    <row r="1331">
      <c r="A1331">
        <f>INDEX(resultados!$A$2:$ZZ$1797, 1325, MATCH($B$1, resultados!$A$1:$ZZ$1, 0))</f>
        <v/>
      </c>
      <c r="B1331">
        <f>INDEX(resultados!$A$2:$ZZ$1797, 1325, MATCH($B$2, resultados!$A$1:$ZZ$1, 0))</f>
        <v/>
      </c>
      <c r="C1331">
        <f>INDEX(resultados!$A$2:$ZZ$1797, 1325, MATCH($B$3, resultados!$A$1:$ZZ$1, 0))</f>
        <v/>
      </c>
    </row>
    <row r="1332">
      <c r="A1332">
        <f>INDEX(resultados!$A$2:$ZZ$1797, 1326, MATCH($B$1, resultados!$A$1:$ZZ$1, 0))</f>
        <v/>
      </c>
      <c r="B1332">
        <f>INDEX(resultados!$A$2:$ZZ$1797, 1326, MATCH($B$2, resultados!$A$1:$ZZ$1, 0))</f>
        <v/>
      </c>
      <c r="C1332">
        <f>INDEX(resultados!$A$2:$ZZ$1797, 1326, MATCH($B$3, resultados!$A$1:$ZZ$1, 0))</f>
        <v/>
      </c>
    </row>
    <row r="1333">
      <c r="A1333">
        <f>INDEX(resultados!$A$2:$ZZ$1797, 1327, MATCH($B$1, resultados!$A$1:$ZZ$1, 0))</f>
        <v/>
      </c>
      <c r="B1333">
        <f>INDEX(resultados!$A$2:$ZZ$1797, 1327, MATCH($B$2, resultados!$A$1:$ZZ$1, 0))</f>
        <v/>
      </c>
      <c r="C1333">
        <f>INDEX(resultados!$A$2:$ZZ$1797, 1327, MATCH($B$3, resultados!$A$1:$ZZ$1, 0))</f>
        <v/>
      </c>
    </row>
    <row r="1334">
      <c r="A1334">
        <f>INDEX(resultados!$A$2:$ZZ$1797, 1328, MATCH($B$1, resultados!$A$1:$ZZ$1, 0))</f>
        <v/>
      </c>
      <c r="B1334">
        <f>INDEX(resultados!$A$2:$ZZ$1797, 1328, MATCH($B$2, resultados!$A$1:$ZZ$1, 0))</f>
        <v/>
      </c>
      <c r="C1334">
        <f>INDEX(resultados!$A$2:$ZZ$1797, 1328, MATCH($B$3, resultados!$A$1:$ZZ$1, 0))</f>
        <v/>
      </c>
    </row>
    <row r="1335">
      <c r="A1335">
        <f>INDEX(resultados!$A$2:$ZZ$1797, 1329, MATCH($B$1, resultados!$A$1:$ZZ$1, 0))</f>
        <v/>
      </c>
      <c r="B1335">
        <f>INDEX(resultados!$A$2:$ZZ$1797, 1329, MATCH($B$2, resultados!$A$1:$ZZ$1, 0))</f>
        <v/>
      </c>
      <c r="C1335">
        <f>INDEX(resultados!$A$2:$ZZ$1797, 1329, MATCH($B$3, resultados!$A$1:$ZZ$1, 0))</f>
        <v/>
      </c>
    </row>
    <row r="1336">
      <c r="A1336">
        <f>INDEX(resultados!$A$2:$ZZ$1797, 1330, MATCH($B$1, resultados!$A$1:$ZZ$1, 0))</f>
        <v/>
      </c>
      <c r="B1336">
        <f>INDEX(resultados!$A$2:$ZZ$1797, 1330, MATCH($B$2, resultados!$A$1:$ZZ$1, 0))</f>
        <v/>
      </c>
      <c r="C1336">
        <f>INDEX(resultados!$A$2:$ZZ$1797, 1330, MATCH($B$3, resultados!$A$1:$ZZ$1, 0))</f>
        <v/>
      </c>
    </row>
    <row r="1337">
      <c r="A1337">
        <f>INDEX(resultados!$A$2:$ZZ$1797, 1331, MATCH($B$1, resultados!$A$1:$ZZ$1, 0))</f>
        <v/>
      </c>
      <c r="B1337">
        <f>INDEX(resultados!$A$2:$ZZ$1797, 1331, MATCH($B$2, resultados!$A$1:$ZZ$1, 0))</f>
        <v/>
      </c>
      <c r="C1337">
        <f>INDEX(resultados!$A$2:$ZZ$1797, 1331, MATCH($B$3, resultados!$A$1:$ZZ$1, 0))</f>
        <v/>
      </c>
    </row>
    <row r="1338">
      <c r="A1338">
        <f>INDEX(resultados!$A$2:$ZZ$1797, 1332, MATCH($B$1, resultados!$A$1:$ZZ$1, 0))</f>
        <v/>
      </c>
      <c r="B1338">
        <f>INDEX(resultados!$A$2:$ZZ$1797, 1332, MATCH($B$2, resultados!$A$1:$ZZ$1, 0))</f>
        <v/>
      </c>
      <c r="C1338">
        <f>INDEX(resultados!$A$2:$ZZ$1797, 1332, MATCH($B$3, resultados!$A$1:$ZZ$1, 0))</f>
        <v/>
      </c>
    </row>
    <row r="1339">
      <c r="A1339">
        <f>INDEX(resultados!$A$2:$ZZ$1797, 1333, MATCH($B$1, resultados!$A$1:$ZZ$1, 0))</f>
        <v/>
      </c>
      <c r="B1339">
        <f>INDEX(resultados!$A$2:$ZZ$1797, 1333, MATCH($B$2, resultados!$A$1:$ZZ$1, 0))</f>
        <v/>
      </c>
      <c r="C1339">
        <f>INDEX(resultados!$A$2:$ZZ$1797, 1333, MATCH($B$3, resultados!$A$1:$ZZ$1, 0))</f>
        <v/>
      </c>
    </row>
    <row r="1340">
      <c r="A1340">
        <f>INDEX(resultados!$A$2:$ZZ$1797, 1334, MATCH($B$1, resultados!$A$1:$ZZ$1, 0))</f>
        <v/>
      </c>
      <c r="B1340">
        <f>INDEX(resultados!$A$2:$ZZ$1797, 1334, MATCH($B$2, resultados!$A$1:$ZZ$1, 0))</f>
        <v/>
      </c>
      <c r="C1340">
        <f>INDEX(resultados!$A$2:$ZZ$1797, 1334, MATCH($B$3, resultados!$A$1:$ZZ$1, 0))</f>
        <v/>
      </c>
    </row>
    <row r="1341">
      <c r="A1341">
        <f>INDEX(resultados!$A$2:$ZZ$1797, 1335, MATCH($B$1, resultados!$A$1:$ZZ$1, 0))</f>
        <v/>
      </c>
      <c r="B1341">
        <f>INDEX(resultados!$A$2:$ZZ$1797, 1335, MATCH($B$2, resultados!$A$1:$ZZ$1, 0))</f>
        <v/>
      </c>
      <c r="C1341">
        <f>INDEX(resultados!$A$2:$ZZ$1797, 1335, MATCH($B$3, resultados!$A$1:$ZZ$1, 0))</f>
        <v/>
      </c>
    </row>
    <row r="1342">
      <c r="A1342">
        <f>INDEX(resultados!$A$2:$ZZ$1797, 1336, MATCH($B$1, resultados!$A$1:$ZZ$1, 0))</f>
        <v/>
      </c>
      <c r="B1342">
        <f>INDEX(resultados!$A$2:$ZZ$1797, 1336, MATCH($B$2, resultados!$A$1:$ZZ$1, 0))</f>
        <v/>
      </c>
      <c r="C1342">
        <f>INDEX(resultados!$A$2:$ZZ$1797, 1336, MATCH($B$3, resultados!$A$1:$ZZ$1, 0))</f>
        <v/>
      </c>
    </row>
    <row r="1343">
      <c r="A1343">
        <f>INDEX(resultados!$A$2:$ZZ$1797, 1337, MATCH($B$1, resultados!$A$1:$ZZ$1, 0))</f>
        <v/>
      </c>
      <c r="B1343">
        <f>INDEX(resultados!$A$2:$ZZ$1797, 1337, MATCH($B$2, resultados!$A$1:$ZZ$1, 0))</f>
        <v/>
      </c>
      <c r="C1343">
        <f>INDEX(resultados!$A$2:$ZZ$1797, 1337, MATCH($B$3, resultados!$A$1:$ZZ$1, 0))</f>
        <v/>
      </c>
    </row>
    <row r="1344">
      <c r="A1344">
        <f>INDEX(resultados!$A$2:$ZZ$1797, 1338, MATCH($B$1, resultados!$A$1:$ZZ$1, 0))</f>
        <v/>
      </c>
      <c r="B1344">
        <f>INDEX(resultados!$A$2:$ZZ$1797, 1338, MATCH($B$2, resultados!$A$1:$ZZ$1, 0))</f>
        <v/>
      </c>
      <c r="C1344">
        <f>INDEX(resultados!$A$2:$ZZ$1797, 1338, MATCH($B$3, resultados!$A$1:$ZZ$1, 0))</f>
        <v/>
      </c>
    </row>
    <row r="1345">
      <c r="A1345">
        <f>INDEX(resultados!$A$2:$ZZ$1797, 1339, MATCH($B$1, resultados!$A$1:$ZZ$1, 0))</f>
        <v/>
      </c>
      <c r="B1345">
        <f>INDEX(resultados!$A$2:$ZZ$1797, 1339, MATCH($B$2, resultados!$A$1:$ZZ$1, 0))</f>
        <v/>
      </c>
      <c r="C1345">
        <f>INDEX(resultados!$A$2:$ZZ$1797, 1339, MATCH($B$3, resultados!$A$1:$ZZ$1, 0))</f>
        <v/>
      </c>
    </row>
    <row r="1346">
      <c r="A1346">
        <f>INDEX(resultados!$A$2:$ZZ$1797, 1340, MATCH($B$1, resultados!$A$1:$ZZ$1, 0))</f>
        <v/>
      </c>
      <c r="B1346">
        <f>INDEX(resultados!$A$2:$ZZ$1797, 1340, MATCH($B$2, resultados!$A$1:$ZZ$1, 0))</f>
        <v/>
      </c>
      <c r="C1346">
        <f>INDEX(resultados!$A$2:$ZZ$1797, 1340, MATCH($B$3, resultados!$A$1:$ZZ$1, 0))</f>
        <v/>
      </c>
    </row>
    <row r="1347">
      <c r="A1347">
        <f>INDEX(resultados!$A$2:$ZZ$1797, 1341, MATCH($B$1, resultados!$A$1:$ZZ$1, 0))</f>
        <v/>
      </c>
      <c r="B1347">
        <f>INDEX(resultados!$A$2:$ZZ$1797, 1341, MATCH($B$2, resultados!$A$1:$ZZ$1, 0))</f>
        <v/>
      </c>
      <c r="C1347">
        <f>INDEX(resultados!$A$2:$ZZ$1797, 1341, MATCH($B$3, resultados!$A$1:$ZZ$1, 0))</f>
        <v/>
      </c>
    </row>
    <row r="1348">
      <c r="A1348">
        <f>INDEX(resultados!$A$2:$ZZ$1797, 1342, MATCH($B$1, resultados!$A$1:$ZZ$1, 0))</f>
        <v/>
      </c>
      <c r="B1348">
        <f>INDEX(resultados!$A$2:$ZZ$1797, 1342, MATCH($B$2, resultados!$A$1:$ZZ$1, 0))</f>
        <v/>
      </c>
      <c r="C1348">
        <f>INDEX(resultados!$A$2:$ZZ$1797, 1342, MATCH($B$3, resultados!$A$1:$ZZ$1, 0))</f>
        <v/>
      </c>
    </row>
    <row r="1349">
      <c r="A1349">
        <f>INDEX(resultados!$A$2:$ZZ$1797, 1343, MATCH($B$1, resultados!$A$1:$ZZ$1, 0))</f>
        <v/>
      </c>
      <c r="B1349">
        <f>INDEX(resultados!$A$2:$ZZ$1797, 1343, MATCH($B$2, resultados!$A$1:$ZZ$1, 0))</f>
        <v/>
      </c>
      <c r="C1349">
        <f>INDEX(resultados!$A$2:$ZZ$1797, 1343, MATCH($B$3, resultados!$A$1:$ZZ$1, 0))</f>
        <v/>
      </c>
    </row>
    <row r="1350">
      <c r="A1350">
        <f>INDEX(resultados!$A$2:$ZZ$1797, 1344, MATCH($B$1, resultados!$A$1:$ZZ$1, 0))</f>
        <v/>
      </c>
      <c r="B1350">
        <f>INDEX(resultados!$A$2:$ZZ$1797, 1344, MATCH($B$2, resultados!$A$1:$ZZ$1, 0))</f>
        <v/>
      </c>
      <c r="C1350">
        <f>INDEX(resultados!$A$2:$ZZ$1797, 1344, MATCH($B$3, resultados!$A$1:$ZZ$1, 0))</f>
        <v/>
      </c>
    </row>
    <row r="1351">
      <c r="A1351">
        <f>INDEX(resultados!$A$2:$ZZ$1797, 1345, MATCH($B$1, resultados!$A$1:$ZZ$1, 0))</f>
        <v/>
      </c>
      <c r="B1351">
        <f>INDEX(resultados!$A$2:$ZZ$1797, 1345, MATCH($B$2, resultados!$A$1:$ZZ$1, 0))</f>
        <v/>
      </c>
      <c r="C1351">
        <f>INDEX(resultados!$A$2:$ZZ$1797, 1345, MATCH($B$3, resultados!$A$1:$ZZ$1, 0))</f>
        <v/>
      </c>
    </row>
    <row r="1352">
      <c r="A1352">
        <f>INDEX(resultados!$A$2:$ZZ$1797, 1346, MATCH($B$1, resultados!$A$1:$ZZ$1, 0))</f>
        <v/>
      </c>
      <c r="B1352">
        <f>INDEX(resultados!$A$2:$ZZ$1797, 1346, MATCH($B$2, resultados!$A$1:$ZZ$1, 0))</f>
        <v/>
      </c>
      <c r="C1352">
        <f>INDEX(resultados!$A$2:$ZZ$1797, 1346, MATCH($B$3, resultados!$A$1:$ZZ$1, 0))</f>
        <v/>
      </c>
    </row>
    <row r="1353">
      <c r="A1353">
        <f>INDEX(resultados!$A$2:$ZZ$1797, 1347, MATCH($B$1, resultados!$A$1:$ZZ$1, 0))</f>
        <v/>
      </c>
      <c r="B1353">
        <f>INDEX(resultados!$A$2:$ZZ$1797, 1347, MATCH($B$2, resultados!$A$1:$ZZ$1, 0))</f>
        <v/>
      </c>
      <c r="C1353">
        <f>INDEX(resultados!$A$2:$ZZ$1797, 1347, MATCH($B$3, resultados!$A$1:$ZZ$1, 0))</f>
        <v/>
      </c>
    </row>
    <row r="1354">
      <c r="A1354">
        <f>INDEX(resultados!$A$2:$ZZ$1797, 1348, MATCH($B$1, resultados!$A$1:$ZZ$1, 0))</f>
        <v/>
      </c>
      <c r="B1354">
        <f>INDEX(resultados!$A$2:$ZZ$1797, 1348, MATCH($B$2, resultados!$A$1:$ZZ$1, 0))</f>
        <v/>
      </c>
      <c r="C1354">
        <f>INDEX(resultados!$A$2:$ZZ$1797, 1348, MATCH($B$3, resultados!$A$1:$ZZ$1, 0))</f>
        <v/>
      </c>
    </row>
    <row r="1355">
      <c r="A1355">
        <f>INDEX(resultados!$A$2:$ZZ$1797, 1349, MATCH($B$1, resultados!$A$1:$ZZ$1, 0))</f>
        <v/>
      </c>
      <c r="B1355">
        <f>INDEX(resultados!$A$2:$ZZ$1797, 1349, MATCH($B$2, resultados!$A$1:$ZZ$1, 0))</f>
        <v/>
      </c>
      <c r="C1355">
        <f>INDEX(resultados!$A$2:$ZZ$1797, 1349, MATCH($B$3, resultados!$A$1:$ZZ$1, 0))</f>
        <v/>
      </c>
    </row>
    <row r="1356">
      <c r="A1356">
        <f>INDEX(resultados!$A$2:$ZZ$1797, 1350, MATCH($B$1, resultados!$A$1:$ZZ$1, 0))</f>
        <v/>
      </c>
      <c r="B1356">
        <f>INDEX(resultados!$A$2:$ZZ$1797, 1350, MATCH($B$2, resultados!$A$1:$ZZ$1, 0))</f>
        <v/>
      </c>
      <c r="C1356">
        <f>INDEX(resultados!$A$2:$ZZ$1797, 1350, MATCH($B$3, resultados!$A$1:$ZZ$1, 0))</f>
        <v/>
      </c>
    </row>
    <row r="1357">
      <c r="A1357">
        <f>INDEX(resultados!$A$2:$ZZ$1797, 1351, MATCH($B$1, resultados!$A$1:$ZZ$1, 0))</f>
        <v/>
      </c>
      <c r="B1357">
        <f>INDEX(resultados!$A$2:$ZZ$1797, 1351, MATCH($B$2, resultados!$A$1:$ZZ$1, 0))</f>
        <v/>
      </c>
      <c r="C1357">
        <f>INDEX(resultados!$A$2:$ZZ$1797, 1351, MATCH($B$3, resultados!$A$1:$ZZ$1, 0))</f>
        <v/>
      </c>
    </row>
    <row r="1358">
      <c r="A1358">
        <f>INDEX(resultados!$A$2:$ZZ$1797, 1352, MATCH($B$1, resultados!$A$1:$ZZ$1, 0))</f>
        <v/>
      </c>
      <c r="B1358">
        <f>INDEX(resultados!$A$2:$ZZ$1797, 1352, MATCH($B$2, resultados!$A$1:$ZZ$1, 0))</f>
        <v/>
      </c>
      <c r="C1358">
        <f>INDEX(resultados!$A$2:$ZZ$1797, 1352, MATCH($B$3, resultados!$A$1:$ZZ$1, 0))</f>
        <v/>
      </c>
    </row>
    <row r="1359">
      <c r="A1359">
        <f>INDEX(resultados!$A$2:$ZZ$1797, 1353, MATCH($B$1, resultados!$A$1:$ZZ$1, 0))</f>
        <v/>
      </c>
      <c r="B1359">
        <f>INDEX(resultados!$A$2:$ZZ$1797, 1353, MATCH($B$2, resultados!$A$1:$ZZ$1, 0))</f>
        <v/>
      </c>
      <c r="C1359">
        <f>INDEX(resultados!$A$2:$ZZ$1797, 1353, MATCH($B$3, resultados!$A$1:$ZZ$1, 0))</f>
        <v/>
      </c>
    </row>
    <row r="1360">
      <c r="A1360">
        <f>INDEX(resultados!$A$2:$ZZ$1797, 1354, MATCH($B$1, resultados!$A$1:$ZZ$1, 0))</f>
        <v/>
      </c>
      <c r="B1360">
        <f>INDEX(resultados!$A$2:$ZZ$1797, 1354, MATCH($B$2, resultados!$A$1:$ZZ$1, 0))</f>
        <v/>
      </c>
      <c r="C1360">
        <f>INDEX(resultados!$A$2:$ZZ$1797, 1354, MATCH($B$3, resultados!$A$1:$ZZ$1, 0))</f>
        <v/>
      </c>
    </row>
    <row r="1361">
      <c r="A1361">
        <f>INDEX(resultados!$A$2:$ZZ$1797, 1355, MATCH($B$1, resultados!$A$1:$ZZ$1, 0))</f>
        <v/>
      </c>
      <c r="B1361">
        <f>INDEX(resultados!$A$2:$ZZ$1797, 1355, MATCH($B$2, resultados!$A$1:$ZZ$1, 0))</f>
        <v/>
      </c>
      <c r="C1361">
        <f>INDEX(resultados!$A$2:$ZZ$1797, 1355, MATCH($B$3, resultados!$A$1:$ZZ$1, 0))</f>
        <v/>
      </c>
    </row>
    <row r="1362">
      <c r="A1362">
        <f>INDEX(resultados!$A$2:$ZZ$1797, 1356, MATCH($B$1, resultados!$A$1:$ZZ$1, 0))</f>
        <v/>
      </c>
      <c r="B1362">
        <f>INDEX(resultados!$A$2:$ZZ$1797, 1356, MATCH($B$2, resultados!$A$1:$ZZ$1, 0))</f>
        <v/>
      </c>
      <c r="C1362">
        <f>INDEX(resultados!$A$2:$ZZ$1797, 1356, MATCH($B$3, resultados!$A$1:$ZZ$1, 0))</f>
        <v/>
      </c>
    </row>
    <row r="1363">
      <c r="A1363">
        <f>INDEX(resultados!$A$2:$ZZ$1797, 1357, MATCH($B$1, resultados!$A$1:$ZZ$1, 0))</f>
        <v/>
      </c>
      <c r="B1363">
        <f>INDEX(resultados!$A$2:$ZZ$1797, 1357, MATCH($B$2, resultados!$A$1:$ZZ$1, 0))</f>
        <v/>
      </c>
      <c r="C1363">
        <f>INDEX(resultados!$A$2:$ZZ$1797, 1357, MATCH($B$3, resultados!$A$1:$ZZ$1, 0))</f>
        <v/>
      </c>
    </row>
    <row r="1364">
      <c r="A1364">
        <f>INDEX(resultados!$A$2:$ZZ$1797, 1358, MATCH($B$1, resultados!$A$1:$ZZ$1, 0))</f>
        <v/>
      </c>
      <c r="B1364">
        <f>INDEX(resultados!$A$2:$ZZ$1797, 1358, MATCH($B$2, resultados!$A$1:$ZZ$1, 0))</f>
        <v/>
      </c>
      <c r="C1364">
        <f>INDEX(resultados!$A$2:$ZZ$1797, 1358, MATCH($B$3, resultados!$A$1:$ZZ$1, 0))</f>
        <v/>
      </c>
    </row>
    <row r="1365">
      <c r="A1365">
        <f>INDEX(resultados!$A$2:$ZZ$1797, 1359, MATCH($B$1, resultados!$A$1:$ZZ$1, 0))</f>
        <v/>
      </c>
      <c r="B1365">
        <f>INDEX(resultados!$A$2:$ZZ$1797, 1359, MATCH($B$2, resultados!$A$1:$ZZ$1, 0))</f>
        <v/>
      </c>
      <c r="C1365">
        <f>INDEX(resultados!$A$2:$ZZ$1797, 1359, MATCH($B$3, resultados!$A$1:$ZZ$1, 0))</f>
        <v/>
      </c>
    </row>
    <row r="1366">
      <c r="A1366">
        <f>INDEX(resultados!$A$2:$ZZ$1797, 1360, MATCH($B$1, resultados!$A$1:$ZZ$1, 0))</f>
        <v/>
      </c>
      <c r="B1366">
        <f>INDEX(resultados!$A$2:$ZZ$1797, 1360, MATCH($B$2, resultados!$A$1:$ZZ$1, 0))</f>
        <v/>
      </c>
      <c r="C1366">
        <f>INDEX(resultados!$A$2:$ZZ$1797, 1360, MATCH($B$3, resultados!$A$1:$ZZ$1, 0))</f>
        <v/>
      </c>
    </row>
    <row r="1367">
      <c r="A1367">
        <f>INDEX(resultados!$A$2:$ZZ$1797, 1361, MATCH($B$1, resultados!$A$1:$ZZ$1, 0))</f>
        <v/>
      </c>
      <c r="B1367">
        <f>INDEX(resultados!$A$2:$ZZ$1797, 1361, MATCH($B$2, resultados!$A$1:$ZZ$1, 0))</f>
        <v/>
      </c>
      <c r="C1367">
        <f>INDEX(resultados!$A$2:$ZZ$1797, 1361, MATCH($B$3, resultados!$A$1:$ZZ$1, 0))</f>
        <v/>
      </c>
    </row>
    <row r="1368">
      <c r="A1368">
        <f>INDEX(resultados!$A$2:$ZZ$1797, 1362, MATCH($B$1, resultados!$A$1:$ZZ$1, 0))</f>
        <v/>
      </c>
      <c r="B1368">
        <f>INDEX(resultados!$A$2:$ZZ$1797, 1362, MATCH($B$2, resultados!$A$1:$ZZ$1, 0))</f>
        <v/>
      </c>
      <c r="C1368">
        <f>INDEX(resultados!$A$2:$ZZ$1797, 1362, MATCH($B$3, resultados!$A$1:$ZZ$1, 0))</f>
        <v/>
      </c>
    </row>
    <row r="1369">
      <c r="A1369">
        <f>INDEX(resultados!$A$2:$ZZ$1797, 1363, MATCH($B$1, resultados!$A$1:$ZZ$1, 0))</f>
        <v/>
      </c>
      <c r="B1369">
        <f>INDEX(resultados!$A$2:$ZZ$1797, 1363, MATCH($B$2, resultados!$A$1:$ZZ$1, 0))</f>
        <v/>
      </c>
      <c r="C1369">
        <f>INDEX(resultados!$A$2:$ZZ$1797, 1363, MATCH($B$3, resultados!$A$1:$ZZ$1, 0))</f>
        <v/>
      </c>
    </row>
    <row r="1370">
      <c r="A1370">
        <f>INDEX(resultados!$A$2:$ZZ$1797, 1364, MATCH($B$1, resultados!$A$1:$ZZ$1, 0))</f>
        <v/>
      </c>
      <c r="B1370">
        <f>INDEX(resultados!$A$2:$ZZ$1797, 1364, MATCH($B$2, resultados!$A$1:$ZZ$1, 0))</f>
        <v/>
      </c>
      <c r="C1370">
        <f>INDEX(resultados!$A$2:$ZZ$1797, 1364, MATCH($B$3, resultados!$A$1:$ZZ$1, 0))</f>
        <v/>
      </c>
    </row>
    <row r="1371">
      <c r="A1371">
        <f>INDEX(resultados!$A$2:$ZZ$1797, 1365, MATCH($B$1, resultados!$A$1:$ZZ$1, 0))</f>
        <v/>
      </c>
      <c r="B1371">
        <f>INDEX(resultados!$A$2:$ZZ$1797, 1365, MATCH($B$2, resultados!$A$1:$ZZ$1, 0))</f>
        <v/>
      </c>
      <c r="C1371">
        <f>INDEX(resultados!$A$2:$ZZ$1797, 1365, MATCH($B$3, resultados!$A$1:$ZZ$1, 0))</f>
        <v/>
      </c>
    </row>
    <row r="1372">
      <c r="A1372">
        <f>INDEX(resultados!$A$2:$ZZ$1797, 1366, MATCH($B$1, resultados!$A$1:$ZZ$1, 0))</f>
        <v/>
      </c>
      <c r="B1372">
        <f>INDEX(resultados!$A$2:$ZZ$1797, 1366, MATCH($B$2, resultados!$A$1:$ZZ$1, 0))</f>
        <v/>
      </c>
      <c r="C1372">
        <f>INDEX(resultados!$A$2:$ZZ$1797, 1366, MATCH($B$3, resultados!$A$1:$ZZ$1, 0))</f>
        <v/>
      </c>
    </row>
    <row r="1373">
      <c r="A1373">
        <f>INDEX(resultados!$A$2:$ZZ$1797, 1367, MATCH($B$1, resultados!$A$1:$ZZ$1, 0))</f>
        <v/>
      </c>
      <c r="B1373">
        <f>INDEX(resultados!$A$2:$ZZ$1797, 1367, MATCH($B$2, resultados!$A$1:$ZZ$1, 0))</f>
        <v/>
      </c>
      <c r="C1373">
        <f>INDEX(resultados!$A$2:$ZZ$1797, 1367, MATCH($B$3, resultados!$A$1:$ZZ$1, 0))</f>
        <v/>
      </c>
    </row>
    <row r="1374">
      <c r="A1374">
        <f>INDEX(resultados!$A$2:$ZZ$1797, 1368, MATCH($B$1, resultados!$A$1:$ZZ$1, 0))</f>
        <v/>
      </c>
      <c r="B1374">
        <f>INDEX(resultados!$A$2:$ZZ$1797, 1368, MATCH($B$2, resultados!$A$1:$ZZ$1, 0))</f>
        <v/>
      </c>
      <c r="C1374">
        <f>INDEX(resultados!$A$2:$ZZ$1797, 1368, MATCH($B$3, resultados!$A$1:$ZZ$1, 0))</f>
        <v/>
      </c>
    </row>
    <row r="1375">
      <c r="A1375">
        <f>INDEX(resultados!$A$2:$ZZ$1797, 1369, MATCH($B$1, resultados!$A$1:$ZZ$1, 0))</f>
        <v/>
      </c>
      <c r="B1375">
        <f>INDEX(resultados!$A$2:$ZZ$1797, 1369, MATCH($B$2, resultados!$A$1:$ZZ$1, 0))</f>
        <v/>
      </c>
      <c r="C1375">
        <f>INDEX(resultados!$A$2:$ZZ$1797, 1369, MATCH($B$3, resultados!$A$1:$ZZ$1, 0))</f>
        <v/>
      </c>
    </row>
    <row r="1376">
      <c r="A1376">
        <f>INDEX(resultados!$A$2:$ZZ$1797, 1370, MATCH($B$1, resultados!$A$1:$ZZ$1, 0))</f>
        <v/>
      </c>
      <c r="B1376">
        <f>INDEX(resultados!$A$2:$ZZ$1797, 1370, MATCH($B$2, resultados!$A$1:$ZZ$1, 0))</f>
        <v/>
      </c>
      <c r="C1376">
        <f>INDEX(resultados!$A$2:$ZZ$1797, 1370, MATCH($B$3, resultados!$A$1:$ZZ$1, 0))</f>
        <v/>
      </c>
    </row>
    <row r="1377">
      <c r="A1377">
        <f>INDEX(resultados!$A$2:$ZZ$1797, 1371, MATCH($B$1, resultados!$A$1:$ZZ$1, 0))</f>
        <v/>
      </c>
      <c r="B1377">
        <f>INDEX(resultados!$A$2:$ZZ$1797, 1371, MATCH($B$2, resultados!$A$1:$ZZ$1, 0))</f>
        <v/>
      </c>
      <c r="C1377">
        <f>INDEX(resultados!$A$2:$ZZ$1797, 1371, MATCH($B$3, resultados!$A$1:$ZZ$1, 0))</f>
        <v/>
      </c>
    </row>
    <row r="1378">
      <c r="A1378">
        <f>INDEX(resultados!$A$2:$ZZ$1797, 1372, MATCH($B$1, resultados!$A$1:$ZZ$1, 0))</f>
        <v/>
      </c>
      <c r="B1378">
        <f>INDEX(resultados!$A$2:$ZZ$1797, 1372, MATCH($B$2, resultados!$A$1:$ZZ$1, 0))</f>
        <v/>
      </c>
      <c r="C1378">
        <f>INDEX(resultados!$A$2:$ZZ$1797, 1372, MATCH($B$3, resultados!$A$1:$ZZ$1, 0))</f>
        <v/>
      </c>
    </row>
    <row r="1379">
      <c r="A1379">
        <f>INDEX(resultados!$A$2:$ZZ$1797, 1373, MATCH($B$1, resultados!$A$1:$ZZ$1, 0))</f>
        <v/>
      </c>
      <c r="B1379">
        <f>INDEX(resultados!$A$2:$ZZ$1797, 1373, MATCH($B$2, resultados!$A$1:$ZZ$1, 0))</f>
        <v/>
      </c>
      <c r="C1379">
        <f>INDEX(resultados!$A$2:$ZZ$1797, 1373, MATCH($B$3, resultados!$A$1:$ZZ$1, 0))</f>
        <v/>
      </c>
    </row>
    <row r="1380">
      <c r="A1380">
        <f>INDEX(resultados!$A$2:$ZZ$1797, 1374, MATCH($B$1, resultados!$A$1:$ZZ$1, 0))</f>
        <v/>
      </c>
      <c r="B1380">
        <f>INDEX(resultados!$A$2:$ZZ$1797, 1374, MATCH($B$2, resultados!$A$1:$ZZ$1, 0))</f>
        <v/>
      </c>
      <c r="C1380">
        <f>INDEX(resultados!$A$2:$ZZ$1797, 1374, MATCH($B$3, resultados!$A$1:$ZZ$1, 0))</f>
        <v/>
      </c>
    </row>
    <row r="1381">
      <c r="A1381">
        <f>INDEX(resultados!$A$2:$ZZ$1797, 1375, MATCH($B$1, resultados!$A$1:$ZZ$1, 0))</f>
        <v/>
      </c>
      <c r="B1381">
        <f>INDEX(resultados!$A$2:$ZZ$1797, 1375, MATCH($B$2, resultados!$A$1:$ZZ$1, 0))</f>
        <v/>
      </c>
      <c r="C1381">
        <f>INDEX(resultados!$A$2:$ZZ$1797, 1375, MATCH($B$3, resultados!$A$1:$ZZ$1, 0))</f>
        <v/>
      </c>
    </row>
    <row r="1382">
      <c r="A1382">
        <f>INDEX(resultados!$A$2:$ZZ$1797, 1376, MATCH($B$1, resultados!$A$1:$ZZ$1, 0))</f>
        <v/>
      </c>
      <c r="B1382">
        <f>INDEX(resultados!$A$2:$ZZ$1797, 1376, MATCH($B$2, resultados!$A$1:$ZZ$1, 0))</f>
        <v/>
      </c>
      <c r="C1382">
        <f>INDEX(resultados!$A$2:$ZZ$1797, 1376, MATCH($B$3, resultados!$A$1:$ZZ$1, 0))</f>
        <v/>
      </c>
    </row>
    <row r="1383">
      <c r="A1383">
        <f>INDEX(resultados!$A$2:$ZZ$1797, 1377, MATCH($B$1, resultados!$A$1:$ZZ$1, 0))</f>
        <v/>
      </c>
      <c r="B1383">
        <f>INDEX(resultados!$A$2:$ZZ$1797, 1377, MATCH($B$2, resultados!$A$1:$ZZ$1, 0))</f>
        <v/>
      </c>
      <c r="C1383">
        <f>INDEX(resultados!$A$2:$ZZ$1797, 1377, MATCH($B$3, resultados!$A$1:$ZZ$1, 0))</f>
        <v/>
      </c>
    </row>
    <row r="1384">
      <c r="A1384">
        <f>INDEX(resultados!$A$2:$ZZ$1797, 1378, MATCH($B$1, resultados!$A$1:$ZZ$1, 0))</f>
        <v/>
      </c>
      <c r="B1384">
        <f>INDEX(resultados!$A$2:$ZZ$1797, 1378, MATCH($B$2, resultados!$A$1:$ZZ$1, 0))</f>
        <v/>
      </c>
      <c r="C1384">
        <f>INDEX(resultados!$A$2:$ZZ$1797, 1378, MATCH($B$3, resultados!$A$1:$ZZ$1, 0))</f>
        <v/>
      </c>
    </row>
    <row r="1385">
      <c r="A1385">
        <f>INDEX(resultados!$A$2:$ZZ$1797, 1379, MATCH($B$1, resultados!$A$1:$ZZ$1, 0))</f>
        <v/>
      </c>
      <c r="B1385">
        <f>INDEX(resultados!$A$2:$ZZ$1797, 1379, MATCH($B$2, resultados!$A$1:$ZZ$1, 0))</f>
        <v/>
      </c>
      <c r="C1385">
        <f>INDEX(resultados!$A$2:$ZZ$1797, 1379, MATCH($B$3, resultados!$A$1:$ZZ$1, 0))</f>
        <v/>
      </c>
    </row>
    <row r="1386">
      <c r="A1386">
        <f>INDEX(resultados!$A$2:$ZZ$1797, 1380, MATCH($B$1, resultados!$A$1:$ZZ$1, 0))</f>
        <v/>
      </c>
      <c r="B1386">
        <f>INDEX(resultados!$A$2:$ZZ$1797, 1380, MATCH($B$2, resultados!$A$1:$ZZ$1, 0))</f>
        <v/>
      </c>
      <c r="C1386">
        <f>INDEX(resultados!$A$2:$ZZ$1797, 1380, MATCH($B$3, resultados!$A$1:$ZZ$1, 0))</f>
        <v/>
      </c>
    </row>
    <row r="1387">
      <c r="A1387">
        <f>INDEX(resultados!$A$2:$ZZ$1797, 1381, MATCH($B$1, resultados!$A$1:$ZZ$1, 0))</f>
        <v/>
      </c>
      <c r="B1387">
        <f>INDEX(resultados!$A$2:$ZZ$1797, 1381, MATCH($B$2, resultados!$A$1:$ZZ$1, 0))</f>
        <v/>
      </c>
      <c r="C1387">
        <f>INDEX(resultados!$A$2:$ZZ$1797, 1381, MATCH($B$3, resultados!$A$1:$ZZ$1, 0))</f>
        <v/>
      </c>
    </row>
    <row r="1388">
      <c r="A1388">
        <f>INDEX(resultados!$A$2:$ZZ$1797, 1382, MATCH($B$1, resultados!$A$1:$ZZ$1, 0))</f>
        <v/>
      </c>
      <c r="B1388">
        <f>INDEX(resultados!$A$2:$ZZ$1797, 1382, MATCH($B$2, resultados!$A$1:$ZZ$1, 0))</f>
        <v/>
      </c>
      <c r="C1388">
        <f>INDEX(resultados!$A$2:$ZZ$1797, 1382, MATCH($B$3, resultados!$A$1:$ZZ$1, 0))</f>
        <v/>
      </c>
    </row>
    <row r="1389">
      <c r="A1389">
        <f>INDEX(resultados!$A$2:$ZZ$1797, 1383, MATCH($B$1, resultados!$A$1:$ZZ$1, 0))</f>
        <v/>
      </c>
      <c r="B1389">
        <f>INDEX(resultados!$A$2:$ZZ$1797, 1383, MATCH($B$2, resultados!$A$1:$ZZ$1, 0))</f>
        <v/>
      </c>
      <c r="C1389">
        <f>INDEX(resultados!$A$2:$ZZ$1797, 1383, MATCH($B$3, resultados!$A$1:$ZZ$1, 0))</f>
        <v/>
      </c>
    </row>
    <row r="1390">
      <c r="A1390">
        <f>INDEX(resultados!$A$2:$ZZ$1797, 1384, MATCH($B$1, resultados!$A$1:$ZZ$1, 0))</f>
        <v/>
      </c>
      <c r="B1390">
        <f>INDEX(resultados!$A$2:$ZZ$1797, 1384, MATCH($B$2, resultados!$A$1:$ZZ$1, 0))</f>
        <v/>
      </c>
      <c r="C1390">
        <f>INDEX(resultados!$A$2:$ZZ$1797, 1384, MATCH($B$3, resultados!$A$1:$ZZ$1, 0))</f>
        <v/>
      </c>
    </row>
    <row r="1391">
      <c r="A1391">
        <f>INDEX(resultados!$A$2:$ZZ$1797, 1385, MATCH($B$1, resultados!$A$1:$ZZ$1, 0))</f>
        <v/>
      </c>
      <c r="B1391">
        <f>INDEX(resultados!$A$2:$ZZ$1797, 1385, MATCH($B$2, resultados!$A$1:$ZZ$1, 0))</f>
        <v/>
      </c>
      <c r="C1391">
        <f>INDEX(resultados!$A$2:$ZZ$1797, 1385, MATCH($B$3, resultados!$A$1:$ZZ$1, 0))</f>
        <v/>
      </c>
    </row>
    <row r="1392">
      <c r="A1392">
        <f>INDEX(resultados!$A$2:$ZZ$1797, 1386, MATCH($B$1, resultados!$A$1:$ZZ$1, 0))</f>
        <v/>
      </c>
      <c r="B1392">
        <f>INDEX(resultados!$A$2:$ZZ$1797, 1386, MATCH($B$2, resultados!$A$1:$ZZ$1, 0))</f>
        <v/>
      </c>
      <c r="C1392">
        <f>INDEX(resultados!$A$2:$ZZ$1797, 1386, MATCH($B$3, resultados!$A$1:$ZZ$1, 0))</f>
        <v/>
      </c>
    </row>
    <row r="1393">
      <c r="A1393">
        <f>INDEX(resultados!$A$2:$ZZ$1797, 1387, MATCH($B$1, resultados!$A$1:$ZZ$1, 0))</f>
        <v/>
      </c>
      <c r="B1393">
        <f>INDEX(resultados!$A$2:$ZZ$1797, 1387, MATCH($B$2, resultados!$A$1:$ZZ$1, 0))</f>
        <v/>
      </c>
      <c r="C1393">
        <f>INDEX(resultados!$A$2:$ZZ$1797, 1387, MATCH($B$3, resultados!$A$1:$ZZ$1, 0))</f>
        <v/>
      </c>
    </row>
    <row r="1394">
      <c r="A1394">
        <f>INDEX(resultados!$A$2:$ZZ$1797, 1388, MATCH($B$1, resultados!$A$1:$ZZ$1, 0))</f>
        <v/>
      </c>
      <c r="B1394">
        <f>INDEX(resultados!$A$2:$ZZ$1797, 1388, MATCH($B$2, resultados!$A$1:$ZZ$1, 0))</f>
        <v/>
      </c>
      <c r="C1394">
        <f>INDEX(resultados!$A$2:$ZZ$1797, 1388, MATCH($B$3, resultados!$A$1:$ZZ$1, 0))</f>
        <v/>
      </c>
    </row>
    <row r="1395">
      <c r="A1395">
        <f>INDEX(resultados!$A$2:$ZZ$1797, 1389, MATCH($B$1, resultados!$A$1:$ZZ$1, 0))</f>
        <v/>
      </c>
      <c r="B1395">
        <f>INDEX(resultados!$A$2:$ZZ$1797, 1389, MATCH($B$2, resultados!$A$1:$ZZ$1, 0))</f>
        <v/>
      </c>
      <c r="C1395">
        <f>INDEX(resultados!$A$2:$ZZ$1797, 1389, MATCH($B$3, resultados!$A$1:$ZZ$1, 0))</f>
        <v/>
      </c>
    </row>
    <row r="1396">
      <c r="A1396">
        <f>INDEX(resultados!$A$2:$ZZ$1797, 1390, MATCH($B$1, resultados!$A$1:$ZZ$1, 0))</f>
        <v/>
      </c>
      <c r="B1396">
        <f>INDEX(resultados!$A$2:$ZZ$1797, 1390, MATCH($B$2, resultados!$A$1:$ZZ$1, 0))</f>
        <v/>
      </c>
      <c r="C1396">
        <f>INDEX(resultados!$A$2:$ZZ$1797, 1390, MATCH($B$3, resultados!$A$1:$ZZ$1, 0))</f>
        <v/>
      </c>
    </row>
    <row r="1397">
      <c r="A1397">
        <f>INDEX(resultados!$A$2:$ZZ$1797, 1391, MATCH($B$1, resultados!$A$1:$ZZ$1, 0))</f>
        <v/>
      </c>
      <c r="B1397">
        <f>INDEX(resultados!$A$2:$ZZ$1797, 1391, MATCH($B$2, resultados!$A$1:$ZZ$1, 0))</f>
        <v/>
      </c>
      <c r="C1397">
        <f>INDEX(resultados!$A$2:$ZZ$1797, 1391, MATCH($B$3, resultados!$A$1:$ZZ$1, 0))</f>
        <v/>
      </c>
    </row>
    <row r="1398">
      <c r="A1398">
        <f>INDEX(resultados!$A$2:$ZZ$1797, 1392, MATCH($B$1, resultados!$A$1:$ZZ$1, 0))</f>
        <v/>
      </c>
      <c r="B1398">
        <f>INDEX(resultados!$A$2:$ZZ$1797, 1392, MATCH($B$2, resultados!$A$1:$ZZ$1, 0))</f>
        <v/>
      </c>
      <c r="C1398">
        <f>INDEX(resultados!$A$2:$ZZ$1797, 1392, MATCH($B$3, resultados!$A$1:$ZZ$1, 0))</f>
        <v/>
      </c>
    </row>
    <row r="1399">
      <c r="A1399">
        <f>INDEX(resultados!$A$2:$ZZ$1797, 1393, MATCH($B$1, resultados!$A$1:$ZZ$1, 0))</f>
        <v/>
      </c>
      <c r="B1399">
        <f>INDEX(resultados!$A$2:$ZZ$1797, 1393, MATCH($B$2, resultados!$A$1:$ZZ$1, 0))</f>
        <v/>
      </c>
      <c r="C1399">
        <f>INDEX(resultados!$A$2:$ZZ$1797, 1393, MATCH($B$3, resultados!$A$1:$ZZ$1, 0))</f>
        <v/>
      </c>
    </row>
    <row r="1400">
      <c r="A1400">
        <f>INDEX(resultados!$A$2:$ZZ$1797, 1394, MATCH($B$1, resultados!$A$1:$ZZ$1, 0))</f>
        <v/>
      </c>
      <c r="B1400">
        <f>INDEX(resultados!$A$2:$ZZ$1797, 1394, MATCH($B$2, resultados!$A$1:$ZZ$1, 0))</f>
        <v/>
      </c>
      <c r="C1400">
        <f>INDEX(resultados!$A$2:$ZZ$1797, 1394, MATCH($B$3, resultados!$A$1:$ZZ$1, 0))</f>
        <v/>
      </c>
    </row>
    <row r="1401">
      <c r="A1401">
        <f>INDEX(resultados!$A$2:$ZZ$1797, 1395, MATCH($B$1, resultados!$A$1:$ZZ$1, 0))</f>
        <v/>
      </c>
      <c r="B1401">
        <f>INDEX(resultados!$A$2:$ZZ$1797, 1395, MATCH($B$2, resultados!$A$1:$ZZ$1, 0))</f>
        <v/>
      </c>
      <c r="C1401">
        <f>INDEX(resultados!$A$2:$ZZ$1797, 1395, MATCH($B$3, resultados!$A$1:$ZZ$1, 0))</f>
        <v/>
      </c>
    </row>
    <row r="1402">
      <c r="A1402">
        <f>INDEX(resultados!$A$2:$ZZ$1797, 1396, MATCH($B$1, resultados!$A$1:$ZZ$1, 0))</f>
        <v/>
      </c>
      <c r="B1402">
        <f>INDEX(resultados!$A$2:$ZZ$1797, 1396, MATCH($B$2, resultados!$A$1:$ZZ$1, 0))</f>
        <v/>
      </c>
      <c r="C1402">
        <f>INDEX(resultados!$A$2:$ZZ$1797, 1396, MATCH($B$3, resultados!$A$1:$ZZ$1, 0))</f>
        <v/>
      </c>
    </row>
    <row r="1403">
      <c r="A1403">
        <f>INDEX(resultados!$A$2:$ZZ$1797, 1397, MATCH($B$1, resultados!$A$1:$ZZ$1, 0))</f>
        <v/>
      </c>
      <c r="B1403">
        <f>INDEX(resultados!$A$2:$ZZ$1797, 1397, MATCH($B$2, resultados!$A$1:$ZZ$1, 0))</f>
        <v/>
      </c>
      <c r="C1403">
        <f>INDEX(resultados!$A$2:$ZZ$1797, 1397, MATCH($B$3, resultados!$A$1:$ZZ$1, 0))</f>
        <v/>
      </c>
    </row>
    <row r="1404">
      <c r="A1404">
        <f>INDEX(resultados!$A$2:$ZZ$1797, 1398, MATCH($B$1, resultados!$A$1:$ZZ$1, 0))</f>
        <v/>
      </c>
      <c r="B1404">
        <f>INDEX(resultados!$A$2:$ZZ$1797, 1398, MATCH($B$2, resultados!$A$1:$ZZ$1, 0))</f>
        <v/>
      </c>
      <c r="C1404">
        <f>INDEX(resultados!$A$2:$ZZ$1797, 1398, MATCH($B$3, resultados!$A$1:$ZZ$1, 0))</f>
        <v/>
      </c>
    </row>
    <row r="1405">
      <c r="A1405">
        <f>INDEX(resultados!$A$2:$ZZ$1797, 1399, MATCH($B$1, resultados!$A$1:$ZZ$1, 0))</f>
        <v/>
      </c>
      <c r="B1405">
        <f>INDEX(resultados!$A$2:$ZZ$1797, 1399, MATCH($B$2, resultados!$A$1:$ZZ$1, 0))</f>
        <v/>
      </c>
      <c r="C1405">
        <f>INDEX(resultados!$A$2:$ZZ$1797, 1399, MATCH($B$3, resultados!$A$1:$ZZ$1, 0))</f>
        <v/>
      </c>
    </row>
    <row r="1406">
      <c r="A1406">
        <f>INDEX(resultados!$A$2:$ZZ$1797, 1400, MATCH($B$1, resultados!$A$1:$ZZ$1, 0))</f>
        <v/>
      </c>
      <c r="B1406">
        <f>INDEX(resultados!$A$2:$ZZ$1797, 1400, MATCH($B$2, resultados!$A$1:$ZZ$1, 0))</f>
        <v/>
      </c>
      <c r="C1406">
        <f>INDEX(resultados!$A$2:$ZZ$1797, 1400, MATCH($B$3, resultados!$A$1:$ZZ$1, 0))</f>
        <v/>
      </c>
    </row>
    <row r="1407">
      <c r="A1407">
        <f>INDEX(resultados!$A$2:$ZZ$1797, 1401, MATCH($B$1, resultados!$A$1:$ZZ$1, 0))</f>
        <v/>
      </c>
      <c r="B1407">
        <f>INDEX(resultados!$A$2:$ZZ$1797, 1401, MATCH($B$2, resultados!$A$1:$ZZ$1, 0))</f>
        <v/>
      </c>
      <c r="C1407">
        <f>INDEX(resultados!$A$2:$ZZ$1797, 1401, MATCH($B$3, resultados!$A$1:$ZZ$1, 0))</f>
        <v/>
      </c>
    </row>
    <row r="1408">
      <c r="A1408">
        <f>INDEX(resultados!$A$2:$ZZ$1797, 1402, MATCH($B$1, resultados!$A$1:$ZZ$1, 0))</f>
        <v/>
      </c>
      <c r="B1408">
        <f>INDEX(resultados!$A$2:$ZZ$1797, 1402, MATCH($B$2, resultados!$A$1:$ZZ$1, 0))</f>
        <v/>
      </c>
      <c r="C1408">
        <f>INDEX(resultados!$A$2:$ZZ$1797, 1402, MATCH($B$3, resultados!$A$1:$ZZ$1, 0))</f>
        <v/>
      </c>
    </row>
    <row r="1409">
      <c r="A1409">
        <f>INDEX(resultados!$A$2:$ZZ$1797, 1403, MATCH($B$1, resultados!$A$1:$ZZ$1, 0))</f>
        <v/>
      </c>
      <c r="B1409">
        <f>INDEX(resultados!$A$2:$ZZ$1797, 1403, MATCH($B$2, resultados!$A$1:$ZZ$1, 0))</f>
        <v/>
      </c>
      <c r="C1409">
        <f>INDEX(resultados!$A$2:$ZZ$1797, 1403, MATCH($B$3, resultados!$A$1:$ZZ$1, 0))</f>
        <v/>
      </c>
    </row>
    <row r="1410">
      <c r="A1410">
        <f>INDEX(resultados!$A$2:$ZZ$1797, 1404, MATCH($B$1, resultados!$A$1:$ZZ$1, 0))</f>
        <v/>
      </c>
      <c r="B1410">
        <f>INDEX(resultados!$A$2:$ZZ$1797, 1404, MATCH($B$2, resultados!$A$1:$ZZ$1, 0))</f>
        <v/>
      </c>
      <c r="C1410">
        <f>INDEX(resultados!$A$2:$ZZ$1797, 1404, MATCH($B$3, resultados!$A$1:$ZZ$1, 0))</f>
        <v/>
      </c>
    </row>
    <row r="1411">
      <c r="A1411">
        <f>INDEX(resultados!$A$2:$ZZ$1797, 1405, MATCH($B$1, resultados!$A$1:$ZZ$1, 0))</f>
        <v/>
      </c>
      <c r="B1411">
        <f>INDEX(resultados!$A$2:$ZZ$1797, 1405, MATCH($B$2, resultados!$A$1:$ZZ$1, 0))</f>
        <v/>
      </c>
      <c r="C1411">
        <f>INDEX(resultados!$A$2:$ZZ$1797, 1405, MATCH($B$3, resultados!$A$1:$ZZ$1, 0))</f>
        <v/>
      </c>
    </row>
    <row r="1412">
      <c r="A1412">
        <f>INDEX(resultados!$A$2:$ZZ$1797, 1406, MATCH($B$1, resultados!$A$1:$ZZ$1, 0))</f>
        <v/>
      </c>
      <c r="B1412">
        <f>INDEX(resultados!$A$2:$ZZ$1797, 1406, MATCH($B$2, resultados!$A$1:$ZZ$1, 0))</f>
        <v/>
      </c>
      <c r="C1412">
        <f>INDEX(resultados!$A$2:$ZZ$1797, 1406, MATCH($B$3, resultados!$A$1:$ZZ$1, 0))</f>
        <v/>
      </c>
    </row>
    <row r="1413">
      <c r="A1413">
        <f>INDEX(resultados!$A$2:$ZZ$1797, 1407, MATCH($B$1, resultados!$A$1:$ZZ$1, 0))</f>
        <v/>
      </c>
      <c r="B1413">
        <f>INDEX(resultados!$A$2:$ZZ$1797, 1407, MATCH($B$2, resultados!$A$1:$ZZ$1, 0))</f>
        <v/>
      </c>
      <c r="C1413">
        <f>INDEX(resultados!$A$2:$ZZ$1797, 1407, MATCH($B$3, resultados!$A$1:$ZZ$1, 0))</f>
        <v/>
      </c>
    </row>
    <row r="1414">
      <c r="A1414">
        <f>INDEX(resultados!$A$2:$ZZ$1797, 1408, MATCH($B$1, resultados!$A$1:$ZZ$1, 0))</f>
        <v/>
      </c>
      <c r="B1414">
        <f>INDEX(resultados!$A$2:$ZZ$1797, 1408, MATCH($B$2, resultados!$A$1:$ZZ$1, 0))</f>
        <v/>
      </c>
      <c r="C1414">
        <f>INDEX(resultados!$A$2:$ZZ$1797, 1408, MATCH($B$3, resultados!$A$1:$ZZ$1, 0))</f>
        <v/>
      </c>
    </row>
    <row r="1415">
      <c r="A1415">
        <f>INDEX(resultados!$A$2:$ZZ$1797, 1409, MATCH($B$1, resultados!$A$1:$ZZ$1, 0))</f>
        <v/>
      </c>
      <c r="B1415">
        <f>INDEX(resultados!$A$2:$ZZ$1797, 1409, MATCH($B$2, resultados!$A$1:$ZZ$1, 0))</f>
        <v/>
      </c>
      <c r="C1415">
        <f>INDEX(resultados!$A$2:$ZZ$1797, 1409, MATCH($B$3, resultados!$A$1:$ZZ$1, 0))</f>
        <v/>
      </c>
    </row>
    <row r="1416">
      <c r="A1416">
        <f>INDEX(resultados!$A$2:$ZZ$1797, 1410, MATCH($B$1, resultados!$A$1:$ZZ$1, 0))</f>
        <v/>
      </c>
      <c r="B1416">
        <f>INDEX(resultados!$A$2:$ZZ$1797, 1410, MATCH($B$2, resultados!$A$1:$ZZ$1, 0))</f>
        <v/>
      </c>
      <c r="C1416">
        <f>INDEX(resultados!$A$2:$ZZ$1797, 1410, MATCH($B$3, resultados!$A$1:$ZZ$1, 0))</f>
        <v/>
      </c>
    </row>
    <row r="1417">
      <c r="A1417">
        <f>INDEX(resultados!$A$2:$ZZ$1797, 1411, MATCH($B$1, resultados!$A$1:$ZZ$1, 0))</f>
        <v/>
      </c>
      <c r="B1417">
        <f>INDEX(resultados!$A$2:$ZZ$1797, 1411, MATCH($B$2, resultados!$A$1:$ZZ$1, 0))</f>
        <v/>
      </c>
      <c r="C1417">
        <f>INDEX(resultados!$A$2:$ZZ$1797, 1411, MATCH($B$3, resultados!$A$1:$ZZ$1, 0))</f>
        <v/>
      </c>
    </row>
    <row r="1418">
      <c r="A1418">
        <f>INDEX(resultados!$A$2:$ZZ$1797, 1412, MATCH($B$1, resultados!$A$1:$ZZ$1, 0))</f>
        <v/>
      </c>
      <c r="B1418">
        <f>INDEX(resultados!$A$2:$ZZ$1797, 1412, MATCH($B$2, resultados!$A$1:$ZZ$1, 0))</f>
        <v/>
      </c>
      <c r="C1418">
        <f>INDEX(resultados!$A$2:$ZZ$1797, 1412, MATCH($B$3, resultados!$A$1:$ZZ$1, 0))</f>
        <v/>
      </c>
    </row>
    <row r="1419">
      <c r="A1419">
        <f>INDEX(resultados!$A$2:$ZZ$1797, 1413, MATCH($B$1, resultados!$A$1:$ZZ$1, 0))</f>
        <v/>
      </c>
      <c r="B1419">
        <f>INDEX(resultados!$A$2:$ZZ$1797, 1413, MATCH($B$2, resultados!$A$1:$ZZ$1, 0))</f>
        <v/>
      </c>
      <c r="C1419">
        <f>INDEX(resultados!$A$2:$ZZ$1797, 1413, MATCH($B$3, resultados!$A$1:$ZZ$1, 0))</f>
        <v/>
      </c>
    </row>
    <row r="1420">
      <c r="A1420">
        <f>INDEX(resultados!$A$2:$ZZ$1797, 1414, MATCH($B$1, resultados!$A$1:$ZZ$1, 0))</f>
        <v/>
      </c>
      <c r="B1420">
        <f>INDEX(resultados!$A$2:$ZZ$1797, 1414, MATCH($B$2, resultados!$A$1:$ZZ$1, 0))</f>
        <v/>
      </c>
      <c r="C1420">
        <f>INDEX(resultados!$A$2:$ZZ$1797, 1414, MATCH($B$3, resultados!$A$1:$ZZ$1, 0))</f>
        <v/>
      </c>
    </row>
    <row r="1421">
      <c r="A1421">
        <f>INDEX(resultados!$A$2:$ZZ$1797, 1415, MATCH($B$1, resultados!$A$1:$ZZ$1, 0))</f>
        <v/>
      </c>
      <c r="B1421">
        <f>INDEX(resultados!$A$2:$ZZ$1797, 1415, MATCH($B$2, resultados!$A$1:$ZZ$1, 0))</f>
        <v/>
      </c>
      <c r="C1421">
        <f>INDEX(resultados!$A$2:$ZZ$1797, 1415, MATCH($B$3, resultados!$A$1:$ZZ$1, 0))</f>
        <v/>
      </c>
    </row>
    <row r="1422">
      <c r="A1422">
        <f>INDEX(resultados!$A$2:$ZZ$1797, 1416, MATCH($B$1, resultados!$A$1:$ZZ$1, 0))</f>
        <v/>
      </c>
      <c r="B1422">
        <f>INDEX(resultados!$A$2:$ZZ$1797, 1416, MATCH($B$2, resultados!$A$1:$ZZ$1, 0))</f>
        <v/>
      </c>
      <c r="C1422">
        <f>INDEX(resultados!$A$2:$ZZ$1797, 1416, MATCH($B$3, resultados!$A$1:$ZZ$1, 0))</f>
        <v/>
      </c>
    </row>
    <row r="1423">
      <c r="A1423">
        <f>INDEX(resultados!$A$2:$ZZ$1797, 1417, MATCH($B$1, resultados!$A$1:$ZZ$1, 0))</f>
        <v/>
      </c>
      <c r="B1423">
        <f>INDEX(resultados!$A$2:$ZZ$1797, 1417, MATCH($B$2, resultados!$A$1:$ZZ$1, 0))</f>
        <v/>
      </c>
      <c r="C1423">
        <f>INDEX(resultados!$A$2:$ZZ$1797, 1417, MATCH($B$3, resultados!$A$1:$ZZ$1, 0))</f>
        <v/>
      </c>
    </row>
    <row r="1424">
      <c r="A1424">
        <f>INDEX(resultados!$A$2:$ZZ$1797, 1418, MATCH($B$1, resultados!$A$1:$ZZ$1, 0))</f>
        <v/>
      </c>
      <c r="B1424">
        <f>INDEX(resultados!$A$2:$ZZ$1797, 1418, MATCH($B$2, resultados!$A$1:$ZZ$1, 0))</f>
        <v/>
      </c>
      <c r="C1424">
        <f>INDEX(resultados!$A$2:$ZZ$1797, 1418, MATCH($B$3, resultados!$A$1:$ZZ$1, 0))</f>
        <v/>
      </c>
    </row>
    <row r="1425">
      <c r="A1425">
        <f>INDEX(resultados!$A$2:$ZZ$1797, 1419, MATCH($B$1, resultados!$A$1:$ZZ$1, 0))</f>
        <v/>
      </c>
      <c r="B1425">
        <f>INDEX(resultados!$A$2:$ZZ$1797, 1419, MATCH($B$2, resultados!$A$1:$ZZ$1, 0))</f>
        <v/>
      </c>
      <c r="C1425">
        <f>INDEX(resultados!$A$2:$ZZ$1797, 1419, MATCH($B$3, resultados!$A$1:$ZZ$1, 0))</f>
        <v/>
      </c>
    </row>
    <row r="1426">
      <c r="A1426">
        <f>INDEX(resultados!$A$2:$ZZ$1797, 1420, MATCH($B$1, resultados!$A$1:$ZZ$1, 0))</f>
        <v/>
      </c>
      <c r="B1426">
        <f>INDEX(resultados!$A$2:$ZZ$1797, 1420, MATCH($B$2, resultados!$A$1:$ZZ$1, 0))</f>
        <v/>
      </c>
      <c r="C1426">
        <f>INDEX(resultados!$A$2:$ZZ$1797, 1420, MATCH($B$3, resultados!$A$1:$ZZ$1, 0))</f>
        <v/>
      </c>
    </row>
    <row r="1427">
      <c r="A1427">
        <f>INDEX(resultados!$A$2:$ZZ$1797, 1421, MATCH($B$1, resultados!$A$1:$ZZ$1, 0))</f>
        <v/>
      </c>
      <c r="B1427">
        <f>INDEX(resultados!$A$2:$ZZ$1797, 1421, MATCH($B$2, resultados!$A$1:$ZZ$1, 0))</f>
        <v/>
      </c>
      <c r="C1427">
        <f>INDEX(resultados!$A$2:$ZZ$1797, 1421, MATCH($B$3, resultados!$A$1:$ZZ$1, 0))</f>
        <v/>
      </c>
    </row>
    <row r="1428">
      <c r="A1428">
        <f>INDEX(resultados!$A$2:$ZZ$1797, 1422, MATCH($B$1, resultados!$A$1:$ZZ$1, 0))</f>
        <v/>
      </c>
      <c r="B1428">
        <f>INDEX(resultados!$A$2:$ZZ$1797, 1422, MATCH($B$2, resultados!$A$1:$ZZ$1, 0))</f>
        <v/>
      </c>
      <c r="C1428">
        <f>INDEX(resultados!$A$2:$ZZ$1797, 1422, MATCH($B$3, resultados!$A$1:$ZZ$1, 0))</f>
        <v/>
      </c>
    </row>
    <row r="1429">
      <c r="A1429">
        <f>INDEX(resultados!$A$2:$ZZ$1797, 1423, MATCH($B$1, resultados!$A$1:$ZZ$1, 0))</f>
        <v/>
      </c>
      <c r="B1429">
        <f>INDEX(resultados!$A$2:$ZZ$1797, 1423, MATCH($B$2, resultados!$A$1:$ZZ$1, 0))</f>
        <v/>
      </c>
      <c r="C1429">
        <f>INDEX(resultados!$A$2:$ZZ$1797, 1423, MATCH($B$3, resultados!$A$1:$ZZ$1, 0))</f>
        <v/>
      </c>
    </row>
    <row r="1430">
      <c r="A1430">
        <f>INDEX(resultados!$A$2:$ZZ$1797, 1424, MATCH($B$1, resultados!$A$1:$ZZ$1, 0))</f>
        <v/>
      </c>
      <c r="B1430">
        <f>INDEX(resultados!$A$2:$ZZ$1797, 1424, MATCH($B$2, resultados!$A$1:$ZZ$1, 0))</f>
        <v/>
      </c>
      <c r="C1430">
        <f>INDEX(resultados!$A$2:$ZZ$1797, 1424, MATCH($B$3, resultados!$A$1:$ZZ$1, 0))</f>
        <v/>
      </c>
    </row>
    <row r="1431">
      <c r="A1431">
        <f>INDEX(resultados!$A$2:$ZZ$1797, 1425, MATCH($B$1, resultados!$A$1:$ZZ$1, 0))</f>
        <v/>
      </c>
      <c r="B1431">
        <f>INDEX(resultados!$A$2:$ZZ$1797, 1425, MATCH($B$2, resultados!$A$1:$ZZ$1, 0))</f>
        <v/>
      </c>
      <c r="C1431">
        <f>INDEX(resultados!$A$2:$ZZ$1797, 1425, MATCH($B$3, resultados!$A$1:$ZZ$1, 0))</f>
        <v/>
      </c>
    </row>
    <row r="1432">
      <c r="A1432">
        <f>INDEX(resultados!$A$2:$ZZ$1797, 1426, MATCH($B$1, resultados!$A$1:$ZZ$1, 0))</f>
        <v/>
      </c>
      <c r="B1432">
        <f>INDEX(resultados!$A$2:$ZZ$1797, 1426, MATCH($B$2, resultados!$A$1:$ZZ$1, 0))</f>
        <v/>
      </c>
      <c r="C1432">
        <f>INDEX(resultados!$A$2:$ZZ$1797, 1426, MATCH($B$3, resultados!$A$1:$ZZ$1, 0))</f>
        <v/>
      </c>
    </row>
    <row r="1433">
      <c r="A1433">
        <f>INDEX(resultados!$A$2:$ZZ$1797, 1427, MATCH($B$1, resultados!$A$1:$ZZ$1, 0))</f>
        <v/>
      </c>
      <c r="B1433">
        <f>INDEX(resultados!$A$2:$ZZ$1797, 1427, MATCH($B$2, resultados!$A$1:$ZZ$1, 0))</f>
        <v/>
      </c>
      <c r="C1433">
        <f>INDEX(resultados!$A$2:$ZZ$1797, 1427, MATCH($B$3, resultados!$A$1:$ZZ$1, 0))</f>
        <v/>
      </c>
    </row>
    <row r="1434">
      <c r="A1434">
        <f>INDEX(resultados!$A$2:$ZZ$1797, 1428, MATCH($B$1, resultados!$A$1:$ZZ$1, 0))</f>
        <v/>
      </c>
      <c r="B1434">
        <f>INDEX(resultados!$A$2:$ZZ$1797, 1428, MATCH($B$2, resultados!$A$1:$ZZ$1, 0))</f>
        <v/>
      </c>
      <c r="C1434">
        <f>INDEX(resultados!$A$2:$ZZ$1797, 1428, MATCH($B$3, resultados!$A$1:$ZZ$1, 0))</f>
        <v/>
      </c>
    </row>
    <row r="1435">
      <c r="A1435">
        <f>INDEX(resultados!$A$2:$ZZ$1797, 1429, MATCH($B$1, resultados!$A$1:$ZZ$1, 0))</f>
        <v/>
      </c>
      <c r="B1435">
        <f>INDEX(resultados!$A$2:$ZZ$1797, 1429, MATCH($B$2, resultados!$A$1:$ZZ$1, 0))</f>
        <v/>
      </c>
      <c r="C1435">
        <f>INDEX(resultados!$A$2:$ZZ$1797, 1429, MATCH($B$3, resultados!$A$1:$ZZ$1, 0))</f>
        <v/>
      </c>
    </row>
    <row r="1436">
      <c r="A1436">
        <f>INDEX(resultados!$A$2:$ZZ$1797, 1430, MATCH($B$1, resultados!$A$1:$ZZ$1, 0))</f>
        <v/>
      </c>
      <c r="B1436">
        <f>INDEX(resultados!$A$2:$ZZ$1797, 1430, MATCH($B$2, resultados!$A$1:$ZZ$1, 0))</f>
        <v/>
      </c>
      <c r="C1436">
        <f>INDEX(resultados!$A$2:$ZZ$1797, 1430, MATCH($B$3, resultados!$A$1:$ZZ$1, 0))</f>
        <v/>
      </c>
    </row>
    <row r="1437">
      <c r="A1437">
        <f>INDEX(resultados!$A$2:$ZZ$1797, 1431, MATCH($B$1, resultados!$A$1:$ZZ$1, 0))</f>
        <v/>
      </c>
      <c r="B1437">
        <f>INDEX(resultados!$A$2:$ZZ$1797, 1431, MATCH($B$2, resultados!$A$1:$ZZ$1, 0))</f>
        <v/>
      </c>
      <c r="C1437">
        <f>INDEX(resultados!$A$2:$ZZ$1797, 1431, MATCH($B$3, resultados!$A$1:$ZZ$1, 0))</f>
        <v/>
      </c>
    </row>
    <row r="1438">
      <c r="A1438">
        <f>INDEX(resultados!$A$2:$ZZ$1797, 1432, MATCH($B$1, resultados!$A$1:$ZZ$1, 0))</f>
        <v/>
      </c>
      <c r="B1438">
        <f>INDEX(resultados!$A$2:$ZZ$1797, 1432, MATCH($B$2, resultados!$A$1:$ZZ$1, 0))</f>
        <v/>
      </c>
      <c r="C1438">
        <f>INDEX(resultados!$A$2:$ZZ$1797, 1432, MATCH($B$3, resultados!$A$1:$ZZ$1, 0))</f>
        <v/>
      </c>
    </row>
    <row r="1439">
      <c r="A1439">
        <f>INDEX(resultados!$A$2:$ZZ$1797, 1433, MATCH($B$1, resultados!$A$1:$ZZ$1, 0))</f>
        <v/>
      </c>
      <c r="B1439">
        <f>INDEX(resultados!$A$2:$ZZ$1797, 1433, MATCH($B$2, resultados!$A$1:$ZZ$1, 0))</f>
        <v/>
      </c>
      <c r="C1439">
        <f>INDEX(resultados!$A$2:$ZZ$1797, 1433, MATCH($B$3, resultados!$A$1:$ZZ$1, 0))</f>
        <v/>
      </c>
    </row>
    <row r="1440">
      <c r="A1440">
        <f>INDEX(resultados!$A$2:$ZZ$1797, 1434, MATCH($B$1, resultados!$A$1:$ZZ$1, 0))</f>
        <v/>
      </c>
      <c r="B1440">
        <f>INDEX(resultados!$A$2:$ZZ$1797, 1434, MATCH($B$2, resultados!$A$1:$ZZ$1, 0))</f>
        <v/>
      </c>
      <c r="C1440">
        <f>INDEX(resultados!$A$2:$ZZ$1797, 1434, MATCH($B$3, resultados!$A$1:$ZZ$1, 0))</f>
        <v/>
      </c>
    </row>
    <row r="1441">
      <c r="A1441">
        <f>INDEX(resultados!$A$2:$ZZ$1797, 1435, MATCH($B$1, resultados!$A$1:$ZZ$1, 0))</f>
        <v/>
      </c>
      <c r="B1441">
        <f>INDEX(resultados!$A$2:$ZZ$1797, 1435, MATCH($B$2, resultados!$A$1:$ZZ$1, 0))</f>
        <v/>
      </c>
      <c r="C1441">
        <f>INDEX(resultados!$A$2:$ZZ$1797, 1435, MATCH($B$3, resultados!$A$1:$ZZ$1, 0))</f>
        <v/>
      </c>
    </row>
    <row r="1442">
      <c r="A1442">
        <f>INDEX(resultados!$A$2:$ZZ$1797, 1436, MATCH($B$1, resultados!$A$1:$ZZ$1, 0))</f>
        <v/>
      </c>
      <c r="B1442">
        <f>INDEX(resultados!$A$2:$ZZ$1797, 1436, MATCH($B$2, resultados!$A$1:$ZZ$1, 0))</f>
        <v/>
      </c>
      <c r="C1442">
        <f>INDEX(resultados!$A$2:$ZZ$1797, 1436, MATCH($B$3, resultados!$A$1:$ZZ$1, 0))</f>
        <v/>
      </c>
    </row>
    <row r="1443">
      <c r="A1443">
        <f>INDEX(resultados!$A$2:$ZZ$1797, 1437, MATCH($B$1, resultados!$A$1:$ZZ$1, 0))</f>
        <v/>
      </c>
      <c r="B1443">
        <f>INDEX(resultados!$A$2:$ZZ$1797, 1437, MATCH($B$2, resultados!$A$1:$ZZ$1, 0))</f>
        <v/>
      </c>
      <c r="C1443">
        <f>INDEX(resultados!$A$2:$ZZ$1797, 1437, MATCH($B$3, resultados!$A$1:$ZZ$1, 0))</f>
        <v/>
      </c>
    </row>
    <row r="1444">
      <c r="A1444">
        <f>INDEX(resultados!$A$2:$ZZ$1797, 1438, MATCH($B$1, resultados!$A$1:$ZZ$1, 0))</f>
        <v/>
      </c>
      <c r="B1444">
        <f>INDEX(resultados!$A$2:$ZZ$1797, 1438, MATCH($B$2, resultados!$A$1:$ZZ$1, 0))</f>
        <v/>
      </c>
      <c r="C1444">
        <f>INDEX(resultados!$A$2:$ZZ$1797, 1438, MATCH($B$3, resultados!$A$1:$ZZ$1, 0))</f>
        <v/>
      </c>
    </row>
    <row r="1445">
      <c r="A1445">
        <f>INDEX(resultados!$A$2:$ZZ$1797, 1439, MATCH($B$1, resultados!$A$1:$ZZ$1, 0))</f>
        <v/>
      </c>
      <c r="B1445">
        <f>INDEX(resultados!$A$2:$ZZ$1797, 1439, MATCH($B$2, resultados!$A$1:$ZZ$1, 0))</f>
        <v/>
      </c>
      <c r="C1445">
        <f>INDEX(resultados!$A$2:$ZZ$1797, 1439, MATCH($B$3, resultados!$A$1:$ZZ$1, 0))</f>
        <v/>
      </c>
    </row>
    <row r="1446">
      <c r="A1446">
        <f>INDEX(resultados!$A$2:$ZZ$1797, 1440, MATCH($B$1, resultados!$A$1:$ZZ$1, 0))</f>
        <v/>
      </c>
      <c r="B1446">
        <f>INDEX(resultados!$A$2:$ZZ$1797, 1440, MATCH($B$2, resultados!$A$1:$ZZ$1, 0))</f>
        <v/>
      </c>
      <c r="C1446">
        <f>INDEX(resultados!$A$2:$ZZ$1797, 1440, MATCH($B$3, resultados!$A$1:$ZZ$1, 0))</f>
        <v/>
      </c>
    </row>
    <row r="1447">
      <c r="A1447">
        <f>INDEX(resultados!$A$2:$ZZ$1797, 1441, MATCH($B$1, resultados!$A$1:$ZZ$1, 0))</f>
        <v/>
      </c>
      <c r="B1447">
        <f>INDEX(resultados!$A$2:$ZZ$1797, 1441, MATCH($B$2, resultados!$A$1:$ZZ$1, 0))</f>
        <v/>
      </c>
      <c r="C1447">
        <f>INDEX(resultados!$A$2:$ZZ$1797, 1441, MATCH($B$3, resultados!$A$1:$ZZ$1, 0))</f>
        <v/>
      </c>
    </row>
    <row r="1448">
      <c r="A1448">
        <f>INDEX(resultados!$A$2:$ZZ$1797, 1442, MATCH($B$1, resultados!$A$1:$ZZ$1, 0))</f>
        <v/>
      </c>
      <c r="B1448">
        <f>INDEX(resultados!$A$2:$ZZ$1797, 1442, MATCH($B$2, resultados!$A$1:$ZZ$1, 0))</f>
        <v/>
      </c>
      <c r="C1448">
        <f>INDEX(resultados!$A$2:$ZZ$1797, 1442, MATCH($B$3, resultados!$A$1:$ZZ$1, 0))</f>
        <v/>
      </c>
    </row>
    <row r="1449">
      <c r="A1449">
        <f>INDEX(resultados!$A$2:$ZZ$1797, 1443, MATCH($B$1, resultados!$A$1:$ZZ$1, 0))</f>
        <v/>
      </c>
      <c r="B1449">
        <f>INDEX(resultados!$A$2:$ZZ$1797, 1443, MATCH($B$2, resultados!$A$1:$ZZ$1, 0))</f>
        <v/>
      </c>
      <c r="C1449">
        <f>INDEX(resultados!$A$2:$ZZ$1797, 1443, MATCH($B$3, resultados!$A$1:$ZZ$1, 0))</f>
        <v/>
      </c>
    </row>
    <row r="1450">
      <c r="A1450">
        <f>INDEX(resultados!$A$2:$ZZ$1797, 1444, MATCH($B$1, resultados!$A$1:$ZZ$1, 0))</f>
        <v/>
      </c>
      <c r="B1450">
        <f>INDEX(resultados!$A$2:$ZZ$1797, 1444, MATCH($B$2, resultados!$A$1:$ZZ$1, 0))</f>
        <v/>
      </c>
      <c r="C1450">
        <f>INDEX(resultados!$A$2:$ZZ$1797, 1444, MATCH($B$3, resultados!$A$1:$ZZ$1, 0))</f>
        <v/>
      </c>
    </row>
    <row r="1451">
      <c r="A1451">
        <f>INDEX(resultados!$A$2:$ZZ$1797, 1445, MATCH($B$1, resultados!$A$1:$ZZ$1, 0))</f>
        <v/>
      </c>
      <c r="B1451">
        <f>INDEX(resultados!$A$2:$ZZ$1797, 1445, MATCH($B$2, resultados!$A$1:$ZZ$1, 0))</f>
        <v/>
      </c>
      <c r="C1451">
        <f>INDEX(resultados!$A$2:$ZZ$1797, 1445, MATCH($B$3, resultados!$A$1:$ZZ$1, 0))</f>
        <v/>
      </c>
    </row>
    <row r="1452">
      <c r="A1452">
        <f>INDEX(resultados!$A$2:$ZZ$1797, 1446, MATCH($B$1, resultados!$A$1:$ZZ$1, 0))</f>
        <v/>
      </c>
      <c r="B1452">
        <f>INDEX(resultados!$A$2:$ZZ$1797, 1446, MATCH($B$2, resultados!$A$1:$ZZ$1, 0))</f>
        <v/>
      </c>
      <c r="C1452">
        <f>INDEX(resultados!$A$2:$ZZ$1797, 1446, MATCH($B$3, resultados!$A$1:$ZZ$1, 0))</f>
        <v/>
      </c>
    </row>
    <row r="1453">
      <c r="A1453">
        <f>INDEX(resultados!$A$2:$ZZ$1797, 1447, MATCH($B$1, resultados!$A$1:$ZZ$1, 0))</f>
        <v/>
      </c>
      <c r="B1453">
        <f>INDEX(resultados!$A$2:$ZZ$1797, 1447, MATCH($B$2, resultados!$A$1:$ZZ$1, 0))</f>
        <v/>
      </c>
      <c r="C1453">
        <f>INDEX(resultados!$A$2:$ZZ$1797, 1447, MATCH($B$3, resultados!$A$1:$ZZ$1, 0))</f>
        <v/>
      </c>
    </row>
    <row r="1454">
      <c r="A1454">
        <f>INDEX(resultados!$A$2:$ZZ$1797, 1448, MATCH($B$1, resultados!$A$1:$ZZ$1, 0))</f>
        <v/>
      </c>
      <c r="B1454">
        <f>INDEX(resultados!$A$2:$ZZ$1797, 1448, MATCH($B$2, resultados!$A$1:$ZZ$1, 0))</f>
        <v/>
      </c>
      <c r="C1454">
        <f>INDEX(resultados!$A$2:$ZZ$1797, 1448, MATCH($B$3, resultados!$A$1:$ZZ$1, 0))</f>
        <v/>
      </c>
    </row>
    <row r="1455">
      <c r="A1455">
        <f>INDEX(resultados!$A$2:$ZZ$1797, 1449, MATCH($B$1, resultados!$A$1:$ZZ$1, 0))</f>
        <v/>
      </c>
      <c r="B1455">
        <f>INDEX(resultados!$A$2:$ZZ$1797, 1449, MATCH($B$2, resultados!$A$1:$ZZ$1, 0))</f>
        <v/>
      </c>
      <c r="C1455">
        <f>INDEX(resultados!$A$2:$ZZ$1797, 1449, MATCH($B$3, resultados!$A$1:$ZZ$1, 0))</f>
        <v/>
      </c>
    </row>
    <row r="1456">
      <c r="A1456">
        <f>INDEX(resultados!$A$2:$ZZ$1797, 1450, MATCH($B$1, resultados!$A$1:$ZZ$1, 0))</f>
        <v/>
      </c>
      <c r="B1456">
        <f>INDEX(resultados!$A$2:$ZZ$1797, 1450, MATCH($B$2, resultados!$A$1:$ZZ$1, 0))</f>
        <v/>
      </c>
      <c r="C1456">
        <f>INDEX(resultados!$A$2:$ZZ$1797, 1450, MATCH($B$3, resultados!$A$1:$ZZ$1, 0))</f>
        <v/>
      </c>
    </row>
    <row r="1457">
      <c r="A1457">
        <f>INDEX(resultados!$A$2:$ZZ$1797, 1451, MATCH($B$1, resultados!$A$1:$ZZ$1, 0))</f>
        <v/>
      </c>
      <c r="B1457">
        <f>INDEX(resultados!$A$2:$ZZ$1797, 1451, MATCH($B$2, resultados!$A$1:$ZZ$1, 0))</f>
        <v/>
      </c>
      <c r="C1457">
        <f>INDEX(resultados!$A$2:$ZZ$1797, 1451, MATCH($B$3, resultados!$A$1:$ZZ$1, 0))</f>
        <v/>
      </c>
    </row>
    <row r="1458">
      <c r="A1458">
        <f>INDEX(resultados!$A$2:$ZZ$1797, 1452, MATCH($B$1, resultados!$A$1:$ZZ$1, 0))</f>
        <v/>
      </c>
      <c r="B1458">
        <f>INDEX(resultados!$A$2:$ZZ$1797, 1452, MATCH($B$2, resultados!$A$1:$ZZ$1, 0))</f>
        <v/>
      </c>
      <c r="C1458">
        <f>INDEX(resultados!$A$2:$ZZ$1797, 1452, MATCH($B$3, resultados!$A$1:$ZZ$1, 0))</f>
        <v/>
      </c>
    </row>
    <row r="1459">
      <c r="A1459">
        <f>INDEX(resultados!$A$2:$ZZ$1797, 1453, MATCH($B$1, resultados!$A$1:$ZZ$1, 0))</f>
        <v/>
      </c>
      <c r="B1459">
        <f>INDEX(resultados!$A$2:$ZZ$1797, 1453, MATCH($B$2, resultados!$A$1:$ZZ$1, 0))</f>
        <v/>
      </c>
      <c r="C1459">
        <f>INDEX(resultados!$A$2:$ZZ$1797, 1453, MATCH($B$3, resultados!$A$1:$ZZ$1, 0))</f>
        <v/>
      </c>
    </row>
    <row r="1460">
      <c r="A1460">
        <f>INDEX(resultados!$A$2:$ZZ$1797, 1454, MATCH($B$1, resultados!$A$1:$ZZ$1, 0))</f>
        <v/>
      </c>
      <c r="B1460">
        <f>INDEX(resultados!$A$2:$ZZ$1797, 1454, MATCH($B$2, resultados!$A$1:$ZZ$1, 0))</f>
        <v/>
      </c>
      <c r="C1460">
        <f>INDEX(resultados!$A$2:$ZZ$1797, 1454, MATCH($B$3, resultados!$A$1:$ZZ$1, 0))</f>
        <v/>
      </c>
    </row>
    <row r="1461">
      <c r="A1461">
        <f>INDEX(resultados!$A$2:$ZZ$1797, 1455, MATCH($B$1, resultados!$A$1:$ZZ$1, 0))</f>
        <v/>
      </c>
      <c r="B1461">
        <f>INDEX(resultados!$A$2:$ZZ$1797, 1455, MATCH($B$2, resultados!$A$1:$ZZ$1, 0))</f>
        <v/>
      </c>
      <c r="C1461">
        <f>INDEX(resultados!$A$2:$ZZ$1797, 1455, MATCH($B$3, resultados!$A$1:$ZZ$1, 0))</f>
        <v/>
      </c>
    </row>
    <row r="1462">
      <c r="A1462">
        <f>INDEX(resultados!$A$2:$ZZ$1797, 1456, MATCH($B$1, resultados!$A$1:$ZZ$1, 0))</f>
        <v/>
      </c>
      <c r="B1462">
        <f>INDEX(resultados!$A$2:$ZZ$1797, 1456, MATCH($B$2, resultados!$A$1:$ZZ$1, 0))</f>
        <v/>
      </c>
      <c r="C1462">
        <f>INDEX(resultados!$A$2:$ZZ$1797, 1456, MATCH($B$3, resultados!$A$1:$ZZ$1, 0))</f>
        <v/>
      </c>
    </row>
    <row r="1463">
      <c r="A1463">
        <f>INDEX(resultados!$A$2:$ZZ$1797, 1457, MATCH($B$1, resultados!$A$1:$ZZ$1, 0))</f>
        <v/>
      </c>
      <c r="B1463">
        <f>INDEX(resultados!$A$2:$ZZ$1797, 1457, MATCH($B$2, resultados!$A$1:$ZZ$1, 0))</f>
        <v/>
      </c>
      <c r="C1463">
        <f>INDEX(resultados!$A$2:$ZZ$1797, 1457, MATCH($B$3, resultados!$A$1:$ZZ$1, 0))</f>
        <v/>
      </c>
    </row>
    <row r="1464">
      <c r="A1464">
        <f>INDEX(resultados!$A$2:$ZZ$1797, 1458, MATCH($B$1, resultados!$A$1:$ZZ$1, 0))</f>
        <v/>
      </c>
      <c r="B1464">
        <f>INDEX(resultados!$A$2:$ZZ$1797, 1458, MATCH($B$2, resultados!$A$1:$ZZ$1, 0))</f>
        <v/>
      </c>
      <c r="C1464">
        <f>INDEX(resultados!$A$2:$ZZ$1797, 1458, MATCH($B$3, resultados!$A$1:$ZZ$1, 0))</f>
        <v/>
      </c>
    </row>
    <row r="1465">
      <c r="A1465">
        <f>INDEX(resultados!$A$2:$ZZ$1797, 1459, MATCH($B$1, resultados!$A$1:$ZZ$1, 0))</f>
        <v/>
      </c>
      <c r="B1465">
        <f>INDEX(resultados!$A$2:$ZZ$1797, 1459, MATCH($B$2, resultados!$A$1:$ZZ$1, 0))</f>
        <v/>
      </c>
      <c r="C1465">
        <f>INDEX(resultados!$A$2:$ZZ$1797, 1459, MATCH($B$3, resultados!$A$1:$ZZ$1, 0))</f>
        <v/>
      </c>
    </row>
    <row r="1466">
      <c r="A1466">
        <f>INDEX(resultados!$A$2:$ZZ$1797, 1460, MATCH($B$1, resultados!$A$1:$ZZ$1, 0))</f>
        <v/>
      </c>
      <c r="B1466">
        <f>INDEX(resultados!$A$2:$ZZ$1797, 1460, MATCH($B$2, resultados!$A$1:$ZZ$1, 0))</f>
        <v/>
      </c>
      <c r="C1466">
        <f>INDEX(resultados!$A$2:$ZZ$1797, 1460, MATCH($B$3, resultados!$A$1:$ZZ$1, 0))</f>
        <v/>
      </c>
    </row>
    <row r="1467">
      <c r="A1467">
        <f>INDEX(resultados!$A$2:$ZZ$1797, 1461, MATCH($B$1, resultados!$A$1:$ZZ$1, 0))</f>
        <v/>
      </c>
      <c r="B1467">
        <f>INDEX(resultados!$A$2:$ZZ$1797, 1461, MATCH($B$2, resultados!$A$1:$ZZ$1, 0))</f>
        <v/>
      </c>
      <c r="C1467">
        <f>INDEX(resultados!$A$2:$ZZ$1797, 1461, MATCH($B$3, resultados!$A$1:$ZZ$1, 0))</f>
        <v/>
      </c>
    </row>
    <row r="1468">
      <c r="A1468">
        <f>INDEX(resultados!$A$2:$ZZ$1797, 1462, MATCH($B$1, resultados!$A$1:$ZZ$1, 0))</f>
        <v/>
      </c>
      <c r="B1468">
        <f>INDEX(resultados!$A$2:$ZZ$1797, 1462, MATCH($B$2, resultados!$A$1:$ZZ$1, 0))</f>
        <v/>
      </c>
      <c r="C1468">
        <f>INDEX(resultados!$A$2:$ZZ$1797, 1462, MATCH($B$3, resultados!$A$1:$ZZ$1, 0))</f>
        <v/>
      </c>
    </row>
    <row r="1469">
      <c r="A1469">
        <f>INDEX(resultados!$A$2:$ZZ$1797, 1463, MATCH($B$1, resultados!$A$1:$ZZ$1, 0))</f>
        <v/>
      </c>
      <c r="B1469">
        <f>INDEX(resultados!$A$2:$ZZ$1797, 1463, MATCH($B$2, resultados!$A$1:$ZZ$1, 0))</f>
        <v/>
      </c>
      <c r="C1469">
        <f>INDEX(resultados!$A$2:$ZZ$1797, 1463, MATCH($B$3, resultados!$A$1:$ZZ$1, 0))</f>
        <v/>
      </c>
    </row>
    <row r="1470">
      <c r="A1470">
        <f>INDEX(resultados!$A$2:$ZZ$1797, 1464, MATCH($B$1, resultados!$A$1:$ZZ$1, 0))</f>
        <v/>
      </c>
      <c r="B1470">
        <f>INDEX(resultados!$A$2:$ZZ$1797, 1464, MATCH($B$2, resultados!$A$1:$ZZ$1, 0))</f>
        <v/>
      </c>
      <c r="C1470">
        <f>INDEX(resultados!$A$2:$ZZ$1797, 1464, MATCH($B$3, resultados!$A$1:$ZZ$1, 0))</f>
        <v/>
      </c>
    </row>
    <row r="1471">
      <c r="A1471">
        <f>INDEX(resultados!$A$2:$ZZ$1797, 1465, MATCH($B$1, resultados!$A$1:$ZZ$1, 0))</f>
        <v/>
      </c>
      <c r="B1471">
        <f>INDEX(resultados!$A$2:$ZZ$1797, 1465, MATCH($B$2, resultados!$A$1:$ZZ$1, 0))</f>
        <v/>
      </c>
      <c r="C1471">
        <f>INDEX(resultados!$A$2:$ZZ$1797, 1465, MATCH($B$3, resultados!$A$1:$ZZ$1, 0))</f>
        <v/>
      </c>
    </row>
    <row r="1472">
      <c r="A1472">
        <f>INDEX(resultados!$A$2:$ZZ$1797, 1466, MATCH($B$1, resultados!$A$1:$ZZ$1, 0))</f>
        <v/>
      </c>
      <c r="B1472">
        <f>INDEX(resultados!$A$2:$ZZ$1797, 1466, MATCH($B$2, resultados!$A$1:$ZZ$1, 0))</f>
        <v/>
      </c>
      <c r="C1472">
        <f>INDEX(resultados!$A$2:$ZZ$1797, 1466, MATCH($B$3, resultados!$A$1:$ZZ$1, 0))</f>
        <v/>
      </c>
    </row>
    <row r="1473">
      <c r="A1473">
        <f>INDEX(resultados!$A$2:$ZZ$1797, 1467, MATCH($B$1, resultados!$A$1:$ZZ$1, 0))</f>
        <v/>
      </c>
      <c r="B1473">
        <f>INDEX(resultados!$A$2:$ZZ$1797, 1467, MATCH($B$2, resultados!$A$1:$ZZ$1, 0))</f>
        <v/>
      </c>
      <c r="C1473">
        <f>INDEX(resultados!$A$2:$ZZ$1797, 1467, MATCH($B$3, resultados!$A$1:$ZZ$1, 0))</f>
        <v/>
      </c>
    </row>
    <row r="1474">
      <c r="A1474">
        <f>INDEX(resultados!$A$2:$ZZ$1797, 1468, MATCH($B$1, resultados!$A$1:$ZZ$1, 0))</f>
        <v/>
      </c>
      <c r="B1474">
        <f>INDEX(resultados!$A$2:$ZZ$1797, 1468, MATCH($B$2, resultados!$A$1:$ZZ$1, 0))</f>
        <v/>
      </c>
      <c r="C1474">
        <f>INDEX(resultados!$A$2:$ZZ$1797, 1468, MATCH($B$3, resultados!$A$1:$ZZ$1, 0))</f>
        <v/>
      </c>
    </row>
    <row r="1475">
      <c r="A1475">
        <f>INDEX(resultados!$A$2:$ZZ$1797, 1469, MATCH($B$1, resultados!$A$1:$ZZ$1, 0))</f>
        <v/>
      </c>
      <c r="B1475">
        <f>INDEX(resultados!$A$2:$ZZ$1797, 1469, MATCH($B$2, resultados!$A$1:$ZZ$1, 0))</f>
        <v/>
      </c>
      <c r="C1475">
        <f>INDEX(resultados!$A$2:$ZZ$1797, 1469, MATCH($B$3, resultados!$A$1:$ZZ$1, 0))</f>
        <v/>
      </c>
    </row>
    <row r="1476">
      <c r="A1476">
        <f>INDEX(resultados!$A$2:$ZZ$1797, 1470, MATCH($B$1, resultados!$A$1:$ZZ$1, 0))</f>
        <v/>
      </c>
      <c r="B1476">
        <f>INDEX(resultados!$A$2:$ZZ$1797, 1470, MATCH($B$2, resultados!$A$1:$ZZ$1, 0))</f>
        <v/>
      </c>
      <c r="C1476">
        <f>INDEX(resultados!$A$2:$ZZ$1797, 1470, MATCH($B$3, resultados!$A$1:$ZZ$1, 0))</f>
        <v/>
      </c>
    </row>
    <row r="1477">
      <c r="A1477">
        <f>INDEX(resultados!$A$2:$ZZ$1797, 1471, MATCH($B$1, resultados!$A$1:$ZZ$1, 0))</f>
        <v/>
      </c>
      <c r="B1477">
        <f>INDEX(resultados!$A$2:$ZZ$1797, 1471, MATCH($B$2, resultados!$A$1:$ZZ$1, 0))</f>
        <v/>
      </c>
      <c r="C1477">
        <f>INDEX(resultados!$A$2:$ZZ$1797, 1471, MATCH($B$3, resultados!$A$1:$ZZ$1, 0))</f>
        <v/>
      </c>
    </row>
    <row r="1478">
      <c r="A1478">
        <f>INDEX(resultados!$A$2:$ZZ$1797, 1472, MATCH($B$1, resultados!$A$1:$ZZ$1, 0))</f>
        <v/>
      </c>
      <c r="B1478">
        <f>INDEX(resultados!$A$2:$ZZ$1797, 1472, MATCH($B$2, resultados!$A$1:$ZZ$1, 0))</f>
        <v/>
      </c>
      <c r="C1478">
        <f>INDEX(resultados!$A$2:$ZZ$1797, 1472, MATCH($B$3, resultados!$A$1:$ZZ$1, 0))</f>
        <v/>
      </c>
    </row>
    <row r="1479">
      <c r="A1479">
        <f>INDEX(resultados!$A$2:$ZZ$1797, 1473, MATCH($B$1, resultados!$A$1:$ZZ$1, 0))</f>
        <v/>
      </c>
      <c r="B1479">
        <f>INDEX(resultados!$A$2:$ZZ$1797, 1473, MATCH($B$2, resultados!$A$1:$ZZ$1, 0))</f>
        <v/>
      </c>
      <c r="C1479">
        <f>INDEX(resultados!$A$2:$ZZ$1797, 1473, MATCH($B$3, resultados!$A$1:$ZZ$1, 0))</f>
        <v/>
      </c>
    </row>
    <row r="1480">
      <c r="A1480">
        <f>INDEX(resultados!$A$2:$ZZ$1797, 1474, MATCH($B$1, resultados!$A$1:$ZZ$1, 0))</f>
        <v/>
      </c>
      <c r="B1480">
        <f>INDEX(resultados!$A$2:$ZZ$1797, 1474, MATCH($B$2, resultados!$A$1:$ZZ$1, 0))</f>
        <v/>
      </c>
      <c r="C1480">
        <f>INDEX(resultados!$A$2:$ZZ$1797, 1474, MATCH($B$3, resultados!$A$1:$ZZ$1, 0))</f>
        <v/>
      </c>
    </row>
    <row r="1481">
      <c r="A1481">
        <f>INDEX(resultados!$A$2:$ZZ$1797, 1475, MATCH($B$1, resultados!$A$1:$ZZ$1, 0))</f>
        <v/>
      </c>
      <c r="B1481">
        <f>INDEX(resultados!$A$2:$ZZ$1797, 1475, MATCH($B$2, resultados!$A$1:$ZZ$1, 0))</f>
        <v/>
      </c>
      <c r="C1481">
        <f>INDEX(resultados!$A$2:$ZZ$1797, 1475, MATCH($B$3, resultados!$A$1:$ZZ$1, 0))</f>
        <v/>
      </c>
    </row>
    <row r="1482">
      <c r="A1482">
        <f>INDEX(resultados!$A$2:$ZZ$1797, 1476, MATCH($B$1, resultados!$A$1:$ZZ$1, 0))</f>
        <v/>
      </c>
      <c r="B1482">
        <f>INDEX(resultados!$A$2:$ZZ$1797, 1476, MATCH($B$2, resultados!$A$1:$ZZ$1, 0))</f>
        <v/>
      </c>
      <c r="C1482">
        <f>INDEX(resultados!$A$2:$ZZ$1797, 1476, MATCH($B$3, resultados!$A$1:$ZZ$1, 0))</f>
        <v/>
      </c>
    </row>
    <row r="1483">
      <c r="A1483">
        <f>INDEX(resultados!$A$2:$ZZ$1797, 1477, MATCH($B$1, resultados!$A$1:$ZZ$1, 0))</f>
        <v/>
      </c>
      <c r="B1483">
        <f>INDEX(resultados!$A$2:$ZZ$1797, 1477, MATCH($B$2, resultados!$A$1:$ZZ$1, 0))</f>
        <v/>
      </c>
      <c r="C1483">
        <f>INDEX(resultados!$A$2:$ZZ$1797, 1477, MATCH($B$3, resultados!$A$1:$ZZ$1, 0))</f>
        <v/>
      </c>
    </row>
    <row r="1484">
      <c r="A1484">
        <f>INDEX(resultados!$A$2:$ZZ$1797, 1478, MATCH($B$1, resultados!$A$1:$ZZ$1, 0))</f>
        <v/>
      </c>
      <c r="B1484">
        <f>INDEX(resultados!$A$2:$ZZ$1797, 1478, MATCH($B$2, resultados!$A$1:$ZZ$1, 0))</f>
        <v/>
      </c>
      <c r="C1484">
        <f>INDEX(resultados!$A$2:$ZZ$1797, 1478, MATCH($B$3, resultados!$A$1:$ZZ$1, 0))</f>
        <v/>
      </c>
    </row>
    <row r="1485">
      <c r="A1485">
        <f>INDEX(resultados!$A$2:$ZZ$1797, 1479, MATCH($B$1, resultados!$A$1:$ZZ$1, 0))</f>
        <v/>
      </c>
      <c r="B1485">
        <f>INDEX(resultados!$A$2:$ZZ$1797, 1479, MATCH($B$2, resultados!$A$1:$ZZ$1, 0))</f>
        <v/>
      </c>
      <c r="C1485">
        <f>INDEX(resultados!$A$2:$ZZ$1797, 1479, MATCH($B$3, resultados!$A$1:$ZZ$1, 0))</f>
        <v/>
      </c>
    </row>
    <row r="1486">
      <c r="A1486">
        <f>INDEX(resultados!$A$2:$ZZ$1797, 1480, MATCH($B$1, resultados!$A$1:$ZZ$1, 0))</f>
        <v/>
      </c>
      <c r="B1486">
        <f>INDEX(resultados!$A$2:$ZZ$1797, 1480, MATCH($B$2, resultados!$A$1:$ZZ$1, 0))</f>
        <v/>
      </c>
      <c r="C1486">
        <f>INDEX(resultados!$A$2:$ZZ$1797, 1480, MATCH($B$3, resultados!$A$1:$ZZ$1, 0))</f>
        <v/>
      </c>
    </row>
    <row r="1487">
      <c r="A1487">
        <f>INDEX(resultados!$A$2:$ZZ$1797, 1481, MATCH($B$1, resultados!$A$1:$ZZ$1, 0))</f>
        <v/>
      </c>
      <c r="B1487">
        <f>INDEX(resultados!$A$2:$ZZ$1797, 1481, MATCH($B$2, resultados!$A$1:$ZZ$1, 0))</f>
        <v/>
      </c>
      <c r="C1487">
        <f>INDEX(resultados!$A$2:$ZZ$1797, 1481, MATCH($B$3, resultados!$A$1:$ZZ$1, 0))</f>
        <v/>
      </c>
    </row>
    <row r="1488">
      <c r="A1488">
        <f>INDEX(resultados!$A$2:$ZZ$1797, 1482, MATCH($B$1, resultados!$A$1:$ZZ$1, 0))</f>
        <v/>
      </c>
      <c r="B1488">
        <f>INDEX(resultados!$A$2:$ZZ$1797, 1482, MATCH($B$2, resultados!$A$1:$ZZ$1, 0))</f>
        <v/>
      </c>
      <c r="C1488">
        <f>INDEX(resultados!$A$2:$ZZ$1797, 1482, MATCH($B$3, resultados!$A$1:$ZZ$1, 0))</f>
        <v/>
      </c>
    </row>
    <row r="1489">
      <c r="A1489">
        <f>INDEX(resultados!$A$2:$ZZ$1797, 1483, MATCH($B$1, resultados!$A$1:$ZZ$1, 0))</f>
        <v/>
      </c>
      <c r="B1489">
        <f>INDEX(resultados!$A$2:$ZZ$1797, 1483, MATCH($B$2, resultados!$A$1:$ZZ$1, 0))</f>
        <v/>
      </c>
      <c r="C1489">
        <f>INDEX(resultados!$A$2:$ZZ$1797, 1483, MATCH($B$3, resultados!$A$1:$ZZ$1, 0))</f>
        <v/>
      </c>
    </row>
    <row r="1490">
      <c r="A1490">
        <f>INDEX(resultados!$A$2:$ZZ$1797, 1484, MATCH($B$1, resultados!$A$1:$ZZ$1, 0))</f>
        <v/>
      </c>
      <c r="B1490">
        <f>INDEX(resultados!$A$2:$ZZ$1797, 1484, MATCH($B$2, resultados!$A$1:$ZZ$1, 0))</f>
        <v/>
      </c>
      <c r="C1490">
        <f>INDEX(resultados!$A$2:$ZZ$1797, 1484, MATCH($B$3, resultados!$A$1:$ZZ$1, 0))</f>
        <v/>
      </c>
    </row>
    <row r="1491">
      <c r="A1491">
        <f>INDEX(resultados!$A$2:$ZZ$1797, 1485, MATCH($B$1, resultados!$A$1:$ZZ$1, 0))</f>
        <v/>
      </c>
      <c r="B1491">
        <f>INDEX(resultados!$A$2:$ZZ$1797, 1485, MATCH($B$2, resultados!$A$1:$ZZ$1, 0))</f>
        <v/>
      </c>
      <c r="C1491">
        <f>INDEX(resultados!$A$2:$ZZ$1797, 1485, MATCH($B$3, resultados!$A$1:$ZZ$1, 0))</f>
        <v/>
      </c>
    </row>
    <row r="1492">
      <c r="A1492">
        <f>INDEX(resultados!$A$2:$ZZ$1797, 1486, MATCH($B$1, resultados!$A$1:$ZZ$1, 0))</f>
        <v/>
      </c>
      <c r="B1492">
        <f>INDEX(resultados!$A$2:$ZZ$1797, 1486, MATCH($B$2, resultados!$A$1:$ZZ$1, 0))</f>
        <v/>
      </c>
      <c r="C1492">
        <f>INDEX(resultados!$A$2:$ZZ$1797, 1486, MATCH($B$3, resultados!$A$1:$ZZ$1, 0))</f>
        <v/>
      </c>
    </row>
    <row r="1493">
      <c r="A1493">
        <f>INDEX(resultados!$A$2:$ZZ$1797, 1487, MATCH($B$1, resultados!$A$1:$ZZ$1, 0))</f>
        <v/>
      </c>
      <c r="B1493">
        <f>INDEX(resultados!$A$2:$ZZ$1797, 1487, MATCH($B$2, resultados!$A$1:$ZZ$1, 0))</f>
        <v/>
      </c>
      <c r="C1493">
        <f>INDEX(resultados!$A$2:$ZZ$1797, 1487, MATCH($B$3, resultados!$A$1:$ZZ$1, 0))</f>
        <v/>
      </c>
    </row>
    <row r="1494">
      <c r="A1494">
        <f>INDEX(resultados!$A$2:$ZZ$1797, 1488, MATCH($B$1, resultados!$A$1:$ZZ$1, 0))</f>
        <v/>
      </c>
      <c r="B1494">
        <f>INDEX(resultados!$A$2:$ZZ$1797, 1488, MATCH($B$2, resultados!$A$1:$ZZ$1, 0))</f>
        <v/>
      </c>
      <c r="C1494">
        <f>INDEX(resultados!$A$2:$ZZ$1797, 1488, MATCH($B$3, resultados!$A$1:$ZZ$1, 0))</f>
        <v/>
      </c>
    </row>
    <row r="1495">
      <c r="A1495">
        <f>INDEX(resultados!$A$2:$ZZ$1797, 1489, MATCH($B$1, resultados!$A$1:$ZZ$1, 0))</f>
        <v/>
      </c>
      <c r="B1495">
        <f>INDEX(resultados!$A$2:$ZZ$1797, 1489, MATCH($B$2, resultados!$A$1:$ZZ$1, 0))</f>
        <v/>
      </c>
      <c r="C1495">
        <f>INDEX(resultados!$A$2:$ZZ$1797, 1489, MATCH($B$3, resultados!$A$1:$ZZ$1, 0))</f>
        <v/>
      </c>
    </row>
    <row r="1496">
      <c r="A1496">
        <f>INDEX(resultados!$A$2:$ZZ$1797, 1490, MATCH($B$1, resultados!$A$1:$ZZ$1, 0))</f>
        <v/>
      </c>
      <c r="B1496">
        <f>INDEX(resultados!$A$2:$ZZ$1797, 1490, MATCH($B$2, resultados!$A$1:$ZZ$1, 0))</f>
        <v/>
      </c>
      <c r="C1496">
        <f>INDEX(resultados!$A$2:$ZZ$1797, 1490, MATCH($B$3, resultados!$A$1:$ZZ$1, 0))</f>
        <v/>
      </c>
    </row>
    <row r="1497">
      <c r="A1497">
        <f>INDEX(resultados!$A$2:$ZZ$1797, 1491, MATCH($B$1, resultados!$A$1:$ZZ$1, 0))</f>
        <v/>
      </c>
      <c r="B1497">
        <f>INDEX(resultados!$A$2:$ZZ$1797, 1491, MATCH($B$2, resultados!$A$1:$ZZ$1, 0))</f>
        <v/>
      </c>
      <c r="C1497">
        <f>INDEX(resultados!$A$2:$ZZ$1797, 1491, MATCH($B$3, resultados!$A$1:$ZZ$1, 0))</f>
        <v/>
      </c>
    </row>
    <row r="1498">
      <c r="A1498">
        <f>INDEX(resultados!$A$2:$ZZ$1797, 1492, MATCH($B$1, resultados!$A$1:$ZZ$1, 0))</f>
        <v/>
      </c>
      <c r="B1498">
        <f>INDEX(resultados!$A$2:$ZZ$1797, 1492, MATCH($B$2, resultados!$A$1:$ZZ$1, 0))</f>
        <v/>
      </c>
      <c r="C1498">
        <f>INDEX(resultados!$A$2:$ZZ$1797, 1492, MATCH($B$3, resultados!$A$1:$ZZ$1, 0))</f>
        <v/>
      </c>
    </row>
    <row r="1499">
      <c r="A1499">
        <f>INDEX(resultados!$A$2:$ZZ$1797, 1493, MATCH($B$1, resultados!$A$1:$ZZ$1, 0))</f>
        <v/>
      </c>
      <c r="B1499">
        <f>INDEX(resultados!$A$2:$ZZ$1797, 1493, MATCH($B$2, resultados!$A$1:$ZZ$1, 0))</f>
        <v/>
      </c>
      <c r="C1499">
        <f>INDEX(resultados!$A$2:$ZZ$1797, 1493, MATCH($B$3, resultados!$A$1:$ZZ$1, 0))</f>
        <v/>
      </c>
    </row>
    <row r="1500">
      <c r="A1500">
        <f>INDEX(resultados!$A$2:$ZZ$1797, 1494, MATCH($B$1, resultados!$A$1:$ZZ$1, 0))</f>
        <v/>
      </c>
      <c r="B1500">
        <f>INDEX(resultados!$A$2:$ZZ$1797, 1494, MATCH($B$2, resultados!$A$1:$ZZ$1, 0))</f>
        <v/>
      </c>
      <c r="C1500">
        <f>INDEX(resultados!$A$2:$ZZ$1797, 1494, MATCH($B$3, resultados!$A$1:$ZZ$1, 0))</f>
        <v/>
      </c>
    </row>
    <row r="1501">
      <c r="A1501">
        <f>INDEX(resultados!$A$2:$ZZ$1797, 1495, MATCH($B$1, resultados!$A$1:$ZZ$1, 0))</f>
        <v/>
      </c>
      <c r="B1501">
        <f>INDEX(resultados!$A$2:$ZZ$1797, 1495, MATCH($B$2, resultados!$A$1:$ZZ$1, 0))</f>
        <v/>
      </c>
      <c r="C1501">
        <f>INDEX(resultados!$A$2:$ZZ$1797, 1495, MATCH($B$3, resultados!$A$1:$ZZ$1, 0))</f>
        <v/>
      </c>
    </row>
    <row r="1502">
      <c r="A1502">
        <f>INDEX(resultados!$A$2:$ZZ$1797, 1496, MATCH($B$1, resultados!$A$1:$ZZ$1, 0))</f>
        <v/>
      </c>
      <c r="B1502">
        <f>INDEX(resultados!$A$2:$ZZ$1797, 1496, MATCH($B$2, resultados!$A$1:$ZZ$1, 0))</f>
        <v/>
      </c>
      <c r="C1502">
        <f>INDEX(resultados!$A$2:$ZZ$1797, 1496, MATCH($B$3, resultados!$A$1:$ZZ$1, 0))</f>
        <v/>
      </c>
    </row>
    <row r="1503">
      <c r="A1503">
        <f>INDEX(resultados!$A$2:$ZZ$1797, 1497, MATCH($B$1, resultados!$A$1:$ZZ$1, 0))</f>
        <v/>
      </c>
      <c r="B1503">
        <f>INDEX(resultados!$A$2:$ZZ$1797, 1497, MATCH($B$2, resultados!$A$1:$ZZ$1, 0))</f>
        <v/>
      </c>
      <c r="C1503">
        <f>INDEX(resultados!$A$2:$ZZ$1797, 1497, MATCH($B$3, resultados!$A$1:$ZZ$1, 0))</f>
        <v/>
      </c>
    </row>
    <row r="1504">
      <c r="A1504">
        <f>INDEX(resultados!$A$2:$ZZ$1797, 1498, MATCH($B$1, resultados!$A$1:$ZZ$1, 0))</f>
        <v/>
      </c>
      <c r="B1504">
        <f>INDEX(resultados!$A$2:$ZZ$1797, 1498, MATCH($B$2, resultados!$A$1:$ZZ$1, 0))</f>
        <v/>
      </c>
      <c r="C1504">
        <f>INDEX(resultados!$A$2:$ZZ$1797, 1498, MATCH($B$3, resultados!$A$1:$ZZ$1, 0))</f>
        <v/>
      </c>
    </row>
    <row r="1505">
      <c r="A1505">
        <f>INDEX(resultados!$A$2:$ZZ$1797, 1499, MATCH($B$1, resultados!$A$1:$ZZ$1, 0))</f>
        <v/>
      </c>
      <c r="B1505">
        <f>INDEX(resultados!$A$2:$ZZ$1797, 1499, MATCH($B$2, resultados!$A$1:$ZZ$1, 0))</f>
        <v/>
      </c>
      <c r="C1505">
        <f>INDEX(resultados!$A$2:$ZZ$1797, 1499, MATCH($B$3, resultados!$A$1:$ZZ$1, 0))</f>
        <v/>
      </c>
    </row>
    <row r="1506">
      <c r="A1506">
        <f>INDEX(resultados!$A$2:$ZZ$1797, 1500, MATCH($B$1, resultados!$A$1:$ZZ$1, 0))</f>
        <v/>
      </c>
      <c r="B1506">
        <f>INDEX(resultados!$A$2:$ZZ$1797, 1500, MATCH($B$2, resultados!$A$1:$ZZ$1, 0))</f>
        <v/>
      </c>
      <c r="C1506">
        <f>INDEX(resultados!$A$2:$ZZ$1797, 1500, MATCH($B$3, resultados!$A$1:$ZZ$1, 0))</f>
        <v/>
      </c>
    </row>
    <row r="1507">
      <c r="A1507">
        <f>INDEX(resultados!$A$2:$ZZ$1797, 1501, MATCH($B$1, resultados!$A$1:$ZZ$1, 0))</f>
        <v/>
      </c>
      <c r="B1507">
        <f>INDEX(resultados!$A$2:$ZZ$1797, 1501, MATCH($B$2, resultados!$A$1:$ZZ$1, 0))</f>
        <v/>
      </c>
      <c r="C1507">
        <f>INDEX(resultados!$A$2:$ZZ$1797, 1501, MATCH($B$3, resultados!$A$1:$ZZ$1, 0))</f>
        <v/>
      </c>
    </row>
    <row r="1508">
      <c r="A1508">
        <f>INDEX(resultados!$A$2:$ZZ$1797, 1502, MATCH($B$1, resultados!$A$1:$ZZ$1, 0))</f>
        <v/>
      </c>
      <c r="B1508">
        <f>INDEX(resultados!$A$2:$ZZ$1797, 1502, MATCH($B$2, resultados!$A$1:$ZZ$1, 0))</f>
        <v/>
      </c>
      <c r="C1508">
        <f>INDEX(resultados!$A$2:$ZZ$1797, 1502, MATCH($B$3, resultados!$A$1:$ZZ$1, 0))</f>
        <v/>
      </c>
    </row>
    <row r="1509">
      <c r="A1509">
        <f>INDEX(resultados!$A$2:$ZZ$1797, 1503, MATCH($B$1, resultados!$A$1:$ZZ$1, 0))</f>
        <v/>
      </c>
      <c r="B1509">
        <f>INDEX(resultados!$A$2:$ZZ$1797, 1503, MATCH($B$2, resultados!$A$1:$ZZ$1, 0))</f>
        <v/>
      </c>
      <c r="C1509">
        <f>INDEX(resultados!$A$2:$ZZ$1797, 1503, MATCH($B$3, resultados!$A$1:$ZZ$1, 0))</f>
        <v/>
      </c>
    </row>
    <row r="1510">
      <c r="A1510">
        <f>INDEX(resultados!$A$2:$ZZ$1797, 1504, MATCH($B$1, resultados!$A$1:$ZZ$1, 0))</f>
        <v/>
      </c>
      <c r="B1510">
        <f>INDEX(resultados!$A$2:$ZZ$1797, 1504, MATCH($B$2, resultados!$A$1:$ZZ$1, 0))</f>
        <v/>
      </c>
      <c r="C1510">
        <f>INDEX(resultados!$A$2:$ZZ$1797, 1504, MATCH($B$3, resultados!$A$1:$ZZ$1, 0))</f>
        <v/>
      </c>
    </row>
    <row r="1511">
      <c r="A1511">
        <f>INDEX(resultados!$A$2:$ZZ$1797, 1505, MATCH($B$1, resultados!$A$1:$ZZ$1, 0))</f>
        <v/>
      </c>
      <c r="B1511">
        <f>INDEX(resultados!$A$2:$ZZ$1797, 1505, MATCH($B$2, resultados!$A$1:$ZZ$1, 0))</f>
        <v/>
      </c>
      <c r="C1511">
        <f>INDEX(resultados!$A$2:$ZZ$1797, 1505, MATCH($B$3, resultados!$A$1:$ZZ$1, 0))</f>
        <v/>
      </c>
    </row>
    <row r="1512">
      <c r="A1512">
        <f>INDEX(resultados!$A$2:$ZZ$1797, 1506, MATCH($B$1, resultados!$A$1:$ZZ$1, 0))</f>
        <v/>
      </c>
      <c r="B1512">
        <f>INDEX(resultados!$A$2:$ZZ$1797, 1506, MATCH($B$2, resultados!$A$1:$ZZ$1, 0))</f>
        <v/>
      </c>
      <c r="C1512">
        <f>INDEX(resultados!$A$2:$ZZ$1797, 1506, MATCH($B$3, resultados!$A$1:$ZZ$1, 0))</f>
        <v/>
      </c>
    </row>
    <row r="1513">
      <c r="A1513">
        <f>INDEX(resultados!$A$2:$ZZ$1797, 1507, MATCH($B$1, resultados!$A$1:$ZZ$1, 0))</f>
        <v/>
      </c>
      <c r="B1513">
        <f>INDEX(resultados!$A$2:$ZZ$1797, 1507, MATCH($B$2, resultados!$A$1:$ZZ$1, 0))</f>
        <v/>
      </c>
      <c r="C1513">
        <f>INDEX(resultados!$A$2:$ZZ$1797, 1507, MATCH($B$3, resultados!$A$1:$ZZ$1, 0))</f>
        <v/>
      </c>
    </row>
    <row r="1514">
      <c r="A1514">
        <f>INDEX(resultados!$A$2:$ZZ$1797, 1508, MATCH($B$1, resultados!$A$1:$ZZ$1, 0))</f>
        <v/>
      </c>
      <c r="B1514">
        <f>INDEX(resultados!$A$2:$ZZ$1797, 1508, MATCH($B$2, resultados!$A$1:$ZZ$1, 0))</f>
        <v/>
      </c>
      <c r="C1514">
        <f>INDEX(resultados!$A$2:$ZZ$1797, 1508, MATCH($B$3, resultados!$A$1:$ZZ$1, 0))</f>
        <v/>
      </c>
    </row>
    <row r="1515">
      <c r="A1515">
        <f>INDEX(resultados!$A$2:$ZZ$1797, 1509, MATCH($B$1, resultados!$A$1:$ZZ$1, 0))</f>
        <v/>
      </c>
      <c r="B1515">
        <f>INDEX(resultados!$A$2:$ZZ$1797, 1509, MATCH($B$2, resultados!$A$1:$ZZ$1, 0))</f>
        <v/>
      </c>
      <c r="C1515">
        <f>INDEX(resultados!$A$2:$ZZ$1797, 1509, MATCH($B$3, resultados!$A$1:$ZZ$1, 0))</f>
        <v/>
      </c>
    </row>
    <row r="1516">
      <c r="A1516">
        <f>INDEX(resultados!$A$2:$ZZ$1797, 1510, MATCH($B$1, resultados!$A$1:$ZZ$1, 0))</f>
        <v/>
      </c>
      <c r="B1516">
        <f>INDEX(resultados!$A$2:$ZZ$1797, 1510, MATCH($B$2, resultados!$A$1:$ZZ$1, 0))</f>
        <v/>
      </c>
      <c r="C1516">
        <f>INDEX(resultados!$A$2:$ZZ$1797, 1510, MATCH($B$3, resultados!$A$1:$ZZ$1, 0))</f>
        <v/>
      </c>
    </row>
    <row r="1517">
      <c r="A1517">
        <f>INDEX(resultados!$A$2:$ZZ$1797, 1511, MATCH($B$1, resultados!$A$1:$ZZ$1, 0))</f>
        <v/>
      </c>
      <c r="B1517">
        <f>INDEX(resultados!$A$2:$ZZ$1797, 1511, MATCH($B$2, resultados!$A$1:$ZZ$1, 0))</f>
        <v/>
      </c>
      <c r="C1517">
        <f>INDEX(resultados!$A$2:$ZZ$1797, 1511, MATCH($B$3, resultados!$A$1:$ZZ$1, 0))</f>
        <v/>
      </c>
    </row>
    <row r="1518">
      <c r="A1518">
        <f>INDEX(resultados!$A$2:$ZZ$1797, 1512, MATCH($B$1, resultados!$A$1:$ZZ$1, 0))</f>
        <v/>
      </c>
      <c r="B1518">
        <f>INDEX(resultados!$A$2:$ZZ$1797, 1512, MATCH($B$2, resultados!$A$1:$ZZ$1, 0))</f>
        <v/>
      </c>
      <c r="C1518">
        <f>INDEX(resultados!$A$2:$ZZ$1797, 1512, MATCH($B$3, resultados!$A$1:$ZZ$1, 0))</f>
        <v/>
      </c>
    </row>
    <row r="1519">
      <c r="A1519">
        <f>INDEX(resultados!$A$2:$ZZ$1797, 1513, MATCH($B$1, resultados!$A$1:$ZZ$1, 0))</f>
        <v/>
      </c>
      <c r="B1519">
        <f>INDEX(resultados!$A$2:$ZZ$1797, 1513, MATCH($B$2, resultados!$A$1:$ZZ$1, 0))</f>
        <v/>
      </c>
      <c r="C1519">
        <f>INDEX(resultados!$A$2:$ZZ$1797, 1513, MATCH($B$3, resultados!$A$1:$ZZ$1, 0))</f>
        <v/>
      </c>
    </row>
    <row r="1520">
      <c r="A1520">
        <f>INDEX(resultados!$A$2:$ZZ$1797, 1514, MATCH($B$1, resultados!$A$1:$ZZ$1, 0))</f>
        <v/>
      </c>
      <c r="B1520">
        <f>INDEX(resultados!$A$2:$ZZ$1797, 1514, MATCH($B$2, resultados!$A$1:$ZZ$1, 0))</f>
        <v/>
      </c>
      <c r="C1520">
        <f>INDEX(resultados!$A$2:$ZZ$1797, 1514, MATCH($B$3, resultados!$A$1:$ZZ$1, 0))</f>
        <v/>
      </c>
    </row>
    <row r="1521">
      <c r="A1521">
        <f>INDEX(resultados!$A$2:$ZZ$1797, 1515, MATCH($B$1, resultados!$A$1:$ZZ$1, 0))</f>
        <v/>
      </c>
      <c r="B1521">
        <f>INDEX(resultados!$A$2:$ZZ$1797, 1515, MATCH($B$2, resultados!$A$1:$ZZ$1, 0))</f>
        <v/>
      </c>
      <c r="C1521">
        <f>INDEX(resultados!$A$2:$ZZ$1797, 1515, MATCH($B$3, resultados!$A$1:$ZZ$1, 0))</f>
        <v/>
      </c>
    </row>
    <row r="1522">
      <c r="A1522">
        <f>INDEX(resultados!$A$2:$ZZ$1797, 1516, MATCH($B$1, resultados!$A$1:$ZZ$1, 0))</f>
        <v/>
      </c>
      <c r="B1522">
        <f>INDEX(resultados!$A$2:$ZZ$1797, 1516, MATCH($B$2, resultados!$A$1:$ZZ$1, 0))</f>
        <v/>
      </c>
      <c r="C1522">
        <f>INDEX(resultados!$A$2:$ZZ$1797, 1516, MATCH($B$3, resultados!$A$1:$ZZ$1, 0))</f>
        <v/>
      </c>
    </row>
    <row r="1523">
      <c r="A1523">
        <f>INDEX(resultados!$A$2:$ZZ$1797, 1517, MATCH($B$1, resultados!$A$1:$ZZ$1, 0))</f>
        <v/>
      </c>
      <c r="B1523">
        <f>INDEX(resultados!$A$2:$ZZ$1797, 1517, MATCH($B$2, resultados!$A$1:$ZZ$1, 0))</f>
        <v/>
      </c>
      <c r="C1523">
        <f>INDEX(resultados!$A$2:$ZZ$1797, 1517, MATCH($B$3, resultados!$A$1:$ZZ$1, 0))</f>
        <v/>
      </c>
    </row>
    <row r="1524">
      <c r="A1524">
        <f>INDEX(resultados!$A$2:$ZZ$1797, 1518, MATCH($B$1, resultados!$A$1:$ZZ$1, 0))</f>
        <v/>
      </c>
      <c r="B1524">
        <f>INDEX(resultados!$A$2:$ZZ$1797, 1518, MATCH($B$2, resultados!$A$1:$ZZ$1, 0))</f>
        <v/>
      </c>
      <c r="C1524">
        <f>INDEX(resultados!$A$2:$ZZ$1797, 1518, MATCH($B$3, resultados!$A$1:$ZZ$1, 0))</f>
        <v/>
      </c>
    </row>
    <row r="1525">
      <c r="A1525">
        <f>INDEX(resultados!$A$2:$ZZ$1797, 1519, MATCH($B$1, resultados!$A$1:$ZZ$1, 0))</f>
        <v/>
      </c>
      <c r="B1525">
        <f>INDEX(resultados!$A$2:$ZZ$1797, 1519, MATCH($B$2, resultados!$A$1:$ZZ$1, 0))</f>
        <v/>
      </c>
      <c r="C1525">
        <f>INDEX(resultados!$A$2:$ZZ$1797, 1519, MATCH($B$3, resultados!$A$1:$ZZ$1, 0))</f>
        <v/>
      </c>
    </row>
    <row r="1526">
      <c r="A1526">
        <f>INDEX(resultados!$A$2:$ZZ$1797, 1520, MATCH($B$1, resultados!$A$1:$ZZ$1, 0))</f>
        <v/>
      </c>
      <c r="B1526">
        <f>INDEX(resultados!$A$2:$ZZ$1797, 1520, MATCH($B$2, resultados!$A$1:$ZZ$1, 0))</f>
        <v/>
      </c>
      <c r="C1526">
        <f>INDEX(resultados!$A$2:$ZZ$1797, 1520, MATCH($B$3, resultados!$A$1:$ZZ$1, 0))</f>
        <v/>
      </c>
    </row>
    <row r="1527">
      <c r="A1527">
        <f>INDEX(resultados!$A$2:$ZZ$1797, 1521, MATCH($B$1, resultados!$A$1:$ZZ$1, 0))</f>
        <v/>
      </c>
      <c r="B1527">
        <f>INDEX(resultados!$A$2:$ZZ$1797, 1521, MATCH($B$2, resultados!$A$1:$ZZ$1, 0))</f>
        <v/>
      </c>
      <c r="C1527">
        <f>INDEX(resultados!$A$2:$ZZ$1797, 1521, MATCH($B$3, resultados!$A$1:$ZZ$1, 0))</f>
        <v/>
      </c>
    </row>
    <row r="1528">
      <c r="A1528">
        <f>INDEX(resultados!$A$2:$ZZ$1797, 1522, MATCH($B$1, resultados!$A$1:$ZZ$1, 0))</f>
        <v/>
      </c>
      <c r="B1528">
        <f>INDEX(resultados!$A$2:$ZZ$1797, 1522, MATCH($B$2, resultados!$A$1:$ZZ$1, 0))</f>
        <v/>
      </c>
      <c r="C1528">
        <f>INDEX(resultados!$A$2:$ZZ$1797, 1522, MATCH($B$3, resultados!$A$1:$ZZ$1, 0))</f>
        <v/>
      </c>
    </row>
    <row r="1529">
      <c r="A1529">
        <f>INDEX(resultados!$A$2:$ZZ$1797, 1523, MATCH($B$1, resultados!$A$1:$ZZ$1, 0))</f>
        <v/>
      </c>
      <c r="B1529">
        <f>INDEX(resultados!$A$2:$ZZ$1797, 1523, MATCH($B$2, resultados!$A$1:$ZZ$1, 0))</f>
        <v/>
      </c>
      <c r="C1529">
        <f>INDEX(resultados!$A$2:$ZZ$1797, 1523, MATCH($B$3, resultados!$A$1:$ZZ$1, 0))</f>
        <v/>
      </c>
    </row>
    <row r="1530">
      <c r="A1530">
        <f>INDEX(resultados!$A$2:$ZZ$1797, 1524, MATCH($B$1, resultados!$A$1:$ZZ$1, 0))</f>
        <v/>
      </c>
      <c r="B1530">
        <f>INDEX(resultados!$A$2:$ZZ$1797, 1524, MATCH($B$2, resultados!$A$1:$ZZ$1, 0))</f>
        <v/>
      </c>
      <c r="C1530">
        <f>INDEX(resultados!$A$2:$ZZ$1797, 1524, MATCH($B$3, resultados!$A$1:$ZZ$1, 0))</f>
        <v/>
      </c>
    </row>
    <row r="1531">
      <c r="A1531">
        <f>INDEX(resultados!$A$2:$ZZ$1797, 1525, MATCH($B$1, resultados!$A$1:$ZZ$1, 0))</f>
        <v/>
      </c>
      <c r="B1531">
        <f>INDEX(resultados!$A$2:$ZZ$1797, 1525, MATCH($B$2, resultados!$A$1:$ZZ$1, 0))</f>
        <v/>
      </c>
      <c r="C1531">
        <f>INDEX(resultados!$A$2:$ZZ$1797, 1525, MATCH($B$3, resultados!$A$1:$ZZ$1, 0))</f>
        <v/>
      </c>
    </row>
    <row r="1532">
      <c r="A1532">
        <f>INDEX(resultados!$A$2:$ZZ$1797, 1526, MATCH($B$1, resultados!$A$1:$ZZ$1, 0))</f>
        <v/>
      </c>
      <c r="B1532">
        <f>INDEX(resultados!$A$2:$ZZ$1797, 1526, MATCH($B$2, resultados!$A$1:$ZZ$1, 0))</f>
        <v/>
      </c>
      <c r="C1532">
        <f>INDEX(resultados!$A$2:$ZZ$1797, 1526, MATCH($B$3, resultados!$A$1:$ZZ$1, 0))</f>
        <v/>
      </c>
    </row>
    <row r="1533">
      <c r="A1533">
        <f>INDEX(resultados!$A$2:$ZZ$1797, 1527, MATCH($B$1, resultados!$A$1:$ZZ$1, 0))</f>
        <v/>
      </c>
      <c r="B1533">
        <f>INDEX(resultados!$A$2:$ZZ$1797, 1527, MATCH($B$2, resultados!$A$1:$ZZ$1, 0))</f>
        <v/>
      </c>
      <c r="C1533">
        <f>INDEX(resultados!$A$2:$ZZ$1797, 1527, MATCH($B$3, resultados!$A$1:$ZZ$1, 0))</f>
        <v/>
      </c>
    </row>
    <row r="1534">
      <c r="A1534">
        <f>INDEX(resultados!$A$2:$ZZ$1797, 1528, MATCH($B$1, resultados!$A$1:$ZZ$1, 0))</f>
        <v/>
      </c>
      <c r="B1534">
        <f>INDEX(resultados!$A$2:$ZZ$1797, 1528, MATCH($B$2, resultados!$A$1:$ZZ$1, 0))</f>
        <v/>
      </c>
      <c r="C1534">
        <f>INDEX(resultados!$A$2:$ZZ$1797, 1528, MATCH($B$3, resultados!$A$1:$ZZ$1, 0))</f>
        <v/>
      </c>
    </row>
    <row r="1535">
      <c r="A1535">
        <f>INDEX(resultados!$A$2:$ZZ$1797, 1529, MATCH($B$1, resultados!$A$1:$ZZ$1, 0))</f>
        <v/>
      </c>
      <c r="B1535">
        <f>INDEX(resultados!$A$2:$ZZ$1797, 1529, MATCH($B$2, resultados!$A$1:$ZZ$1, 0))</f>
        <v/>
      </c>
      <c r="C1535">
        <f>INDEX(resultados!$A$2:$ZZ$1797, 1529, MATCH($B$3, resultados!$A$1:$ZZ$1, 0))</f>
        <v/>
      </c>
    </row>
    <row r="1536">
      <c r="A1536">
        <f>INDEX(resultados!$A$2:$ZZ$1797, 1530, MATCH($B$1, resultados!$A$1:$ZZ$1, 0))</f>
        <v/>
      </c>
      <c r="B1536">
        <f>INDEX(resultados!$A$2:$ZZ$1797, 1530, MATCH($B$2, resultados!$A$1:$ZZ$1, 0))</f>
        <v/>
      </c>
      <c r="C1536">
        <f>INDEX(resultados!$A$2:$ZZ$1797, 1530, MATCH($B$3, resultados!$A$1:$ZZ$1, 0))</f>
        <v/>
      </c>
    </row>
    <row r="1537">
      <c r="A1537">
        <f>INDEX(resultados!$A$2:$ZZ$1797, 1531, MATCH($B$1, resultados!$A$1:$ZZ$1, 0))</f>
        <v/>
      </c>
      <c r="B1537">
        <f>INDEX(resultados!$A$2:$ZZ$1797, 1531, MATCH($B$2, resultados!$A$1:$ZZ$1, 0))</f>
        <v/>
      </c>
      <c r="C1537">
        <f>INDEX(resultados!$A$2:$ZZ$1797, 1531, MATCH($B$3, resultados!$A$1:$ZZ$1, 0))</f>
        <v/>
      </c>
    </row>
    <row r="1538">
      <c r="A1538">
        <f>INDEX(resultados!$A$2:$ZZ$1797, 1532, MATCH($B$1, resultados!$A$1:$ZZ$1, 0))</f>
        <v/>
      </c>
      <c r="B1538">
        <f>INDEX(resultados!$A$2:$ZZ$1797, 1532, MATCH($B$2, resultados!$A$1:$ZZ$1, 0))</f>
        <v/>
      </c>
      <c r="C1538">
        <f>INDEX(resultados!$A$2:$ZZ$1797, 1532, MATCH($B$3, resultados!$A$1:$ZZ$1, 0))</f>
        <v/>
      </c>
    </row>
    <row r="1539">
      <c r="A1539">
        <f>INDEX(resultados!$A$2:$ZZ$1797, 1533, MATCH($B$1, resultados!$A$1:$ZZ$1, 0))</f>
        <v/>
      </c>
      <c r="B1539">
        <f>INDEX(resultados!$A$2:$ZZ$1797, 1533, MATCH($B$2, resultados!$A$1:$ZZ$1, 0))</f>
        <v/>
      </c>
      <c r="C1539">
        <f>INDEX(resultados!$A$2:$ZZ$1797, 1533, MATCH($B$3, resultados!$A$1:$ZZ$1, 0))</f>
        <v/>
      </c>
    </row>
    <row r="1540">
      <c r="A1540">
        <f>INDEX(resultados!$A$2:$ZZ$1797, 1534, MATCH($B$1, resultados!$A$1:$ZZ$1, 0))</f>
        <v/>
      </c>
      <c r="B1540">
        <f>INDEX(resultados!$A$2:$ZZ$1797, 1534, MATCH($B$2, resultados!$A$1:$ZZ$1, 0))</f>
        <v/>
      </c>
      <c r="C1540">
        <f>INDEX(resultados!$A$2:$ZZ$1797, 1534, MATCH($B$3, resultados!$A$1:$ZZ$1, 0))</f>
        <v/>
      </c>
    </row>
    <row r="1541">
      <c r="A1541">
        <f>INDEX(resultados!$A$2:$ZZ$1797, 1535, MATCH($B$1, resultados!$A$1:$ZZ$1, 0))</f>
        <v/>
      </c>
      <c r="B1541">
        <f>INDEX(resultados!$A$2:$ZZ$1797, 1535, MATCH($B$2, resultados!$A$1:$ZZ$1, 0))</f>
        <v/>
      </c>
      <c r="C1541">
        <f>INDEX(resultados!$A$2:$ZZ$1797, 1535, MATCH($B$3, resultados!$A$1:$ZZ$1, 0))</f>
        <v/>
      </c>
    </row>
    <row r="1542">
      <c r="A1542">
        <f>INDEX(resultados!$A$2:$ZZ$1797, 1536, MATCH($B$1, resultados!$A$1:$ZZ$1, 0))</f>
        <v/>
      </c>
      <c r="B1542">
        <f>INDEX(resultados!$A$2:$ZZ$1797, 1536, MATCH($B$2, resultados!$A$1:$ZZ$1, 0))</f>
        <v/>
      </c>
      <c r="C1542">
        <f>INDEX(resultados!$A$2:$ZZ$1797, 1536, MATCH($B$3, resultados!$A$1:$ZZ$1, 0))</f>
        <v/>
      </c>
    </row>
    <row r="1543">
      <c r="A1543">
        <f>INDEX(resultados!$A$2:$ZZ$1797, 1537, MATCH($B$1, resultados!$A$1:$ZZ$1, 0))</f>
        <v/>
      </c>
      <c r="B1543">
        <f>INDEX(resultados!$A$2:$ZZ$1797, 1537, MATCH($B$2, resultados!$A$1:$ZZ$1, 0))</f>
        <v/>
      </c>
      <c r="C1543">
        <f>INDEX(resultados!$A$2:$ZZ$1797, 1537, MATCH($B$3, resultados!$A$1:$ZZ$1, 0))</f>
        <v/>
      </c>
    </row>
    <row r="1544">
      <c r="A1544">
        <f>INDEX(resultados!$A$2:$ZZ$1797, 1538, MATCH($B$1, resultados!$A$1:$ZZ$1, 0))</f>
        <v/>
      </c>
      <c r="B1544">
        <f>INDEX(resultados!$A$2:$ZZ$1797, 1538, MATCH($B$2, resultados!$A$1:$ZZ$1, 0))</f>
        <v/>
      </c>
      <c r="C1544">
        <f>INDEX(resultados!$A$2:$ZZ$1797, 1538, MATCH($B$3, resultados!$A$1:$ZZ$1, 0))</f>
        <v/>
      </c>
    </row>
    <row r="1545">
      <c r="A1545">
        <f>INDEX(resultados!$A$2:$ZZ$1797, 1539, MATCH($B$1, resultados!$A$1:$ZZ$1, 0))</f>
        <v/>
      </c>
      <c r="B1545">
        <f>INDEX(resultados!$A$2:$ZZ$1797, 1539, MATCH($B$2, resultados!$A$1:$ZZ$1, 0))</f>
        <v/>
      </c>
      <c r="C1545">
        <f>INDEX(resultados!$A$2:$ZZ$1797, 1539, MATCH($B$3, resultados!$A$1:$ZZ$1, 0))</f>
        <v/>
      </c>
    </row>
    <row r="1546">
      <c r="A1546">
        <f>INDEX(resultados!$A$2:$ZZ$1797, 1540, MATCH($B$1, resultados!$A$1:$ZZ$1, 0))</f>
        <v/>
      </c>
      <c r="B1546">
        <f>INDEX(resultados!$A$2:$ZZ$1797, 1540, MATCH($B$2, resultados!$A$1:$ZZ$1, 0))</f>
        <v/>
      </c>
      <c r="C1546">
        <f>INDEX(resultados!$A$2:$ZZ$1797, 1540, MATCH($B$3, resultados!$A$1:$ZZ$1, 0))</f>
        <v/>
      </c>
    </row>
    <row r="1547">
      <c r="A1547">
        <f>INDEX(resultados!$A$2:$ZZ$1797, 1541, MATCH($B$1, resultados!$A$1:$ZZ$1, 0))</f>
        <v/>
      </c>
      <c r="B1547">
        <f>INDEX(resultados!$A$2:$ZZ$1797, 1541, MATCH($B$2, resultados!$A$1:$ZZ$1, 0))</f>
        <v/>
      </c>
      <c r="C1547">
        <f>INDEX(resultados!$A$2:$ZZ$1797, 1541, MATCH($B$3, resultados!$A$1:$ZZ$1, 0))</f>
        <v/>
      </c>
    </row>
    <row r="1548">
      <c r="A1548">
        <f>INDEX(resultados!$A$2:$ZZ$1797, 1542, MATCH($B$1, resultados!$A$1:$ZZ$1, 0))</f>
        <v/>
      </c>
      <c r="B1548">
        <f>INDEX(resultados!$A$2:$ZZ$1797, 1542, MATCH($B$2, resultados!$A$1:$ZZ$1, 0))</f>
        <v/>
      </c>
      <c r="C1548">
        <f>INDEX(resultados!$A$2:$ZZ$1797, 1542, MATCH($B$3, resultados!$A$1:$ZZ$1, 0))</f>
        <v/>
      </c>
    </row>
    <row r="1549">
      <c r="A1549">
        <f>INDEX(resultados!$A$2:$ZZ$1797, 1543, MATCH($B$1, resultados!$A$1:$ZZ$1, 0))</f>
        <v/>
      </c>
      <c r="B1549">
        <f>INDEX(resultados!$A$2:$ZZ$1797, 1543, MATCH($B$2, resultados!$A$1:$ZZ$1, 0))</f>
        <v/>
      </c>
      <c r="C1549">
        <f>INDEX(resultados!$A$2:$ZZ$1797, 1543, MATCH($B$3, resultados!$A$1:$ZZ$1, 0))</f>
        <v/>
      </c>
    </row>
    <row r="1550">
      <c r="A1550">
        <f>INDEX(resultados!$A$2:$ZZ$1797, 1544, MATCH($B$1, resultados!$A$1:$ZZ$1, 0))</f>
        <v/>
      </c>
      <c r="B1550">
        <f>INDEX(resultados!$A$2:$ZZ$1797, 1544, MATCH($B$2, resultados!$A$1:$ZZ$1, 0))</f>
        <v/>
      </c>
      <c r="C1550">
        <f>INDEX(resultados!$A$2:$ZZ$1797, 1544, MATCH($B$3, resultados!$A$1:$ZZ$1, 0))</f>
        <v/>
      </c>
    </row>
    <row r="1551">
      <c r="A1551">
        <f>INDEX(resultados!$A$2:$ZZ$1797, 1545, MATCH($B$1, resultados!$A$1:$ZZ$1, 0))</f>
        <v/>
      </c>
      <c r="B1551">
        <f>INDEX(resultados!$A$2:$ZZ$1797, 1545, MATCH($B$2, resultados!$A$1:$ZZ$1, 0))</f>
        <v/>
      </c>
      <c r="C1551">
        <f>INDEX(resultados!$A$2:$ZZ$1797, 1545, MATCH($B$3, resultados!$A$1:$ZZ$1, 0))</f>
        <v/>
      </c>
    </row>
    <row r="1552">
      <c r="A1552">
        <f>INDEX(resultados!$A$2:$ZZ$1797, 1546, MATCH($B$1, resultados!$A$1:$ZZ$1, 0))</f>
        <v/>
      </c>
      <c r="B1552">
        <f>INDEX(resultados!$A$2:$ZZ$1797, 1546, MATCH($B$2, resultados!$A$1:$ZZ$1, 0))</f>
        <v/>
      </c>
      <c r="C1552">
        <f>INDEX(resultados!$A$2:$ZZ$1797, 1546, MATCH($B$3, resultados!$A$1:$ZZ$1, 0))</f>
        <v/>
      </c>
    </row>
    <row r="1553">
      <c r="A1553">
        <f>INDEX(resultados!$A$2:$ZZ$1797, 1547, MATCH($B$1, resultados!$A$1:$ZZ$1, 0))</f>
        <v/>
      </c>
      <c r="B1553">
        <f>INDEX(resultados!$A$2:$ZZ$1797, 1547, MATCH($B$2, resultados!$A$1:$ZZ$1, 0))</f>
        <v/>
      </c>
      <c r="C1553">
        <f>INDEX(resultados!$A$2:$ZZ$1797, 1547, MATCH($B$3, resultados!$A$1:$ZZ$1, 0))</f>
        <v/>
      </c>
    </row>
    <row r="1554">
      <c r="A1554">
        <f>INDEX(resultados!$A$2:$ZZ$1797, 1548, MATCH($B$1, resultados!$A$1:$ZZ$1, 0))</f>
        <v/>
      </c>
      <c r="B1554">
        <f>INDEX(resultados!$A$2:$ZZ$1797, 1548, MATCH($B$2, resultados!$A$1:$ZZ$1, 0))</f>
        <v/>
      </c>
      <c r="C1554">
        <f>INDEX(resultados!$A$2:$ZZ$1797, 1548, MATCH($B$3, resultados!$A$1:$ZZ$1, 0))</f>
        <v/>
      </c>
    </row>
    <row r="1555">
      <c r="A1555">
        <f>INDEX(resultados!$A$2:$ZZ$1797, 1549, MATCH($B$1, resultados!$A$1:$ZZ$1, 0))</f>
        <v/>
      </c>
      <c r="B1555">
        <f>INDEX(resultados!$A$2:$ZZ$1797, 1549, MATCH($B$2, resultados!$A$1:$ZZ$1, 0))</f>
        <v/>
      </c>
      <c r="C1555">
        <f>INDEX(resultados!$A$2:$ZZ$1797, 1549, MATCH($B$3, resultados!$A$1:$ZZ$1, 0))</f>
        <v/>
      </c>
    </row>
    <row r="1556">
      <c r="A1556">
        <f>INDEX(resultados!$A$2:$ZZ$1797, 1550, MATCH($B$1, resultados!$A$1:$ZZ$1, 0))</f>
        <v/>
      </c>
      <c r="B1556">
        <f>INDEX(resultados!$A$2:$ZZ$1797, 1550, MATCH($B$2, resultados!$A$1:$ZZ$1, 0))</f>
        <v/>
      </c>
      <c r="C1556">
        <f>INDEX(resultados!$A$2:$ZZ$1797, 1550, MATCH($B$3, resultados!$A$1:$ZZ$1, 0))</f>
        <v/>
      </c>
    </row>
    <row r="1557">
      <c r="A1557">
        <f>INDEX(resultados!$A$2:$ZZ$1797, 1551, MATCH($B$1, resultados!$A$1:$ZZ$1, 0))</f>
        <v/>
      </c>
      <c r="B1557">
        <f>INDEX(resultados!$A$2:$ZZ$1797, 1551, MATCH($B$2, resultados!$A$1:$ZZ$1, 0))</f>
        <v/>
      </c>
      <c r="C1557">
        <f>INDEX(resultados!$A$2:$ZZ$1797, 1551, MATCH($B$3, resultados!$A$1:$ZZ$1, 0))</f>
        <v/>
      </c>
    </row>
    <row r="1558">
      <c r="A1558">
        <f>INDEX(resultados!$A$2:$ZZ$1797, 1552, MATCH($B$1, resultados!$A$1:$ZZ$1, 0))</f>
        <v/>
      </c>
      <c r="B1558">
        <f>INDEX(resultados!$A$2:$ZZ$1797, 1552, MATCH($B$2, resultados!$A$1:$ZZ$1, 0))</f>
        <v/>
      </c>
      <c r="C1558">
        <f>INDEX(resultados!$A$2:$ZZ$1797, 1552, MATCH($B$3, resultados!$A$1:$ZZ$1, 0))</f>
        <v/>
      </c>
    </row>
    <row r="1559">
      <c r="A1559">
        <f>INDEX(resultados!$A$2:$ZZ$1797, 1553, MATCH($B$1, resultados!$A$1:$ZZ$1, 0))</f>
        <v/>
      </c>
      <c r="B1559">
        <f>INDEX(resultados!$A$2:$ZZ$1797, 1553, MATCH($B$2, resultados!$A$1:$ZZ$1, 0))</f>
        <v/>
      </c>
      <c r="C1559">
        <f>INDEX(resultados!$A$2:$ZZ$1797, 1553, MATCH($B$3, resultados!$A$1:$ZZ$1, 0))</f>
        <v/>
      </c>
    </row>
    <row r="1560">
      <c r="A1560">
        <f>INDEX(resultados!$A$2:$ZZ$1797, 1554, MATCH($B$1, resultados!$A$1:$ZZ$1, 0))</f>
        <v/>
      </c>
      <c r="B1560">
        <f>INDEX(resultados!$A$2:$ZZ$1797, 1554, MATCH($B$2, resultados!$A$1:$ZZ$1, 0))</f>
        <v/>
      </c>
      <c r="C1560">
        <f>INDEX(resultados!$A$2:$ZZ$1797, 1554, MATCH($B$3, resultados!$A$1:$ZZ$1, 0))</f>
        <v/>
      </c>
    </row>
    <row r="1561">
      <c r="A1561">
        <f>INDEX(resultados!$A$2:$ZZ$1797, 1555, MATCH($B$1, resultados!$A$1:$ZZ$1, 0))</f>
        <v/>
      </c>
      <c r="B1561">
        <f>INDEX(resultados!$A$2:$ZZ$1797, 1555, MATCH($B$2, resultados!$A$1:$ZZ$1, 0))</f>
        <v/>
      </c>
      <c r="C1561">
        <f>INDEX(resultados!$A$2:$ZZ$1797, 1555, MATCH($B$3, resultados!$A$1:$ZZ$1, 0))</f>
        <v/>
      </c>
    </row>
    <row r="1562">
      <c r="A1562">
        <f>INDEX(resultados!$A$2:$ZZ$1797, 1556, MATCH($B$1, resultados!$A$1:$ZZ$1, 0))</f>
        <v/>
      </c>
      <c r="B1562">
        <f>INDEX(resultados!$A$2:$ZZ$1797, 1556, MATCH($B$2, resultados!$A$1:$ZZ$1, 0))</f>
        <v/>
      </c>
      <c r="C1562">
        <f>INDEX(resultados!$A$2:$ZZ$1797, 1556, MATCH($B$3, resultados!$A$1:$ZZ$1, 0))</f>
        <v/>
      </c>
    </row>
    <row r="1563">
      <c r="A1563">
        <f>INDEX(resultados!$A$2:$ZZ$1797, 1557, MATCH($B$1, resultados!$A$1:$ZZ$1, 0))</f>
        <v/>
      </c>
      <c r="B1563">
        <f>INDEX(resultados!$A$2:$ZZ$1797, 1557, MATCH($B$2, resultados!$A$1:$ZZ$1, 0))</f>
        <v/>
      </c>
      <c r="C1563">
        <f>INDEX(resultados!$A$2:$ZZ$1797, 1557, MATCH($B$3, resultados!$A$1:$ZZ$1, 0))</f>
        <v/>
      </c>
    </row>
    <row r="1564">
      <c r="A1564">
        <f>INDEX(resultados!$A$2:$ZZ$1797, 1558, MATCH($B$1, resultados!$A$1:$ZZ$1, 0))</f>
        <v/>
      </c>
      <c r="B1564">
        <f>INDEX(resultados!$A$2:$ZZ$1797, 1558, MATCH($B$2, resultados!$A$1:$ZZ$1, 0))</f>
        <v/>
      </c>
      <c r="C1564">
        <f>INDEX(resultados!$A$2:$ZZ$1797, 1558, MATCH($B$3, resultados!$A$1:$ZZ$1, 0))</f>
        <v/>
      </c>
    </row>
    <row r="1565">
      <c r="A1565">
        <f>INDEX(resultados!$A$2:$ZZ$1797, 1559, MATCH($B$1, resultados!$A$1:$ZZ$1, 0))</f>
        <v/>
      </c>
      <c r="B1565">
        <f>INDEX(resultados!$A$2:$ZZ$1797, 1559, MATCH($B$2, resultados!$A$1:$ZZ$1, 0))</f>
        <v/>
      </c>
      <c r="C1565">
        <f>INDEX(resultados!$A$2:$ZZ$1797, 1559, MATCH($B$3, resultados!$A$1:$ZZ$1, 0))</f>
        <v/>
      </c>
    </row>
    <row r="1566">
      <c r="A1566">
        <f>INDEX(resultados!$A$2:$ZZ$1797, 1560, MATCH($B$1, resultados!$A$1:$ZZ$1, 0))</f>
        <v/>
      </c>
      <c r="B1566">
        <f>INDEX(resultados!$A$2:$ZZ$1797, 1560, MATCH($B$2, resultados!$A$1:$ZZ$1, 0))</f>
        <v/>
      </c>
      <c r="C1566">
        <f>INDEX(resultados!$A$2:$ZZ$1797, 1560, MATCH($B$3, resultados!$A$1:$ZZ$1, 0))</f>
        <v/>
      </c>
    </row>
    <row r="1567">
      <c r="A1567">
        <f>INDEX(resultados!$A$2:$ZZ$1797, 1561, MATCH($B$1, resultados!$A$1:$ZZ$1, 0))</f>
        <v/>
      </c>
      <c r="B1567">
        <f>INDEX(resultados!$A$2:$ZZ$1797, 1561, MATCH($B$2, resultados!$A$1:$ZZ$1, 0))</f>
        <v/>
      </c>
      <c r="C1567">
        <f>INDEX(resultados!$A$2:$ZZ$1797, 1561, MATCH($B$3, resultados!$A$1:$ZZ$1, 0))</f>
        <v/>
      </c>
    </row>
    <row r="1568">
      <c r="A1568">
        <f>INDEX(resultados!$A$2:$ZZ$1797, 1562, MATCH($B$1, resultados!$A$1:$ZZ$1, 0))</f>
        <v/>
      </c>
      <c r="B1568">
        <f>INDEX(resultados!$A$2:$ZZ$1797, 1562, MATCH($B$2, resultados!$A$1:$ZZ$1, 0))</f>
        <v/>
      </c>
      <c r="C1568">
        <f>INDEX(resultados!$A$2:$ZZ$1797, 1562, MATCH($B$3, resultados!$A$1:$ZZ$1, 0))</f>
        <v/>
      </c>
    </row>
    <row r="1569">
      <c r="A1569">
        <f>INDEX(resultados!$A$2:$ZZ$1797, 1563, MATCH($B$1, resultados!$A$1:$ZZ$1, 0))</f>
        <v/>
      </c>
      <c r="B1569">
        <f>INDEX(resultados!$A$2:$ZZ$1797, 1563, MATCH($B$2, resultados!$A$1:$ZZ$1, 0))</f>
        <v/>
      </c>
      <c r="C1569">
        <f>INDEX(resultados!$A$2:$ZZ$1797, 1563, MATCH($B$3, resultados!$A$1:$ZZ$1, 0))</f>
        <v/>
      </c>
    </row>
    <row r="1570">
      <c r="A1570">
        <f>INDEX(resultados!$A$2:$ZZ$1797, 1564, MATCH($B$1, resultados!$A$1:$ZZ$1, 0))</f>
        <v/>
      </c>
      <c r="B1570">
        <f>INDEX(resultados!$A$2:$ZZ$1797, 1564, MATCH($B$2, resultados!$A$1:$ZZ$1, 0))</f>
        <v/>
      </c>
      <c r="C1570">
        <f>INDEX(resultados!$A$2:$ZZ$1797, 1564, MATCH($B$3, resultados!$A$1:$ZZ$1, 0))</f>
        <v/>
      </c>
    </row>
    <row r="1571">
      <c r="A1571">
        <f>INDEX(resultados!$A$2:$ZZ$1797, 1565, MATCH($B$1, resultados!$A$1:$ZZ$1, 0))</f>
        <v/>
      </c>
      <c r="B1571">
        <f>INDEX(resultados!$A$2:$ZZ$1797, 1565, MATCH($B$2, resultados!$A$1:$ZZ$1, 0))</f>
        <v/>
      </c>
      <c r="C1571">
        <f>INDEX(resultados!$A$2:$ZZ$1797, 1565, MATCH($B$3, resultados!$A$1:$ZZ$1, 0))</f>
        <v/>
      </c>
    </row>
    <row r="1572">
      <c r="A1572">
        <f>INDEX(resultados!$A$2:$ZZ$1797, 1566, MATCH($B$1, resultados!$A$1:$ZZ$1, 0))</f>
        <v/>
      </c>
      <c r="B1572">
        <f>INDEX(resultados!$A$2:$ZZ$1797, 1566, MATCH($B$2, resultados!$A$1:$ZZ$1, 0))</f>
        <v/>
      </c>
      <c r="C1572">
        <f>INDEX(resultados!$A$2:$ZZ$1797, 1566, MATCH($B$3, resultados!$A$1:$ZZ$1, 0))</f>
        <v/>
      </c>
    </row>
    <row r="1573">
      <c r="A1573">
        <f>INDEX(resultados!$A$2:$ZZ$1797, 1567, MATCH($B$1, resultados!$A$1:$ZZ$1, 0))</f>
        <v/>
      </c>
      <c r="B1573">
        <f>INDEX(resultados!$A$2:$ZZ$1797, 1567, MATCH($B$2, resultados!$A$1:$ZZ$1, 0))</f>
        <v/>
      </c>
      <c r="C1573">
        <f>INDEX(resultados!$A$2:$ZZ$1797, 1567, MATCH($B$3, resultados!$A$1:$ZZ$1, 0))</f>
        <v/>
      </c>
    </row>
    <row r="1574">
      <c r="A1574">
        <f>INDEX(resultados!$A$2:$ZZ$1797, 1568, MATCH($B$1, resultados!$A$1:$ZZ$1, 0))</f>
        <v/>
      </c>
      <c r="B1574">
        <f>INDEX(resultados!$A$2:$ZZ$1797, 1568, MATCH($B$2, resultados!$A$1:$ZZ$1, 0))</f>
        <v/>
      </c>
      <c r="C1574">
        <f>INDEX(resultados!$A$2:$ZZ$1797, 1568, MATCH($B$3, resultados!$A$1:$ZZ$1, 0))</f>
        <v/>
      </c>
    </row>
    <row r="1575">
      <c r="A1575">
        <f>INDEX(resultados!$A$2:$ZZ$1797, 1569, MATCH($B$1, resultados!$A$1:$ZZ$1, 0))</f>
        <v/>
      </c>
      <c r="B1575">
        <f>INDEX(resultados!$A$2:$ZZ$1797, 1569, MATCH($B$2, resultados!$A$1:$ZZ$1, 0))</f>
        <v/>
      </c>
      <c r="C1575">
        <f>INDEX(resultados!$A$2:$ZZ$1797, 1569, MATCH($B$3, resultados!$A$1:$ZZ$1, 0))</f>
        <v/>
      </c>
    </row>
    <row r="1576">
      <c r="A1576">
        <f>INDEX(resultados!$A$2:$ZZ$1797, 1570, MATCH($B$1, resultados!$A$1:$ZZ$1, 0))</f>
        <v/>
      </c>
      <c r="B1576">
        <f>INDEX(resultados!$A$2:$ZZ$1797, 1570, MATCH($B$2, resultados!$A$1:$ZZ$1, 0))</f>
        <v/>
      </c>
      <c r="C1576">
        <f>INDEX(resultados!$A$2:$ZZ$1797, 1570, MATCH($B$3, resultados!$A$1:$ZZ$1, 0))</f>
        <v/>
      </c>
    </row>
    <row r="1577">
      <c r="A1577">
        <f>INDEX(resultados!$A$2:$ZZ$1797, 1571, MATCH($B$1, resultados!$A$1:$ZZ$1, 0))</f>
        <v/>
      </c>
      <c r="B1577">
        <f>INDEX(resultados!$A$2:$ZZ$1797, 1571, MATCH($B$2, resultados!$A$1:$ZZ$1, 0))</f>
        <v/>
      </c>
      <c r="C1577">
        <f>INDEX(resultados!$A$2:$ZZ$1797, 1571, MATCH($B$3, resultados!$A$1:$ZZ$1, 0))</f>
        <v/>
      </c>
    </row>
    <row r="1578">
      <c r="A1578">
        <f>INDEX(resultados!$A$2:$ZZ$1797, 1572, MATCH($B$1, resultados!$A$1:$ZZ$1, 0))</f>
        <v/>
      </c>
      <c r="B1578">
        <f>INDEX(resultados!$A$2:$ZZ$1797, 1572, MATCH($B$2, resultados!$A$1:$ZZ$1, 0))</f>
        <v/>
      </c>
      <c r="C1578">
        <f>INDEX(resultados!$A$2:$ZZ$1797, 1572, MATCH($B$3, resultados!$A$1:$ZZ$1, 0))</f>
        <v/>
      </c>
    </row>
    <row r="1579">
      <c r="A1579">
        <f>INDEX(resultados!$A$2:$ZZ$1797, 1573, MATCH($B$1, resultados!$A$1:$ZZ$1, 0))</f>
        <v/>
      </c>
      <c r="B1579">
        <f>INDEX(resultados!$A$2:$ZZ$1797, 1573, MATCH($B$2, resultados!$A$1:$ZZ$1, 0))</f>
        <v/>
      </c>
      <c r="C1579">
        <f>INDEX(resultados!$A$2:$ZZ$1797, 1573, MATCH($B$3, resultados!$A$1:$ZZ$1, 0))</f>
        <v/>
      </c>
    </row>
    <row r="1580">
      <c r="A1580">
        <f>INDEX(resultados!$A$2:$ZZ$1797, 1574, MATCH($B$1, resultados!$A$1:$ZZ$1, 0))</f>
        <v/>
      </c>
      <c r="B1580">
        <f>INDEX(resultados!$A$2:$ZZ$1797, 1574, MATCH($B$2, resultados!$A$1:$ZZ$1, 0))</f>
        <v/>
      </c>
      <c r="C1580">
        <f>INDEX(resultados!$A$2:$ZZ$1797, 1574, MATCH($B$3, resultados!$A$1:$ZZ$1, 0))</f>
        <v/>
      </c>
    </row>
    <row r="1581">
      <c r="A1581">
        <f>INDEX(resultados!$A$2:$ZZ$1797, 1575, MATCH($B$1, resultados!$A$1:$ZZ$1, 0))</f>
        <v/>
      </c>
      <c r="B1581">
        <f>INDEX(resultados!$A$2:$ZZ$1797, 1575, MATCH($B$2, resultados!$A$1:$ZZ$1, 0))</f>
        <v/>
      </c>
      <c r="C1581">
        <f>INDEX(resultados!$A$2:$ZZ$1797, 1575, MATCH($B$3, resultados!$A$1:$ZZ$1, 0))</f>
        <v/>
      </c>
    </row>
    <row r="1582">
      <c r="A1582">
        <f>INDEX(resultados!$A$2:$ZZ$1797, 1576, MATCH($B$1, resultados!$A$1:$ZZ$1, 0))</f>
        <v/>
      </c>
      <c r="B1582">
        <f>INDEX(resultados!$A$2:$ZZ$1797, 1576, MATCH($B$2, resultados!$A$1:$ZZ$1, 0))</f>
        <v/>
      </c>
      <c r="C1582">
        <f>INDEX(resultados!$A$2:$ZZ$1797, 1576, MATCH($B$3, resultados!$A$1:$ZZ$1, 0))</f>
        <v/>
      </c>
    </row>
    <row r="1583">
      <c r="A1583">
        <f>INDEX(resultados!$A$2:$ZZ$1797, 1577, MATCH($B$1, resultados!$A$1:$ZZ$1, 0))</f>
        <v/>
      </c>
      <c r="B1583">
        <f>INDEX(resultados!$A$2:$ZZ$1797, 1577, MATCH($B$2, resultados!$A$1:$ZZ$1, 0))</f>
        <v/>
      </c>
      <c r="C1583">
        <f>INDEX(resultados!$A$2:$ZZ$1797, 1577, MATCH($B$3, resultados!$A$1:$ZZ$1, 0))</f>
        <v/>
      </c>
    </row>
    <row r="1584">
      <c r="A1584">
        <f>INDEX(resultados!$A$2:$ZZ$1797, 1578, MATCH($B$1, resultados!$A$1:$ZZ$1, 0))</f>
        <v/>
      </c>
      <c r="B1584">
        <f>INDEX(resultados!$A$2:$ZZ$1797, 1578, MATCH($B$2, resultados!$A$1:$ZZ$1, 0))</f>
        <v/>
      </c>
      <c r="C1584">
        <f>INDEX(resultados!$A$2:$ZZ$1797, 1578, MATCH($B$3, resultados!$A$1:$ZZ$1, 0))</f>
        <v/>
      </c>
    </row>
    <row r="1585">
      <c r="A1585">
        <f>INDEX(resultados!$A$2:$ZZ$1797, 1579, MATCH($B$1, resultados!$A$1:$ZZ$1, 0))</f>
        <v/>
      </c>
      <c r="B1585">
        <f>INDEX(resultados!$A$2:$ZZ$1797, 1579, MATCH($B$2, resultados!$A$1:$ZZ$1, 0))</f>
        <v/>
      </c>
      <c r="C1585">
        <f>INDEX(resultados!$A$2:$ZZ$1797, 1579, MATCH($B$3, resultados!$A$1:$ZZ$1, 0))</f>
        <v/>
      </c>
    </row>
    <row r="1586">
      <c r="A1586">
        <f>INDEX(resultados!$A$2:$ZZ$1797, 1580, MATCH($B$1, resultados!$A$1:$ZZ$1, 0))</f>
        <v/>
      </c>
      <c r="B1586">
        <f>INDEX(resultados!$A$2:$ZZ$1797, 1580, MATCH($B$2, resultados!$A$1:$ZZ$1, 0))</f>
        <v/>
      </c>
      <c r="C1586">
        <f>INDEX(resultados!$A$2:$ZZ$1797, 1580, MATCH($B$3, resultados!$A$1:$ZZ$1, 0))</f>
        <v/>
      </c>
    </row>
    <row r="1587">
      <c r="A1587">
        <f>INDEX(resultados!$A$2:$ZZ$1797, 1581, MATCH($B$1, resultados!$A$1:$ZZ$1, 0))</f>
        <v/>
      </c>
      <c r="B1587">
        <f>INDEX(resultados!$A$2:$ZZ$1797, 1581, MATCH($B$2, resultados!$A$1:$ZZ$1, 0))</f>
        <v/>
      </c>
      <c r="C1587">
        <f>INDEX(resultados!$A$2:$ZZ$1797, 1581, MATCH($B$3, resultados!$A$1:$ZZ$1, 0))</f>
        <v/>
      </c>
    </row>
    <row r="1588">
      <c r="A1588">
        <f>INDEX(resultados!$A$2:$ZZ$1797, 1582, MATCH($B$1, resultados!$A$1:$ZZ$1, 0))</f>
        <v/>
      </c>
      <c r="B1588">
        <f>INDEX(resultados!$A$2:$ZZ$1797, 1582, MATCH($B$2, resultados!$A$1:$ZZ$1, 0))</f>
        <v/>
      </c>
      <c r="C1588">
        <f>INDEX(resultados!$A$2:$ZZ$1797, 1582, MATCH($B$3, resultados!$A$1:$ZZ$1, 0))</f>
        <v/>
      </c>
    </row>
    <row r="1589">
      <c r="A1589">
        <f>INDEX(resultados!$A$2:$ZZ$1797, 1583, MATCH($B$1, resultados!$A$1:$ZZ$1, 0))</f>
        <v/>
      </c>
      <c r="B1589">
        <f>INDEX(resultados!$A$2:$ZZ$1797, 1583, MATCH($B$2, resultados!$A$1:$ZZ$1, 0))</f>
        <v/>
      </c>
      <c r="C1589">
        <f>INDEX(resultados!$A$2:$ZZ$1797, 1583, MATCH($B$3, resultados!$A$1:$ZZ$1, 0))</f>
        <v/>
      </c>
    </row>
    <row r="1590">
      <c r="A1590">
        <f>INDEX(resultados!$A$2:$ZZ$1797, 1584, MATCH($B$1, resultados!$A$1:$ZZ$1, 0))</f>
        <v/>
      </c>
      <c r="B1590">
        <f>INDEX(resultados!$A$2:$ZZ$1797, 1584, MATCH($B$2, resultados!$A$1:$ZZ$1, 0))</f>
        <v/>
      </c>
      <c r="C1590">
        <f>INDEX(resultados!$A$2:$ZZ$1797, 1584, MATCH($B$3, resultados!$A$1:$ZZ$1, 0))</f>
        <v/>
      </c>
    </row>
    <row r="1591">
      <c r="A1591">
        <f>INDEX(resultados!$A$2:$ZZ$1797, 1585, MATCH($B$1, resultados!$A$1:$ZZ$1, 0))</f>
        <v/>
      </c>
      <c r="B1591">
        <f>INDEX(resultados!$A$2:$ZZ$1797, 1585, MATCH($B$2, resultados!$A$1:$ZZ$1, 0))</f>
        <v/>
      </c>
      <c r="C1591">
        <f>INDEX(resultados!$A$2:$ZZ$1797, 1585, MATCH($B$3, resultados!$A$1:$ZZ$1, 0))</f>
        <v/>
      </c>
    </row>
    <row r="1592">
      <c r="A1592">
        <f>INDEX(resultados!$A$2:$ZZ$1797, 1586, MATCH($B$1, resultados!$A$1:$ZZ$1, 0))</f>
        <v/>
      </c>
      <c r="B1592">
        <f>INDEX(resultados!$A$2:$ZZ$1797, 1586, MATCH($B$2, resultados!$A$1:$ZZ$1, 0))</f>
        <v/>
      </c>
      <c r="C1592">
        <f>INDEX(resultados!$A$2:$ZZ$1797, 1586, MATCH($B$3, resultados!$A$1:$ZZ$1, 0))</f>
        <v/>
      </c>
    </row>
    <row r="1593">
      <c r="A1593">
        <f>INDEX(resultados!$A$2:$ZZ$1797, 1587, MATCH($B$1, resultados!$A$1:$ZZ$1, 0))</f>
        <v/>
      </c>
      <c r="B1593">
        <f>INDEX(resultados!$A$2:$ZZ$1797, 1587, MATCH($B$2, resultados!$A$1:$ZZ$1, 0))</f>
        <v/>
      </c>
      <c r="C1593">
        <f>INDEX(resultados!$A$2:$ZZ$1797, 1587, MATCH($B$3, resultados!$A$1:$ZZ$1, 0))</f>
        <v/>
      </c>
    </row>
    <row r="1594">
      <c r="A1594">
        <f>INDEX(resultados!$A$2:$ZZ$1797, 1588, MATCH($B$1, resultados!$A$1:$ZZ$1, 0))</f>
        <v/>
      </c>
      <c r="B1594">
        <f>INDEX(resultados!$A$2:$ZZ$1797, 1588, MATCH($B$2, resultados!$A$1:$ZZ$1, 0))</f>
        <v/>
      </c>
      <c r="C1594">
        <f>INDEX(resultados!$A$2:$ZZ$1797, 1588, MATCH($B$3, resultados!$A$1:$ZZ$1, 0))</f>
        <v/>
      </c>
    </row>
    <row r="1595">
      <c r="A1595">
        <f>INDEX(resultados!$A$2:$ZZ$1797, 1589, MATCH($B$1, resultados!$A$1:$ZZ$1, 0))</f>
        <v/>
      </c>
      <c r="B1595">
        <f>INDEX(resultados!$A$2:$ZZ$1797, 1589, MATCH($B$2, resultados!$A$1:$ZZ$1, 0))</f>
        <v/>
      </c>
      <c r="C1595">
        <f>INDEX(resultados!$A$2:$ZZ$1797, 1589, MATCH($B$3, resultados!$A$1:$ZZ$1, 0))</f>
        <v/>
      </c>
    </row>
    <row r="1596">
      <c r="A1596">
        <f>INDEX(resultados!$A$2:$ZZ$1797, 1590, MATCH($B$1, resultados!$A$1:$ZZ$1, 0))</f>
        <v/>
      </c>
      <c r="B1596">
        <f>INDEX(resultados!$A$2:$ZZ$1797, 1590, MATCH($B$2, resultados!$A$1:$ZZ$1, 0))</f>
        <v/>
      </c>
      <c r="C1596">
        <f>INDEX(resultados!$A$2:$ZZ$1797, 1590, MATCH($B$3, resultados!$A$1:$ZZ$1, 0))</f>
        <v/>
      </c>
    </row>
    <row r="1597">
      <c r="A1597">
        <f>INDEX(resultados!$A$2:$ZZ$1797, 1591, MATCH($B$1, resultados!$A$1:$ZZ$1, 0))</f>
        <v/>
      </c>
      <c r="B1597">
        <f>INDEX(resultados!$A$2:$ZZ$1797, 1591, MATCH($B$2, resultados!$A$1:$ZZ$1, 0))</f>
        <v/>
      </c>
      <c r="C1597">
        <f>INDEX(resultados!$A$2:$ZZ$1797, 1591, MATCH($B$3, resultados!$A$1:$ZZ$1, 0))</f>
        <v/>
      </c>
    </row>
    <row r="1598">
      <c r="A1598">
        <f>INDEX(resultados!$A$2:$ZZ$1797, 1592, MATCH($B$1, resultados!$A$1:$ZZ$1, 0))</f>
        <v/>
      </c>
      <c r="B1598">
        <f>INDEX(resultados!$A$2:$ZZ$1797, 1592, MATCH($B$2, resultados!$A$1:$ZZ$1, 0))</f>
        <v/>
      </c>
      <c r="C1598">
        <f>INDEX(resultados!$A$2:$ZZ$1797, 1592, MATCH($B$3, resultados!$A$1:$ZZ$1, 0))</f>
        <v/>
      </c>
    </row>
    <row r="1599">
      <c r="A1599">
        <f>INDEX(resultados!$A$2:$ZZ$1797, 1593, MATCH($B$1, resultados!$A$1:$ZZ$1, 0))</f>
        <v/>
      </c>
      <c r="B1599">
        <f>INDEX(resultados!$A$2:$ZZ$1797, 1593, MATCH($B$2, resultados!$A$1:$ZZ$1, 0))</f>
        <v/>
      </c>
      <c r="C1599">
        <f>INDEX(resultados!$A$2:$ZZ$1797, 1593, MATCH($B$3, resultados!$A$1:$ZZ$1, 0))</f>
        <v/>
      </c>
    </row>
    <row r="1600">
      <c r="A1600">
        <f>INDEX(resultados!$A$2:$ZZ$1797, 1594, MATCH($B$1, resultados!$A$1:$ZZ$1, 0))</f>
        <v/>
      </c>
      <c r="B1600">
        <f>INDEX(resultados!$A$2:$ZZ$1797, 1594, MATCH($B$2, resultados!$A$1:$ZZ$1, 0))</f>
        <v/>
      </c>
      <c r="C1600">
        <f>INDEX(resultados!$A$2:$ZZ$1797, 1594, MATCH($B$3, resultados!$A$1:$ZZ$1, 0))</f>
        <v/>
      </c>
    </row>
    <row r="1601">
      <c r="A1601">
        <f>INDEX(resultados!$A$2:$ZZ$1797, 1595, MATCH($B$1, resultados!$A$1:$ZZ$1, 0))</f>
        <v/>
      </c>
      <c r="B1601">
        <f>INDEX(resultados!$A$2:$ZZ$1797, 1595, MATCH($B$2, resultados!$A$1:$ZZ$1, 0))</f>
        <v/>
      </c>
      <c r="C1601">
        <f>INDEX(resultados!$A$2:$ZZ$1797, 1595, MATCH($B$3, resultados!$A$1:$ZZ$1, 0))</f>
        <v/>
      </c>
    </row>
    <row r="1602">
      <c r="A1602">
        <f>INDEX(resultados!$A$2:$ZZ$1797, 1596, MATCH($B$1, resultados!$A$1:$ZZ$1, 0))</f>
        <v/>
      </c>
      <c r="B1602">
        <f>INDEX(resultados!$A$2:$ZZ$1797, 1596, MATCH($B$2, resultados!$A$1:$ZZ$1, 0))</f>
        <v/>
      </c>
      <c r="C1602">
        <f>INDEX(resultados!$A$2:$ZZ$1797, 1596, MATCH($B$3, resultados!$A$1:$ZZ$1, 0))</f>
        <v/>
      </c>
    </row>
    <row r="1603">
      <c r="A1603">
        <f>INDEX(resultados!$A$2:$ZZ$1797, 1597, MATCH($B$1, resultados!$A$1:$ZZ$1, 0))</f>
        <v/>
      </c>
      <c r="B1603">
        <f>INDEX(resultados!$A$2:$ZZ$1797, 1597, MATCH($B$2, resultados!$A$1:$ZZ$1, 0))</f>
        <v/>
      </c>
      <c r="C1603">
        <f>INDEX(resultados!$A$2:$ZZ$1797, 1597, MATCH($B$3, resultados!$A$1:$ZZ$1, 0))</f>
        <v/>
      </c>
    </row>
    <row r="1604">
      <c r="A1604">
        <f>INDEX(resultados!$A$2:$ZZ$1797, 1598, MATCH($B$1, resultados!$A$1:$ZZ$1, 0))</f>
        <v/>
      </c>
      <c r="B1604">
        <f>INDEX(resultados!$A$2:$ZZ$1797, 1598, MATCH($B$2, resultados!$A$1:$ZZ$1, 0))</f>
        <v/>
      </c>
      <c r="C1604">
        <f>INDEX(resultados!$A$2:$ZZ$1797, 1598, MATCH($B$3, resultados!$A$1:$ZZ$1, 0))</f>
        <v/>
      </c>
    </row>
    <row r="1605">
      <c r="A1605">
        <f>INDEX(resultados!$A$2:$ZZ$1797, 1599, MATCH($B$1, resultados!$A$1:$ZZ$1, 0))</f>
        <v/>
      </c>
      <c r="B1605">
        <f>INDEX(resultados!$A$2:$ZZ$1797, 1599, MATCH($B$2, resultados!$A$1:$ZZ$1, 0))</f>
        <v/>
      </c>
      <c r="C1605">
        <f>INDEX(resultados!$A$2:$ZZ$1797, 1599, MATCH($B$3, resultados!$A$1:$ZZ$1, 0))</f>
        <v/>
      </c>
    </row>
    <row r="1606">
      <c r="A1606">
        <f>INDEX(resultados!$A$2:$ZZ$1797, 1600, MATCH($B$1, resultados!$A$1:$ZZ$1, 0))</f>
        <v/>
      </c>
      <c r="B1606">
        <f>INDEX(resultados!$A$2:$ZZ$1797, 1600, MATCH($B$2, resultados!$A$1:$ZZ$1, 0))</f>
        <v/>
      </c>
      <c r="C1606">
        <f>INDEX(resultados!$A$2:$ZZ$1797, 1600, MATCH($B$3, resultados!$A$1:$ZZ$1, 0))</f>
        <v/>
      </c>
    </row>
    <row r="1607">
      <c r="A1607">
        <f>INDEX(resultados!$A$2:$ZZ$1797, 1601, MATCH($B$1, resultados!$A$1:$ZZ$1, 0))</f>
        <v/>
      </c>
      <c r="B1607">
        <f>INDEX(resultados!$A$2:$ZZ$1797, 1601, MATCH($B$2, resultados!$A$1:$ZZ$1, 0))</f>
        <v/>
      </c>
      <c r="C1607">
        <f>INDEX(resultados!$A$2:$ZZ$1797, 1601, MATCH($B$3, resultados!$A$1:$ZZ$1, 0))</f>
        <v/>
      </c>
    </row>
    <row r="1608">
      <c r="A1608">
        <f>INDEX(resultados!$A$2:$ZZ$1797, 1602, MATCH($B$1, resultados!$A$1:$ZZ$1, 0))</f>
        <v/>
      </c>
      <c r="B1608">
        <f>INDEX(resultados!$A$2:$ZZ$1797, 1602, MATCH($B$2, resultados!$A$1:$ZZ$1, 0))</f>
        <v/>
      </c>
      <c r="C1608">
        <f>INDEX(resultados!$A$2:$ZZ$1797, 1602, MATCH($B$3, resultados!$A$1:$ZZ$1, 0))</f>
        <v/>
      </c>
    </row>
    <row r="1609">
      <c r="A1609">
        <f>INDEX(resultados!$A$2:$ZZ$1797, 1603, MATCH($B$1, resultados!$A$1:$ZZ$1, 0))</f>
        <v/>
      </c>
      <c r="B1609">
        <f>INDEX(resultados!$A$2:$ZZ$1797, 1603, MATCH($B$2, resultados!$A$1:$ZZ$1, 0))</f>
        <v/>
      </c>
      <c r="C1609">
        <f>INDEX(resultados!$A$2:$ZZ$1797, 1603, MATCH($B$3, resultados!$A$1:$ZZ$1, 0))</f>
        <v/>
      </c>
    </row>
    <row r="1610">
      <c r="A1610">
        <f>INDEX(resultados!$A$2:$ZZ$1797, 1604, MATCH($B$1, resultados!$A$1:$ZZ$1, 0))</f>
        <v/>
      </c>
      <c r="B1610">
        <f>INDEX(resultados!$A$2:$ZZ$1797, 1604, MATCH($B$2, resultados!$A$1:$ZZ$1, 0))</f>
        <v/>
      </c>
      <c r="C1610">
        <f>INDEX(resultados!$A$2:$ZZ$1797, 1604, MATCH($B$3, resultados!$A$1:$ZZ$1, 0))</f>
        <v/>
      </c>
    </row>
    <row r="1611">
      <c r="A1611">
        <f>INDEX(resultados!$A$2:$ZZ$1797, 1605, MATCH($B$1, resultados!$A$1:$ZZ$1, 0))</f>
        <v/>
      </c>
      <c r="B1611">
        <f>INDEX(resultados!$A$2:$ZZ$1797, 1605, MATCH($B$2, resultados!$A$1:$ZZ$1, 0))</f>
        <v/>
      </c>
      <c r="C1611">
        <f>INDEX(resultados!$A$2:$ZZ$1797, 1605, MATCH($B$3, resultados!$A$1:$ZZ$1, 0))</f>
        <v/>
      </c>
    </row>
    <row r="1612">
      <c r="A1612">
        <f>INDEX(resultados!$A$2:$ZZ$1797, 1606, MATCH($B$1, resultados!$A$1:$ZZ$1, 0))</f>
        <v/>
      </c>
      <c r="B1612">
        <f>INDEX(resultados!$A$2:$ZZ$1797, 1606, MATCH($B$2, resultados!$A$1:$ZZ$1, 0))</f>
        <v/>
      </c>
      <c r="C1612">
        <f>INDEX(resultados!$A$2:$ZZ$1797, 1606, MATCH($B$3, resultados!$A$1:$ZZ$1, 0))</f>
        <v/>
      </c>
    </row>
    <row r="1613">
      <c r="A1613">
        <f>INDEX(resultados!$A$2:$ZZ$1797, 1607, MATCH($B$1, resultados!$A$1:$ZZ$1, 0))</f>
        <v/>
      </c>
      <c r="B1613">
        <f>INDEX(resultados!$A$2:$ZZ$1797, 1607, MATCH($B$2, resultados!$A$1:$ZZ$1, 0))</f>
        <v/>
      </c>
      <c r="C1613">
        <f>INDEX(resultados!$A$2:$ZZ$1797, 1607, MATCH($B$3, resultados!$A$1:$ZZ$1, 0))</f>
        <v/>
      </c>
    </row>
    <row r="1614">
      <c r="A1614">
        <f>INDEX(resultados!$A$2:$ZZ$1797, 1608, MATCH($B$1, resultados!$A$1:$ZZ$1, 0))</f>
        <v/>
      </c>
      <c r="B1614">
        <f>INDEX(resultados!$A$2:$ZZ$1797, 1608, MATCH($B$2, resultados!$A$1:$ZZ$1, 0))</f>
        <v/>
      </c>
      <c r="C1614">
        <f>INDEX(resultados!$A$2:$ZZ$1797, 1608, MATCH($B$3, resultados!$A$1:$ZZ$1, 0))</f>
        <v/>
      </c>
    </row>
    <row r="1615">
      <c r="A1615">
        <f>INDEX(resultados!$A$2:$ZZ$1797, 1609, MATCH($B$1, resultados!$A$1:$ZZ$1, 0))</f>
        <v/>
      </c>
      <c r="B1615">
        <f>INDEX(resultados!$A$2:$ZZ$1797, 1609, MATCH($B$2, resultados!$A$1:$ZZ$1, 0))</f>
        <v/>
      </c>
      <c r="C1615">
        <f>INDEX(resultados!$A$2:$ZZ$1797, 1609, MATCH($B$3, resultados!$A$1:$ZZ$1, 0))</f>
        <v/>
      </c>
    </row>
    <row r="1616">
      <c r="A1616">
        <f>INDEX(resultados!$A$2:$ZZ$1797, 1610, MATCH($B$1, resultados!$A$1:$ZZ$1, 0))</f>
        <v/>
      </c>
      <c r="B1616">
        <f>INDEX(resultados!$A$2:$ZZ$1797, 1610, MATCH($B$2, resultados!$A$1:$ZZ$1, 0))</f>
        <v/>
      </c>
      <c r="C1616">
        <f>INDEX(resultados!$A$2:$ZZ$1797, 1610, MATCH($B$3, resultados!$A$1:$ZZ$1, 0))</f>
        <v/>
      </c>
    </row>
    <row r="1617">
      <c r="A1617">
        <f>INDEX(resultados!$A$2:$ZZ$1797, 1611, MATCH($B$1, resultados!$A$1:$ZZ$1, 0))</f>
        <v/>
      </c>
      <c r="B1617">
        <f>INDEX(resultados!$A$2:$ZZ$1797, 1611, MATCH($B$2, resultados!$A$1:$ZZ$1, 0))</f>
        <v/>
      </c>
      <c r="C1617">
        <f>INDEX(resultados!$A$2:$ZZ$1797, 1611, MATCH($B$3, resultados!$A$1:$ZZ$1, 0))</f>
        <v/>
      </c>
    </row>
    <row r="1618">
      <c r="A1618">
        <f>INDEX(resultados!$A$2:$ZZ$1797, 1612, MATCH($B$1, resultados!$A$1:$ZZ$1, 0))</f>
        <v/>
      </c>
      <c r="B1618">
        <f>INDEX(resultados!$A$2:$ZZ$1797, 1612, MATCH($B$2, resultados!$A$1:$ZZ$1, 0))</f>
        <v/>
      </c>
      <c r="C1618">
        <f>INDEX(resultados!$A$2:$ZZ$1797, 1612, MATCH($B$3, resultados!$A$1:$ZZ$1, 0))</f>
        <v/>
      </c>
    </row>
    <row r="1619">
      <c r="A1619">
        <f>INDEX(resultados!$A$2:$ZZ$1797, 1613, MATCH($B$1, resultados!$A$1:$ZZ$1, 0))</f>
        <v/>
      </c>
      <c r="B1619">
        <f>INDEX(resultados!$A$2:$ZZ$1797, 1613, MATCH($B$2, resultados!$A$1:$ZZ$1, 0))</f>
        <v/>
      </c>
      <c r="C1619">
        <f>INDEX(resultados!$A$2:$ZZ$1797, 1613, MATCH($B$3, resultados!$A$1:$ZZ$1, 0))</f>
        <v/>
      </c>
    </row>
    <row r="1620">
      <c r="A1620">
        <f>INDEX(resultados!$A$2:$ZZ$1797, 1614, MATCH($B$1, resultados!$A$1:$ZZ$1, 0))</f>
        <v/>
      </c>
      <c r="B1620">
        <f>INDEX(resultados!$A$2:$ZZ$1797, 1614, MATCH($B$2, resultados!$A$1:$ZZ$1, 0))</f>
        <v/>
      </c>
      <c r="C1620">
        <f>INDEX(resultados!$A$2:$ZZ$1797, 1614, MATCH($B$3, resultados!$A$1:$ZZ$1, 0))</f>
        <v/>
      </c>
    </row>
    <row r="1621">
      <c r="A1621">
        <f>INDEX(resultados!$A$2:$ZZ$1797, 1615, MATCH($B$1, resultados!$A$1:$ZZ$1, 0))</f>
        <v/>
      </c>
      <c r="B1621">
        <f>INDEX(resultados!$A$2:$ZZ$1797, 1615, MATCH($B$2, resultados!$A$1:$ZZ$1, 0))</f>
        <v/>
      </c>
      <c r="C1621">
        <f>INDEX(resultados!$A$2:$ZZ$1797, 1615, MATCH($B$3, resultados!$A$1:$ZZ$1, 0))</f>
        <v/>
      </c>
    </row>
    <row r="1622">
      <c r="A1622">
        <f>INDEX(resultados!$A$2:$ZZ$1797, 1616, MATCH($B$1, resultados!$A$1:$ZZ$1, 0))</f>
        <v/>
      </c>
      <c r="B1622">
        <f>INDEX(resultados!$A$2:$ZZ$1797, 1616, MATCH($B$2, resultados!$A$1:$ZZ$1, 0))</f>
        <v/>
      </c>
      <c r="C1622">
        <f>INDEX(resultados!$A$2:$ZZ$1797, 1616, MATCH($B$3, resultados!$A$1:$ZZ$1, 0))</f>
        <v/>
      </c>
    </row>
    <row r="1623">
      <c r="A1623">
        <f>INDEX(resultados!$A$2:$ZZ$1797, 1617, MATCH($B$1, resultados!$A$1:$ZZ$1, 0))</f>
        <v/>
      </c>
      <c r="B1623">
        <f>INDEX(resultados!$A$2:$ZZ$1797, 1617, MATCH($B$2, resultados!$A$1:$ZZ$1, 0))</f>
        <v/>
      </c>
      <c r="C1623">
        <f>INDEX(resultados!$A$2:$ZZ$1797, 1617, MATCH($B$3, resultados!$A$1:$ZZ$1, 0))</f>
        <v/>
      </c>
    </row>
    <row r="1624">
      <c r="A1624">
        <f>INDEX(resultados!$A$2:$ZZ$1797, 1618, MATCH($B$1, resultados!$A$1:$ZZ$1, 0))</f>
        <v/>
      </c>
      <c r="B1624">
        <f>INDEX(resultados!$A$2:$ZZ$1797, 1618, MATCH($B$2, resultados!$A$1:$ZZ$1, 0))</f>
        <v/>
      </c>
      <c r="C1624">
        <f>INDEX(resultados!$A$2:$ZZ$1797, 1618, MATCH($B$3, resultados!$A$1:$ZZ$1, 0))</f>
        <v/>
      </c>
    </row>
    <row r="1625">
      <c r="A1625">
        <f>INDEX(resultados!$A$2:$ZZ$1797, 1619, MATCH($B$1, resultados!$A$1:$ZZ$1, 0))</f>
        <v/>
      </c>
      <c r="B1625">
        <f>INDEX(resultados!$A$2:$ZZ$1797, 1619, MATCH($B$2, resultados!$A$1:$ZZ$1, 0))</f>
        <v/>
      </c>
      <c r="C1625">
        <f>INDEX(resultados!$A$2:$ZZ$1797, 1619, MATCH($B$3, resultados!$A$1:$ZZ$1, 0))</f>
        <v/>
      </c>
    </row>
    <row r="1626">
      <c r="A1626">
        <f>INDEX(resultados!$A$2:$ZZ$1797, 1620, MATCH($B$1, resultados!$A$1:$ZZ$1, 0))</f>
        <v/>
      </c>
      <c r="B1626">
        <f>INDEX(resultados!$A$2:$ZZ$1797, 1620, MATCH($B$2, resultados!$A$1:$ZZ$1, 0))</f>
        <v/>
      </c>
      <c r="C1626">
        <f>INDEX(resultados!$A$2:$ZZ$1797, 1620, MATCH($B$3, resultados!$A$1:$ZZ$1, 0))</f>
        <v/>
      </c>
    </row>
    <row r="1627">
      <c r="A1627">
        <f>INDEX(resultados!$A$2:$ZZ$1797, 1621, MATCH($B$1, resultados!$A$1:$ZZ$1, 0))</f>
        <v/>
      </c>
      <c r="B1627">
        <f>INDEX(resultados!$A$2:$ZZ$1797, 1621, MATCH($B$2, resultados!$A$1:$ZZ$1, 0))</f>
        <v/>
      </c>
      <c r="C1627">
        <f>INDEX(resultados!$A$2:$ZZ$1797, 1621, MATCH($B$3, resultados!$A$1:$ZZ$1, 0))</f>
        <v/>
      </c>
    </row>
    <row r="1628">
      <c r="A1628">
        <f>INDEX(resultados!$A$2:$ZZ$1797, 1622, MATCH($B$1, resultados!$A$1:$ZZ$1, 0))</f>
        <v/>
      </c>
      <c r="B1628">
        <f>INDEX(resultados!$A$2:$ZZ$1797, 1622, MATCH($B$2, resultados!$A$1:$ZZ$1, 0))</f>
        <v/>
      </c>
      <c r="C1628">
        <f>INDEX(resultados!$A$2:$ZZ$1797, 1622, MATCH($B$3, resultados!$A$1:$ZZ$1, 0))</f>
        <v/>
      </c>
    </row>
    <row r="1629">
      <c r="A1629">
        <f>INDEX(resultados!$A$2:$ZZ$1797, 1623, MATCH($B$1, resultados!$A$1:$ZZ$1, 0))</f>
        <v/>
      </c>
      <c r="B1629">
        <f>INDEX(resultados!$A$2:$ZZ$1797, 1623, MATCH($B$2, resultados!$A$1:$ZZ$1, 0))</f>
        <v/>
      </c>
      <c r="C1629">
        <f>INDEX(resultados!$A$2:$ZZ$1797, 1623, MATCH($B$3, resultados!$A$1:$ZZ$1, 0))</f>
        <v/>
      </c>
    </row>
    <row r="1630">
      <c r="A1630">
        <f>INDEX(resultados!$A$2:$ZZ$1797, 1624, MATCH($B$1, resultados!$A$1:$ZZ$1, 0))</f>
        <v/>
      </c>
      <c r="B1630">
        <f>INDEX(resultados!$A$2:$ZZ$1797, 1624, MATCH($B$2, resultados!$A$1:$ZZ$1, 0))</f>
        <v/>
      </c>
      <c r="C1630">
        <f>INDEX(resultados!$A$2:$ZZ$1797, 1624, MATCH($B$3, resultados!$A$1:$ZZ$1, 0))</f>
        <v/>
      </c>
    </row>
    <row r="1631">
      <c r="A1631">
        <f>INDEX(resultados!$A$2:$ZZ$1797, 1625, MATCH($B$1, resultados!$A$1:$ZZ$1, 0))</f>
        <v/>
      </c>
      <c r="B1631">
        <f>INDEX(resultados!$A$2:$ZZ$1797, 1625, MATCH($B$2, resultados!$A$1:$ZZ$1, 0))</f>
        <v/>
      </c>
      <c r="C1631">
        <f>INDEX(resultados!$A$2:$ZZ$1797, 1625, MATCH($B$3, resultados!$A$1:$ZZ$1, 0))</f>
        <v/>
      </c>
    </row>
    <row r="1632">
      <c r="A1632">
        <f>INDEX(resultados!$A$2:$ZZ$1797, 1626, MATCH($B$1, resultados!$A$1:$ZZ$1, 0))</f>
        <v/>
      </c>
      <c r="B1632">
        <f>INDEX(resultados!$A$2:$ZZ$1797, 1626, MATCH($B$2, resultados!$A$1:$ZZ$1, 0))</f>
        <v/>
      </c>
      <c r="C1632">
        <f>INDEX(resultados!$A$2:$ZZ$1797, 1626, MATCH($B$3, resultados!$A$1:$ZZ$1, 0))</f>
        <v/>
      </c>
    </row>
    <row r="1633">
      <c r="A1633">
        <f>INDEX(resultados!$A$2:$ZZ$1797, 1627, MATCH($B$1, resultados!$A$1:$ZZ$1, 0))</f>
        <v/>
      </c>
      <c r="B1633">
        <f>INDEX(resultados!$A$2:$ZZ$1797, 1627, MATCH($B$2, resultados!$A$1:$ZZ$1, 0))</f>
        <v/>
      </c>
      <c r="C1633">
        <f>INDEX(resultados!$A$2:$ZZ$1797, 1627, MATCH($B$3, resultados!$A$1:$ZZ$1, 0))</f>
        <v/>
      </c>
    </row>
    <row r="1634">
      <c r="A1634">
        <f>INDEX(resultados!$A$2:$ZZ$1797, 1628, MATCH($B$1, resultados!$A$1:$ZZ$1, 0))</f>
        <v/>
      </c>
      <c r="B1634">
        <f>INDEX(resultados!$A$2:$ZZ$1797, 1628, MATCH($B$2, resultados!$A$1:$ZZ$1, 0))</f>
        <v/>
      </c>
      <c r="C1634">
        <f>INDEX(resultados!$A$2:$ZZ$1797, 1628, MATCH($B$3, resultados!$A$1:$ZZ$1, 0))</f>
        <v/>
      </c>
    </row>
    <row r="1635">
      <c r="A1635">
        <f>INDEX(resultados!$A$2:$ZZ$1797, 1629, MATCH($B$1, resultados!$A$1:$ZZ$1, 0))</f>
        <v/>
      </c>
      <c r="B1635">
        <f>INDEX(resultados!$A$2:$ZZ$1797, 1629, MATCH($B$2, resultados!$A$1:$ZZ$1, 0))</f>
        <v/>
      </c>
      <c r="C1635">
        <f>INDEX(resultados!$A$2:$ZZ$1797, 1629, MATCH($B$3, resultados!$A$1:$ZZ$1, 0))</f>
        <v/>
      </c>
    </row>
    <row r="1636">
      <c r="A1636">
        <f>INDEX(resultados!$A$2:$ZZ$1797, 1630, MATCH($B$1, resultados!$A$1:$ZZ$1, 0))</f>
        <v/>
      </c>
      <c r="B1636">
        <f>INDEX(resultados!$A$2:$ZZ$1797, 1630, MATCH($B$2, resultados!$A$1:$ZZ$1, 0))</f>
        <v/>
      </c>
      <c r="C1636">
        <f>INDEX(resultados!$A$2:$ZZ$1797, 1630, MATCH($B$3, resultados!$A$1:$ZZ$1, 0))</f>
        <v/>
      </c>
    </row>
    <row r="1637">
      <c r="A1637">
        <f>INDEX(resultados!$A$2:$ZZ$1797, 1631, MATCH($B$1, resultados!$A$1:$ZZ$1, 0))</f>
        <v/>
      </c>
      <c r="B1637">
        <f>INDEX(resultados!$A$2:$ZZ$1797, 1631, MATCH($B$2, resultados!$A$1:$ZZ$1, 0))</f>
        <v/>
      </c>
      <c r="C1637">
        <f>INDEX(resultados!$A$2:$ZZ$1797, 1631, MATCH($B$3, resultados!$A$1:$ZZ$1, 0))</f>
        <v/>
      </c>
    </row>
    <row r="1638">
      <c r="A1638">
        <f>INDEX(resultados!$A$2:$ZZ$1797, 1632, MATCH($B$1, resultados!$A$1:$ZZ$1, 0))</f>
        <v/>
      </c>
      <c r="B1638">
        <f>INDEX(resultados!$A$2:$ZZ$1797, 1632, MATCH($B$2, resultados!$A$1:$ZZ$1, 0))</f>
        <v/>
      </c>
      <c r="C1638">
        <f>INDEX(resultados!$A$2:$ZZ$1797, 1632, MATCH($B$3, resultados!$A$1:$ZZ$1, 0))</f>
        <v/>
      </c>
    </row>
    <row r="1639">
      <c r="A1639">
        <f>INDEX(resultados!$A$2:$ZZ$1797, 1633, MATCH($B$1, resultados!$A$1:$ZZ$1, 0))</f>
        <v/>
      </c>
      <c r="B1639">
        <f>INDEX(resultados!$A$2:$ZZ$1797, 1633, MATCH($B$2, resultados!$A$1:$ZZ$1, 0))</f>
        <v/>
      </c>
      <c r="C1639">
        <f>INDEX(resultados!$A$2:$ZZ$1797, 1633, MATCH($B$3, resultados!$A$1:$ZZ$1, 0))</f>
        <v/>
      </c>
    </row>
    <row r="1640">
      <c r="A1640">
        <f>INDEX(resultados!$A$2:$ZZ$1797, 1634, MATCH($B$1, resultados!$A$1:$ZZ$1, 0))</f>
        <v/>
      </c>
      <c r="B1640">
        <f>INDEX(resultados!$A$2:$ZZ$1797, 1634, MATCH($B$2, resultados!$A$1:$ZZ$1, 0))</f>
        <v/>
      </c>
      <c r="C1640">
        <f>INDEX(resultados!$A$2:$ZZ$1797, 1634, MATCH($B$3, resultados!$A$1:$ZZ$1, 0))</f>
        <v/>
      </c>
    </row>
    <row r="1641">
      <c r="A1641">
        <f>INDEX(resultados!$A$2:$ZZ$1797, 1635, MATCH($B$1, resultados!$A$1:$ZZ$1, 0))</f>
        <v/>
      </c>
      <c r="B1641">
        <f>INDEX(resultados!$A$2:$ZZ$1797, 1635, MATCH($B$2, resultados!$A$1:$ZZ$1, 0))</f>
        <v/>
      </c>
      <c r="C1641">
        <f>INDEX(resultados!$A$2:$ZZ$1797, 1635, MATCH($B$3, resultados!$A$1:$ZZ$1, 0))</f>
        <v/>
      </c>
    </row>
    <row r="1642">
      <c r="A1642">
        <f>INDEX(resultados!$A$2:$ZZ$1797, 1636, MATCH($B$1, resultados!$A$1:$ZZ$1, 0))</f>
        <v/>
      </c>
      <c r="B1642">
        <f>INDEX(resultados!$A$2:$ZZ$1797, 1636, MATCH($B$2, resultados!$A$1:$ZZ$1, 0))</f>
        <v/>
      </c>
      <c r="C1642">
        <f>INDEX(resultados!$A$2:$ZZ$1797, 1636, MATCH($B$3, resultados!$A$1:$ZZ$1, 0))</f>
        <v/>
      </c>
    </row>
    <row r="1643">
      <c r="A1643">
        <f>INDEX(resultados!$A$2:$ZZ$1797, 1637, MATCH($B$1, resultados!$A$1:$ZZ$1, 0))</f>
        <v/>
      </c>
      <c r="B1643">
        <f>INDEX(resultados!$A$2:$ZZ$1797, 1637, MATCH($B$2, resultados!$A$1:$ZZ$1, 0))</f>
        <v/>
      </c>
      <c r="C1643">
        <f>INDEX(resultados!$A$2:$ZZ$1797, 1637, MATCH($B$3, resultados!$A$1:$ZZ$1, 0))</f>
        <v/>
      </c>
    </row>
    <row r="1644">
      <c r="A1644">
        <f>INDEX(resultados!$A$2:$ZZ$1797, 1638, MATCH($B$1, resultados!$A$1:$ZZ$1, 0))</f>
        <v/>
      </c>
      <c r="B1644">
        <f>INDEX(resultados!$A$2:$ZZ$1797, 1638, MATCH($B$2, resultados!$A$1:$ZZ$1, 0))</f>
        <v/>
      </c>
      <c r="C1644">
        <f>INDEX(resultados!$A$2:$ZZ$1797, 1638, MATCH($B$3, resultados!$A$1:$ZZ$1, 0))</f>
        <v/>
      </c>
    </row>
    <row r="1645">
      <c r="A1645">
        <f>INDEX(resultados!$A$2:$ZZ$1797, 1639, MATCH($B$1, resultados!$A$1:$ZZ$1, 0))</f>
        <v/>
      </c>
      <c r="B1645">
        <f>INDEX(resultados!$A$2:$ZZ$1797, 1639, MATCH($B$2, resultados!$A$1:$ZZ$1, 0))</f>
        <v/>
      </c>
      <c r="C1645">
        <f>INDEX(resultados!$A$2:$ZZ$1797, 1639, MATCH($B$3, resultados!$A$1:$ZZ$1, 0))</f>
        <v/>
      </c>
    </row>
    <row r="1646">
      <c r="A1646">
        <f>INDEX(resultados!$A$2:$ZZ$1797, 1640, MATCH($B$1, resultados!$A$1:$ZZ$1, 0))</f>
        <v/>
      </c>
      <c r="B1646">
        <f>INDEX(resultados!$A$2:$ZZ$1797, 1640, MATCH($B$2, resultados!$A$1:$ZZ$1, 0))</f>
        <v/>
      </c>
      <c r="C1646">
        <f>INDEX(resultados!$A$2:$ZZ$1797, 1640, MATCH($B$3, resultados!$A$1:$ZZ$1, 0))</f>
        <v/>
      </c>
    </row>
    <row r="1647">
      <c r="A1647">
        <f>INDEX(resultados!$A$2:$ZZ$1797, 1641, MATCH($B$1, resultados!$A$1:$ZZ$1, 0))</f>
        <v/>
      </c>
      <c r="B1647">
        <f>INDEX(resultados!$A$2:$ZZ$1797, 1641, MATCH($B$2, resultados!$A$1:$ZZ$1, 0))</f>
        <v/>
      </c>
      <c r="C1647">
        <f>INDEX(resultados!$A$2:$ZZ$1797, 1641, MATCH($B$3, resultados!$A$1:$ZZ$1, 0))</f>
        <v/>
      </c>
    </row>
    <row r="1648">
      <c r="A1648">
        <f>INDEX(resultados!$A$2:$ZZ$1797, 1642, MATCH($B$1, resultados!$A$1:$ZZ$1, 0))</f>
        <v/>
      </c>
      <c r="B1648">
        <f>INDEX(resultados!$A$2:$ZZ$1797, 1642, MATCH($B$2, resultados!$A$1:$ZZ$1, 0))</f>
        <v/>
      </c>
      <c r="C1648">
        <f>INDEX(resultados!$A$2:$ZZ$1797, 1642, MATCH($B$3, resultados!$A$1:$ZZ$1, 0))</f>
        <v/>
      </c>
    </row>
    <row r="1649">
      <c r="A1649">
        <f>INDEX(resultados!$A$2:$ZZ$1797, 1643, MATCH($B$1, resultados!$A$1:$ZZ$1, 0))</f>
        <v/>
      </c>
      <c r="B1649">
        <f>INDEX(resultados!$A$2:$ZZ$1797, 1643, MATCH($B$2, resultados!$A$1:$ZZ$1, 0))</f>
        <v/>
      </c>
      <c r="C1649">
        <f>INDEX(resultados!$A$2:$ZZ$1797, 1643, MATCH($B$3, resultados!$A$1:$ZZ$1, 0))</f>
        <v/>
      </c>
    </row>
    <row r="1650">
      <c r="A1650">
        <f>INDEX(resultados!$A$2:$ZZ$1797, 1644, MATCH($B$1, resultados!$A$1:$ZZ$1, 0))</f>
        <v/>
      </c>
      <c r="B1650">
        <f>INDEX(resultados!$A$2:$ZZ$1797, 1644, MATCH($B$2, resultados!$A$1:$ZZ$1, 0))</f>
        <v/>
      </c>
      <c r="C1650">
        <f>INDEX(resultados!$A$2:$ZZ$1797, 1644, MATCH($B$3, resultados!$A$1:$ZZ$1, 0))</f>
        <v/>
      </c>
    </row>
    <row r="1651">
      <c r="A1651">
        <f>INDEX(resultados!$A$2:$ZZ$1797, 1645, MATCH($B$1, resultados!$A$1:$ZZ$1, 0))</f>
        <v/>
      </c>
      <c r="B1651">
        <f>INDEX(resultados!$A$2:$ZZ$1797, 1645, MATCH($B$2, resultados!$A$1:$ZZ$1, 0))</f>
        <v/>
      </c>
      <c r="C1651">
        <f>INDEX(resultados!$A$2:$ZZ$1797, 1645, MATCH($B$3, resultados!$A$1:$ZZ$1, 0))</f>
        <v/>
      </c>
    </row>
    <row r="1652">
      <c r="A1652">
        <f>INDEX(resultados!$A$2:$ZZ$1797, 1646, MATCH($B$1, resultados!$A$1:$ZZ$1, 0))</f>
        <v/>
      </c>
      <c r="B1652">
        <f>INDEX(resultados!$A$2:$ZZ$1797, 1646, MATCH($B$2, resultados!$A$1:$ZZ$1, 0))</f>
        <v/>
      </c>
      <c r="C1652">
        <f>INDEX(resultados!$A$2:$ZZ$1797, 1646, MATCH($B$3, resultados!$A$1:$ZZ$1, 0))</f>
        <v/>
      </c>
    </row>
    <row r="1653">
      <c r="A1653">
        <f>INDEX(resultados!$A$2:$ZZ$1797, 1647, MATCH($B$1, resultados!$A$1:$ZZ$1, 0))</f>
        <v/>
      </c>
      <c r="B1653">
        <f>INDEX(resultados!$A$2:$ZZ$1797, 1647, MATCH($B$2, resultados!$A$1:$ZZ$1, 0))</f>
        <v/>
      </c>
      <c r="C1653">
        <f>INDEX(resultados!$A$2:$ZZ$1797, 1647, MATCH($B$3, resultados!$A$1:$ZZ$1, 0))</f>
        <v/>
      </c>
    </row>
    <row r="1654">
      <c r="A1654">
        <f>INDEX(resultados!$A$2:$ZZ$1797, 1648, MATCH($B$1, resultados!$A$1:$ZZ$1, 0))</f>
        <v/>
      </c>
      <c r="B1654">
        <f>INDEX(resultados!$A$2:$ZZ$1797, 1648, MATCH($B$2, resultados!$A$1:$ZZ$1, 0))</f>
        <v/>
      </c>
      <c r="C1654">
        <f>INDEX(resultados!$A$2:$ZZ$1797, 1648, MATCH($B$3, resultados!$A$1:$ZZ$1, 0))</f>
        <v/>
      </c>
    </row>
    <row r="1655">
      <c r="A1655">
        <f>INDEX(resultados!$A$2:$ZZ$1797, 1649, MATCH($B$1, resultados!$A$1:$ZZ$1, 0))</f>
        <v/>
      </c>
      <c r="B1655">
        <f>INDEX(resultados!$A$2:$ZZ$1797, 1649, MATCH($B$2, resultados!$A$1:$ZZ$1, 0))</f>
        <v/>
      </c>
      <c r="C1655">
        <f>INDEX(resultados!$A$2:$ZZ$1797, 1649, MATCH($B$3, resultados!$A$1:$ZZ$1, 0))</f>
        <v/>
      </c>
    </row>
    <row r="1656">
      <c r="A1656">
        <f>INDEX(resultados!$A$2:$ZZ$1797, 1650, MATCH($B$1, resultados!$A$1:$ZZ$1, 0))</f>
        <v/>
      </c>
      <c r="B1656">
        <f>INDEX(resultados!$A$2:$ZZ$1797, 1650, MATCH($B$2, resultados!$A$1:$ZZ$1, 0))</f>
        <v/>
      </c>
      <c r="C1656">
        <f>INDEX(resultados!$A$2:$ZZ$1797, 1650, MATCH($B$3, resultados!$A$1:$ZZ$1, 0))</f>
        <v/>
      </c>
    </row>
    <row r="1657">
      <c r="A1657">
        <f>INDEX(resultados!$A$2:$ZZ$1797, 1651, MATCH($B$1, resultados!$A$1:$ZZ$1, 0))</f>
        <v/>
      </c>
      <c r="B1657">
        <f>INDEX(resultados!$A$2:$ZZ$1797, 1651, MATCH($B$2, resultados!$A$1:$ZZ$1, 0))</f>
        <v/>
      </c>
      <c r="C1657">
        <f>INDEX(resultados!$A$2:$ZZ$1797, 1651, MATCH($B$3, resultados!$A$1:$ZZ$1, 0))</f>
        <v/>
      </c>
    </row>
    <row r="1658">
      <c r="A1658">
        <f>INDEX(resultados!$A$2:$ZZ$1797, 1652, MATCH($B$1, resultados!$A$1:$ZZ$1, 0))</f>
        <v/>
      </c>
      <c r="B1658">
        <f>INDEX(resultados!$A$2:$ZZ$1797, 1652, MATCH($B$2, resultados!$A$1:$ZZ$1, 0))</f>
        <v/>
      </c>
      <c r="C1658">
        <f>INDEX(resultados!$A$2:$ZZ$1797, 1652, MATCH($B$3, resultados!$A$1:$ZZ$1, 0))</f>
        <v/>
      </c>
    </row>
    <row r="1659">
      <c r="A1659">
        <f>INDEX(resultados!$A$2:$ZZ$1797, 1653, MATCH($B$1, resultados!$A$1:$ZZ$1, 0))</f>
        <v/>
      </c>
      <c r="B1659">
        <f>INDEX(resultados!$A$2:$ZZ$1797, 1653, MATCH($B$2, resultados!$A$1:$ZZ$1, 0))</f>
        <v/>
      </c>
      <c r="C1659">
        <f>INDEX(resultados!$A$2:$ZZ$1797, 1653, MATCH($B$3, resultados!$A$1:$ZZ$1, 0))</f>
        <v/>
      </c>
    </row>
    <row r="1660">
      <c r="A1660">
        <f>INDEX(resultados!$A$2:$ZZ$1797, 1654, MATCH($B$1, resultados!$A$1:$ZZ$1, 0))</f>
        <v/>
      </c>
      <c r="B1660">
        <f>INDEX(resultados!$A$2:$ZZ$1797, 1654, MATCH($B$2, resultados!$A$1:$ZZ$1, 0))</f>
        <v/>
      </c>
      <c r="C1660">
        <f>INDEX(resultados!$A$2:$ZZ$1797, 1654, MATCH($B$3, resultados!$A$1:$ZZ$1, 0))</f>
        <v/>
      </c>
    </row>
    <row r="1661">
      <c r="A1661">
        <f>INDEX(resultados!$A$2:$ZZ$1797, 1655, MATCH($B$1, resultados!$A$1:$ZZ$1, 0))</f>
        <v/>
      </c>
      <c r="B1661">
        <f>INDEX(resultados!$A$2:$ZZ$1797, 1655, MATCH($B$2, resultados!$A$1:$ZZ$1, 0))</f>
        <v/>
      </c>
      <c r="C1661">
        <f>INDEX(resultados!$A$2:$ZZ$1797, 1655, MATCH($B$3, resultados!$A$1:$ZZ$1, 0))</f>
        <v/>
      </c>
    </row>
    <row r="1662">
      <c r="A1662">
        <f>INDEX(resultados!$A$2:$ZZ$1797, 1656, MATCH($B$1, resultados!$A$1:$ZZ$1, 0))</f>
        <v/>
      </c>
      <c r="B1662">
        <f>INDEX(resultados!$A$2:$ZZ$1797, 1656, MATCH($B$2, resultados!$A$1:$ZZ$1, 0))</f>
        <v/>
      </c>
      <c r="C1662">
        <f>INDEX(resultados!$A$2:$ZZ$1797, 1656, MATCH($B$3, resultados!$A$1:$ZZ$1, 0))</f>
        <v/>
      </c>
    </row>
    <row r="1663">
      <c r="A1663">
        <f>INDEX(resultados!$A$2:$ZZ$1797, 1657, MATCH($B$1, resultados!$A$1:$ZZ$1, 0))</f>
        <v/>
      </c>
      <c r="B1663">
        <f>INDEX(resultados!$A$2:$ZZ$1797, 1657, MATCH($B$2, resultados!$A$1:$ZZ$1, 0))</f>
        <v/>
      </c>
      <c r="C1663">
        <f>INDEX(resultados!$A$2:$ZZ$1797, 1657, MATCH($B$3, resultados!$A$1:$ZZ$1, 0))</f>
        <v/>
      </c>
    </row>
    <row r="1664">
      <c r="A1664">
        <f>INDEX(resultados!$A$2:$ZZ$1797, 1658, MATCH($B$1, resultados!$A$1:$ZZ$1, 0))</f>
        <v/>
      </c>
      <c r="B1664">
        <f>INDEX(resultados!$A$2:$ZZ$1797, 1658, MATCH($B$2, resultados!$A$1:$ZZ$1, 0))</f>
        <v/>
      </c>
      <c r="C1664">
        <f>INDEX(resultados!$A$2:$ZZ$1797, 1658, MATCH($B$3, resultados!$A$1:$ZZ$1, 0))</f>
        <v/>
      </c>
    </row>
    <row r="1665">
      <c r="A1665">
        <f>INDEX(resultados!$A$2:$ZZ$1797, 1659, MATCH($B$1, resultados!$A$1:$ZZ$1, 0))</f>
        <v/>
      </c>
      <c r="B1665">
        <f>INDEX(resultados!$A$2:$ZZ$1797, 1659, MATCH($B$2, resultados!$A$1:$ZZ$1, 0))</f>
        <v/>
      </c>
      <c r="C1665">
        <f>INDEX(resultados!$A$2:$ZZ$1797, 1659, MATCH($B$3, resultados!$A$1:$ZZ$1, 0))</f>
        <v/>
      </c>
    </row>
    <row r="1666">
      <c r="A1666">
        <f>INDEX(resultados!$A$2:$ZZ$1797, 1660, MATCH($B$1, resultados!$A$1:$ZZ$1, 0))</f>
        <v/>
      </c>
      <c r="B1666">
        <f>INDEX(resultados!$A$2:$ZZ$1797, 1660, MATCH($B$2, resultados!$A$1:$ZZ$1, 0))</f>
        <v/>
      </c>
      <c r="C1666">
        <f>INDEX(resultados!$A$2:$ZZ$1797, 1660, MATCH($B$3, resultados!$A$1:$ZZ$1, 0))</f>
        <v/>
      </c>
    </row>
    <row r="1667">
      <c r="A1667">
        <f>INDEX(resultados!$A$2:$ZZ$1797, 1661, MATCH($B$1, resultados!$A$1:$ZZ$1, 0))</f>
        <v/>
      </c>
      <c r="B1667">
        <f>INDEX(resultados!$A$2:$ZZ$1797, 1661, MATCH($B$2, resultados!$A$1:$ZZ$1, 0))</f>
        <v/>
      </c>
      <c r="C1667">
        <f>INDEX(resultados!$A$2:$ZZ$1797, 1661, MATCH($B$3, resultados!$A$1:$ZZ$1, 0))</f>
        <v/>
      </c>
    </row>
    <row r="1668">
      <c r="A1668">
        <f>INDEX(resultados!$A$2:$ZZ$1797, 1662, MATCH($B$1, resultados!$A$1:$ZZ$1, 0))</f>
        <v/>
      </c>
      <c r="B1668">
        <f>INDEX(resultados!$A$2:$ZZ$1797, 1662, MATCH($B$2, resultados!$A$1:$ZZ$1, 0))</f>
        <v/>
      </c>
      <c r="C1668">
        <f>INDEX(resultados!$A$2:$ZZ$1797, 1662, MATCH($B$3, resultados!$A$1:$ZZ$1, 0))</f>
        <v/>
      </c>
    </row>
    <row r="1669">
      <c r="A1669">
        <f>INDEX(resultados!$A$2:$ZZ$1797, 1663, MATCH($B$1, resultados!$A$1:$ZZ$1, 0))</f>
        <v/>
      </c>
      <c r="B1669">
        <f>INDEX(resultados!$A$2:$ZZ$1797, 1663, MATCH($B$2, resultados!$A$1:$ZZ$1, 0))</f>
        <v/>
      </c>
      <c r="C1669">
        <f>INDEX(resultados!$A$2:$ZZ$1797, 1663, MATCH($B$3, resultados!$A$1:$ZZ$1, 0))</f>
        <v/>
      </c>
    </row>
    <row r="1670">
      <c r="A1670">
        <f>INDEX(resultados!$A$2:$ZZ$1797, 1664, MATCH($B$1, resultados!$A$1:$ZZ$1, 0))</f>
        <v/>
      </c>
      <c r="B1670">
        <f>INDEX(resultados!$A$2:$ZZ$1797, 1664, MATCH($B$2, resultados!$A$1:$ZZ$1, 0))</f>
        <v/>
      </c>
      <c r="C1670">
        <f>INDEX(resultados!$A$2:$ZZ$1797, 1664, MATCH($B$3, resultados!$A$1:$ZZ$1, 0))</f>
        <v/>
      </c>
    </row>
    <row r="1671">
      <c r="A1671">
        <f>INDEX(resultados!$A$2:$ZZ$1797, 1665, MATCH($B$1, resultados!$A$1:$ZZ$1, 0))</f>
        <v/>
      </c>
      <c r="B1671">
        <f>INDEX(resultados!$A$2:$ZZ$1797, 1665, MATCH($B$2, resultados!$A$1:$ZZ$1, 0))</f>
        <v/>
      </c>
      <c r="C1671">
        <f>INDEX(resultados!$A$2:$ZZ$1797, 1665, MATCH($B$3, resultados!$A$1:$ZZ$1, 0))</f>
        <v/>
      </c>
    </row>
    <row r="1672">
      <c r="A1672">
        <f>INDEX(resultados!$A$2:$ZZ$1797, 1666, MATCH($B$1, resultados!$A$1:$ZZ$1, 0))</f>
        <v/>
      </c>
      <c r="B1672">
        <f>INDEX(resultados!$A$2:$ZZ$1797, 1666, MATCH($B$2, resultados!$A$1:$ZZ$1, 0))</f>
        <v/>
      </c>
      <c r="C1672">
        <f>INDEX(resultados!$A$2:$ZZ$1797, 1666, MATCH($B$3, resultados!$A$1:$ZZ$1, 0))</f>
        <v/>
      </c>
    </row>
    <row r="1673">
      <c r="A1673">
        <f>INDEX(resultados!$A$2:$ZZ$1797, 1667, MATCH($B$1, resultados!$A$1:$ZZ$1, 0))</f>
        <v/>
      </c>
      <c r="B1673">
        <f>INDEX(resultados!$A$2:$ZZ$1797, 1667, MATCH($B$2, resultados!$A$1:$ZZ$1, 0))</f>
        <v/>
      </c>
      <c r="C1673">
        <f>INDEX(resultados!$A$2:$ZZ$1797, 1667, MATCH($B$3, resultados!$A$1:$ZZ$1, 0))</f>
        <v/>
      </c>
    </row>
    <row r="1674">
      <c r="A1674">
        <f>INDEX(resultados!$A$2:$ZZ$1797, 1668, MATCH($B$1, resultados!$A$1:$ZZ$1, 0))</f>
        <v/>
      </c>
      <c r="B1674">
        <f>INDEX(resultados!$A$2:$ZZ$1797, 1668, MATCH($B$2, resultados!$A$1:$ZZ$1, 0))</f>
        <v/>
      </c>
      <c r="C1674">
        <f>INDEX(resultados!$A$2:$ZZ$1797, 1668, MATCH($B$3, resultados!$A$1:$ZZ$1, 0))</f>
        <v/>
      </c>
    </row>
    <row r="1675">
      <c r="A1675">
        <f>INDEX(resultados!$A$2:$ZZ$1797, 1669, MATCH($B$1, resultados!$A$1:$ZZ$1, 0))</f>
        <v/>
      </c>
      <c r="B1675">
        <f>INDEX(resultados!$A$2:$ZZ$1797, 1669, MATCH($B$2, resultados!$A$1:$ZZ$1, 0))</f>
        <v/>
      </c>
      <c r="C1675">
        <f>INDEX(resultados!$A$2:$ZZ$1797, 1669, MATCH($B$3, resultados!$A$1:$ZZ$1, 0))</f>
        <v/>
      </c>
    </row>
    <row r="1676">
      <c r="A1676">
        <f>INDEX(resultados!$A$2:$ZZ$1797, 1670, MATCH($B$1, resultados!$A$1:$ZZ$1, 0))</f>
        <v/>
      </c>
      <c r="B1676">
        <f>INDEX(resultados!$A$2:$ZZ$1797, 1670, MATCH($B$2, resultados!$A$1:$ZZ$1, 0))</f>
        <v/>
      </c>
      <c r="C1676">
        <f>INDEX(resultados!$A$2:$ZZ$1797, 1670, MATCH($B$3, resultados!$A$1:$ZZ$1, 0))</f>
        <v/>
      </c>
    </row>
    <row r="1677">
      <c r="A1677">
        <f>INDEX(resultados!$A$2:$ZZ$1797, 1671, MATCH($B$1, resultados!$A$1:$ZZ$1, 0))</f>
        <v/>
      </c>
      <c r="B1677">
        <f>INDEX(resultados!$A$2:$ZZ$1797, 1671, MATCH($B$2, resultados!$A$1:$ZZ$1, 0))</f>
        <v/>
      </c>
      <c r="C1677">
        <f>INDEX(resultados!$A$2:$ZZ$1797, 1671, MATCH($B$3, resultados!$A$1:$ZZ$1, 0))</f>
        <v/>
      </c>
    </row>
    <row r="1678">
      <c r="A1678">
        <f>INDEX(resultados!$A$2:$ZZ$1797, 1672, MATCH($B$1, resultados!$A$1:$ZZ$1, 0))</f>
        <v/>
      </c>
      <c r="B1678">
        <f>INDEX(resultados!$A$2:$ZZ$1797, 1672, MATCH($B$2, resultados!$A$1:$ZZ$1, 0))</f>
        <v/>
      </c>
      <c r="C1678">
        <f>INDEX(resultados!$A$2:$ZZ$1797, 1672, MATCH($B$3, resultados!$A$1:$ZZ$1, 0))</f>
        <v/>
      </c>
    </row>
    <row r="1679">
      <c r="A1679">
        <f>INDEX(resultados!$A$2:$ZZ$1797, 1673, MATCH($B$1, resultados!$A$1:$ZZ$1, 0))</f>
        <v/>
      </c>
      <c r="B1679">
        <f>INDEX(resultados!$A$2:$ZZ$1797, 1673, MATCH($B$2, resultados!$A$1:$ZZ$1, 0))</f>
        <v/>
      </c>
      <c r="C1679">
        <f>INDEX(resultados!$A$2:$ZZ$1797, 1673, MATCH($B$3, resultados!$A$1:$ZZ$1, 0))</f>
        <v/>
      </c>
    </row>
    <row r="1680">
      <c r="A1680">
        <f>INDEX(resultados!$A$2:$ZZ$1797, 1674, MATCH($B$1, resultados!$A$1:$ZZ$1, 0))</f>
        <v/>
      </c>
      <c r="B1680">
        <f>INDEX(resultados!$A$2:$ZZ$1797, 1674, MATCH($B$2, resultados!$A$1:$ZZ$1, 0))</f>
        <v/>
      </c>
      <c r="C1680">
        <f>INDEX(resultados!$A$2:$ZZ$1797, 1674, MATCH($B$3, resultados!$A$1:$ZZ$1, 0))</f>
        <v/>
      </c>
    </row>
    <row r="1681">
      <c r="A1681">
        <f>INDEX(resultados!$A$2:$ZZ$1797, 1675, MATCH($B$1, resultados!$A$1:$ZZ$1, 0))</f>
        <v/>
      </c>
      <c r="B1681">
        <f>INDEX(resultados!$A$2:$ZZ$1797, 1675, MATCH($B$2, resultados!$A$1:$ZZ$1, 0))</f>
        <v/>
      </c>
      <c r="C1681">
        <f>INDEX(resultados!$A$2:$ZZ$1797, 1675, MATCH($B$3, resultados!$A$1:$ZZ$1, 0))</f>
        <v/>
      </c>
    </row>
    <row r="1682">
      <c r="A1682">
        <f>INDEX(resultados!$A$2:$ZZ$1797, 1676, MATCH($B$1, resultados!$A$1:$ZZ$1, 0))</f>
        <v/>
      </c>
      <c r="B1682">
        <f>INDEX(resultados!$A$2:$ZZ$1797, 1676, MATCH($B$2, resultados!$A$1:$ZZ$1, 0))</f>
        <v/>
      </c>
      <c r="C1682">
        <f>INDEX(resultados!$A$2:$ZZ$1797, 1676, MATCH($B$3, resultados!$A$1:$ZZ$1, 0))</f>
        <v/>
      </c>
    </row>
    <row r="1683">
      <c r="A1683">
        <f>INDEX(resultados!$A$2:$ZZ$1797, 1677, MATCH($B$1, resultados!$A$1:$ZZ$1, 0))</f>
        <v/>
      </c>
      <c r="B1683">
        <f>INDEX(resultados!$A$2:$ZZ$1797, 1677, MATCH($B$2, resultados!$A$1:$ZZ$1, 0))</f>
        <v/>
      </c>
      <c r="C1683">
        <f>INDEX(resultados!$A$2:$ZZ$1797, 1677, MATCH($B$3, resultados!$A$1:$ZZ$1, 0))</f>
        <v/>
      </c>
    </row>
    <row r="1684">
      <c r="A1684">
        <f>INDEX(resultados!$A$2:$ZZ$1797, 1678, MATCH($B$1, resultados!$A$1:$ZZ$1, 0))</f>
        <v/>
      </c>
      <c r="B1684">
        <f>INDEX(resultados!$A$2:$ZZ$1797, 1678, MATCH($B$2, resultados!$A$1:$ZZ$1, 0))</f>
        <v/>
      </c>
      <c r="C1684">
        <f>INDEX(resultados!$A$2:$ZZ$1797, 1678, MATCH($B$3, resultados!$A$1:$ZZ$1, 0))</f>
        <v/>
      </c>
    </row>
    <row r="1685">
      <c r="A1685">
        <f>INDEX(resultados!$A$2:$ZZ$1797, 1679, MATCH($B$1, resultados!$A$1:$ZZ$1, 0))</f>
        <v/>
      </c>
      <c r="B1685">
        <f>INDEX(resultados!$A$2:$ZZ$1797, 1679, MATCH($B$2, resultados!$A$1:$ZZ$1, 0))</f>
        <v/>
      </c>
      <c r="C1685">
        <f>INDEX(resultados!$A$2:$ZZ$1797, 1679, MATCH($B$3, resultados!$A$1:$ZZ$1, 0))</f>
        <v/>
      </c>
    </row>
    <row r="1686">
      <c r="A1686">
        <f>INDEX(resultados!$A$2:$ZZ$1797, 1680, MATCH($B$1, resultados!$A$1:$ZZ$1, 0))</f>
        <v/>
      </c>
      <c r="B1686">
        <f>INDEX(resultados!$A$2:$ZZ$1797, 1680, MATCH($B$2, resultados!$A$1:$ZZ$1, 0))</f>
        <v/>
      </c>
      <c r="C1686">
        <f>INDEX(resultados!$A$2:$ZZ$1797, 1680, MATCH($B$3, resultados!$A$1:$ZZ$1, 0))</f>
        <v/>
      </c>
    </row>
    <row r="1687">
      <c r="A1687">
        <f>INDEX(resultados!$A$2:$ZZ$1797, 1681, MATCH($B$1, resultados!$A$1:$ZZ$1, 0))</f>
        <v/>
      </c>
      <c r="B1687">
        <f>INDEX(resultados!$A$2:$ZZ$1797, 1681, MATCH($B$2, resultados!$A$1:$ZZ$1, 0))</f>
        <v/>
      </c>
      <c r="C1687">
        <f>INDEX(resultados!$A$2:$ZZ$1797, 1681, MATCH($B$3, resultados!$A$1:$ZZ$1, 0))</f>
        <v/>
      </c>
    </row>
    <row r="1688">
      <c r="A1688">
        <f>INDEX(resultados!$A$2:$ZZ$1797, 1682, MATCH($B$1, resultados!$A$1:$ZZ$1, 0))</f>
        <v/>
      </c>
      <c r="B1688">
        <f>INDEX(resultados!$A$2:$ZZ$1797, 1682, MATCH($B$2, resultados!$A$1:$ZZ$1, 0))</f>
        <v/>
      </c>
      <c r="C1688">
        <f>INDEX(resultados!$A$2:$ZZ$1797, 1682, MATCH($B$3, resultados!$A$1:$ZZ$1, 0))</f>
        <v/>
      </c>
    </row>
    <row r="1689">
      <c r="A1689">
        <f>INDEX(resultados!$A$2:$ZZ$1797, 1683, MATCH($B$1, resultados!$A$1:$ZZ$1, 0))</f>
        <v/>
      </c>
      <c r="B1689">
        <f>INDEX(resultados!$A$2:$ZZ$1797, 1683, MATCH($B$2, resultados!$A$1:$ZZ$1, 0))</f>
        <v/>
      </c>
      <c r="C1689">
        <f>INDEX(resultados!$A$2:$ZZ$1797, 1683, MATCH($B$3, resultados!$A$1:$ZZ$1, 0))</f>
        <v/>
      </c>
    </row>
    <row r="1690">
      <c r="A1690">
        <f>INDEX(resultados!$A$2:$ZZ$1797, 1684, MATCH($B$1, resultados!$A$1:$ZZ$1, 0))</f>
        <v/>
      </c>
      <c r="B1690">
        <f>INDEX(resultados!$A$2:$ZZ$1797, 1684, MATCH($B$2, resultados!$A$1:$ZZ$1, 0))</f>
        <v/>
      </c>
      <c r="C1690">
        <f>INDEX(resultados!$A$2:$ZZ$1797, 1684, MATCH($B$3, resultados!$A$1:$ZZ$1, 0))</f>
        <v/>
      </c>
    </row>
    <row r="1691">
      <c r="A1691">
        <f>INDEX(resultados!$A$2:$ZZ$1797, 1685, MATCH($B$1, resultados!$A$1:$ZZ$1, 0))</f>
        <v/>
      </c>
      <c r="B1691">
        <f>INDEX(resultados!$A$2:$ZZ$1797, 1685, MATCH($B$2, resultados!$A$1:$ZZ$1, 0))</f>
        <v/>
      </c>
      <c r="C1691">
        <f>INDEX(resultados!$A$2:$ZZ$1797, 1685, MATCH($B$3, resultados!$A$1:$ZZ$1, 0))</f>
        <v/>
      </c>
    </row>
    <row r="1692">
      <c r="A1692">
        <f>INDEX(resultados!$A$2:$ZZ$1797, 1686, MATCH($B$1, resultados!$A$1:$ZZ$1, 0))</f>
        <v/>
      </c>
      <c r="B1692">
        <f>INDEX(resultados!$A$2:$ZZ$1797, 1686, MATCH($B$2, resultados!$A$1:$ZZ$1, 0))</f>
        <v/>
      </c>
      <c r="C1692">
        <f>INDEX(resultados!$A$2:$ZZ$1797, 1686, MATCH($B$3, resultados!$A$1:$ZZ$1, 0))</f>
        <v/>
      </c>
    </row>
    <row r="1693">
      <c r="A1693">
        <f>INDEX(resultados!$A$2:$ZZ$1797, 1687, MATCH($B$1, resultados!$A$1:$ZZ$1, 0))</f>
        <v/>
      </c>
      <c r="B1693">
        <f>INDEX(resultados!$A$2:$ZZ$1797, 1687, MATCH($B$2, resultados!$A$1:$ZZ$1, 0))</f>
        <v/>
      </c>
      <c r="C1693">
        <f>INDEX(resultados!$A$2:$ZZ$1797, 1687, MATCH($B$3, resultados!$A$1:$ZZ$1, 0))</f>
        <v/>
      </c>
    </row>
    <row r="1694">
      <c r="A1694">
        <f>INDEX(resultados!$A$2:$ZZ$1797, 1688, MATCH($B$1, resultados!$A$1:$ZZ$1, 0))</f>
        <v/>
      </c>
      <c r="B1694">
        <f>INDEX(resultados!$A$2:$ZZ$1797, 1688, MATCH($B$2, resultados!$A$1:$ZZ$1, 0))</f>
        <v/>
      </c>
      <c r="C1694">
        <f>INDEX(resultados!$A$2:$ZZ$1797, 1688, MATCH($B$3, resultados!$A$1:$ZZ$1, 0))</f>
        <v/>
      </c>
    </row>
    <row r="1695">
      <c r="A1695">
        <f>INDEX(resultados!$A$2:$ZZ$1797, 1689, MATCH($B$1, resultados!$A$1:$ZZ$1, 0))</f>
        <v/>
      </c>
      <c r="B1695">
        <f>INDEX(resultados!$A$2:$ZZ$1797, 1689, MATCH($B$2, resultados!$A$1:$ZZ$1, 0))</f>
        <v/>
      </c>
      <c r="C1695">
        <f>INDEX(resultados!$A$2:$ZZ$1797, 1689, MATCH($B$3, resultados!$A$1:$ZZ$1, 0))</f>
        <v/>
      </c>
    </row>
    <row r="1696">
      <c r="A1696">
        <f>INDEX(resultados!$A$2:$ZZ$1797, 1690, MATCH($B$1, resultados!$A$1:$ZZ$1, 0))</f>
        <v/>
      </c>
      <c r="B1696">
        <f>INDEX(resultados!$A$2:$ZZ$1797, 1690, MATCH($B$2, resultados!$A$1:$ZZ$1, 0))</f>
        <v/>
      </c>
      <c r="C1696">
        <f>INDEX(resultados!$A$2:$ZZ$1797, 1690, MATCH($B$3, resultados!$A$1:$ZZ$1, 0))</f>
        <v/>
      </c>
    </row>
    <row r="1697">
      <c r="A1697">
        <f>INDEX(resultados!$A$2:$ZZ$1797, 1691, MATCH($B$1, resultados!$A$1:$ZZ$1, 0))</f>
        <v/>
      </c>
      <c r="B1697">
        <f>INDEX(resultados!$A$2:$ZZ$1797, 1691, MATCH($B$2, resultados!$A$1:$ZZ$1, 0))</f>
        <v/>
      </c>
      <c r="C1697">
        <f>INDEX(resultados!$A$2:$ZZ$1797, 1691, MATCH($B$3, resultados!$A$1:$ZZ$1, 0))</f>
        <v/>
      </c>
    </row>
    <row r="1698">
      <c r="A1698">
        <f>INDEX(resultados!$A$2:$ZZ$1797, 1692, MATCH($B$1, resultados!$A$1:$ZZ$1, 0))</f>
        <v/>
      </c>
      <c r="B1698">
        <f>INDEX(resultados!$A$2:$ZZ$1797, 1692, MATCH($B$2, resultados!$A$1:$ZZ$1, 0))</f>
        <v/>
      </c>
      <c r="C1698">
        <f>INDEX(resultados!$A$2:$ZZ$1797, 1692, MATCH($B$3, resultados!$A$1:$ZZ$1, 0))</f>
        <v/>
      </c>
    </row>
    <row r="1699">
      <c r="A1699">
        <f>INDEX(resultados!$A$2:$ZZ$1797, 1693, MATCH($B$1, resultados!$A$1:$ZZ$1, 0))</f>
        <v/>
      </c>
      <c r="B1699">
        <f>INDEX(resultados!$A$2:$ZZ$1797, 1693, MATCH($B$2, resultados!$A$1:$ZZ$1, 0))</f>
        <v/>
      </c>
      <c r="C1699">
        <f>INDEX(resultados!$A$2:$ZZ$1797, 1693, MATCH($B$3, resultados!$A$1:$ZZ$1, 0))</f>
        <v/>
      </c>
    </row>
    <row r="1700">
      <c r="A1700">
        <f>INDEX(resultados!$A$2:$ZZ$1797, 1694, MATCH($B$1, resultados!$A$1:$ZZ$1, 0))</f>
        <v/>
      </c>
      <c r="B1700">
        <f>INDEX(resultados!$A$2:$ZZ$1797, 1694, MATCH($B$2, resultados!$A$1:$ZZ$1, 0))</f>
        <v/>
      </c>
      <c r="C1700">
        <f>INDEX(resultados!$A$2:$ZZ$1797, 1694, MATCH($B$3, resultados!$A$1:$ZZ$1, 0))</f>
        <v/>
      </c>
    </row>
    <row r="1701">
      <c r="A1701">
        <f>INDEX(resultados!$A$2:$ZZ$1797, 1695, MATCH($B$1, resultados!$A$1:$ZZ$1, 0))</f>
        <v/>
      </c>
      <c r="B1701">
        <f>INDEX(resultados!$A$2:$ZZ$1797, 1695, MATCH($B$2, resultados!$A$1:$ZZ$1, 0))</f>
        <v/>
      </c>
      <c r="C1701">
        <f>INDEX(resultados!$A$2:$ZZ$1797, 1695, MATCH($B$3, resultados!$A$1:$ZZ$1, 0))</f>
        <v/>
      </c>
    </row>
    <row r="1702">
      <c r="A1702">
        <f>INDEX(resultados!$A$2:$ZZ$1797, 1696, MATCH($B$1, resultados!$A$1:$ZZ$1, 0))</f>
        <v/>
      </c>
      <c r="B1702">
        <f>INDEX(resultados!$A$2:$ZZ$1797, 1696, MATCH($B$2, resultados!$A$1:$ZZ$1, 0))</f>
        <v/>
      </c>
      <c r="C1702">
        <f>INDEX(resultados!$A$2:$ZZ$1797, 1696, MATCH($B$3, resultados!$A$1:$ZZ$1, 0))</f>
        <v/>
      </c>
    </row>
    <row r="1703">
      <c r="A1703">
        <f>INDEX(resultados!$A$2:$ZZ$1797, 1697, MATCH($B$1, resultados!$A$1:$ZZ$1, 0))</f>
        <v/>
      </c>
      <c r="B1703">
        <f>INDEX(resultados!$A$2:$ZZ$1797, 1697, MATCH($B$2, resultados!$A$1:$ZZ$1, 0))</f>
        <v/>
      </c>
      <c r="C1703">
        <f>INDEX(resultados!$A$2:$ZZ$1797, 1697, MATCH($B$3, resultados!$A$1:$ZZ$1, 0))</f>
        <v/>
      </c>
    </row>
    <row r="1704">
      <c r="A1704">
        <f>INDEX(resultados!$A$2:$ZZ$1797, 1698, MATCH($B$1, resultados!$A$1:$ZZ$1, 0))</f>
        <v/>
      </c>
      <c r="B1704">
        <f>INDEX(resultados!$A$2:$ZZ$1797, 1698, MATCH($B$2, resultados!$A$1:$ZZ$1, 0))</f>
        <v/>
      </c>
      <c r="C1704">
        <f>INDEX(resultados!$A$2:$ZZ$1797, 1698, MATCH($B$3, resultados!$A$1:$ZZ$1, 0))</f>
        <v/>
      </c>
    </row>
    <row r="1705">
      <c r="A1705">
        <f>INDEX(resultados!$A$2:$ZZ$1797, 1699, MATCH($B$1, resultados!$A$1:$ZZ$1, 0))</f>
        <v/>
      </c>
      <c r="B1705">
        <f>INDEX(resultados!$A$2:$ZZ$1797, 1699, MATCH($B$2, resultados!$A$1:$ZZ$1, 0))</f>
        <v/>
      </c>
      <c r="C1705">
        <f>INDEX(resultados!$A$2:$ZZ$1797, 1699, MATCH($B$3, resultados!$A$1:$ZZ$1, 0))</f>
        <v/>
      </c>
    </row>
    <row r="1706">
      <c r="A1706">
        <f>INDEX(resultados!$A$2:$ZZ$1797, 1700, MATCH($B$1, resultados!$A$1:$ZZ$1, 0))</f>
        <v/>
      </c>
      <c r="B1706">
        <f>INDEX(resultados!$A$2:$ZZ$1797, 1700, MATCH($B$2, resultados!$A$1:$ZZ$1, 0))</f>
        <v/>
      </c>
      <c r="C1706">
        <f>INDEX(resultados!$A$2:$ZZ$1797, 1700, MATCH($B$3, resultados!$A$1:$ZZ$1, 0))</f>
        <v/>
      </c>
    </row>
    <row r="1707">
      <c r="A1707">
        <f>INDEX(resultados!$A$2:$ZZ$1797, 1701, MATCH($B$1, resultados!$A$1:$ZZ$1, 0))</f>
        <v/>
      </c>
      <c r="B1707">
        <f>INDEX(resultados!$A$2:$ZZ$1797, 1701, MATCH($B$2, resultados!$A$1:$ZZ$1, 0))</f>
        <v/>
      </c>
      <c r="C1707">
        <f>INDEX(resultados!$A$2:$ZZ$1797, 1701, MATCH($B$3, resultados!$A$1:$ZZ$1, 0))</f>
        <v/>
      </c>
    </row>
    <row r="1708">
      <c r="A1708">
        <f>INDEX(resultados!$A$2:$ZZ$1797, 1702, MATCH($B$1, resultados!$A$1:$ZZ$1, 0))</f>
        <v/>
      </c>
      <c r="B1708">
        <f>INDEX(resultados!$A$2:$ZZ$1797, 1702, MATCH($B$2, resultados!$A$1:$ZZ$1, 0))</f>
        <v/>
      </c>
      <c r="C1708">
        <f>INDEX(resultados!$A$2:$ZZ$1797, 1702, MATCH($B$3, resultados!$A$1:$ZZ$1, 0))</f>
        <v/>
      </c>
    </row>
    <row r="1709">
      <c r="A1709">
        <f>INDEX(resultados!$A$2:$ZZ$1797, 1703, MATCH($B$1, resultados!$A$1:$ZZ$1, 0))</f>
        <v/>
      </c>
      <c r="B1709">
        <f>INDEX(resultados!$A$2:$ZZ$1797, 1703, MATCH($B$2, resultados!$A$1:$ZZ$1, 0))</f>
        <v/>
      </c>
      <c r="C1709">
        <f>INDEX(resultados!$A$2:$ZZ$1797, 1703, MATCH($B$3, resultados!$A$1:$ZZ$1, 0))</f>
        <v/>
      </c>
    </row>
    <row r="1710">
      <c r="A1710">
        <f>INDEX(resultados!$A$2:$ZZ$1797, 1704, MATCH($B$1, resultados!$A$1:$ZZ$1, 0))</f>
        <v/>
      </c>
      <c r="B1710">
        <f>INDEX(resultados!$A$2:$ZZ$1797, 1704, MATCH($B$2, resultados!$A$1:$ZZ$1, 0))</f>
        <v/>
      </c>
      <c r="C1710">
        <f>INDEX(resultados!$A$2:$ZZ$1797, 1704, MATCH($B$3, resultados!$A$1:$ZZ$1, 0))</f>
        <v/>
      </c>
    </row>
    <row r="1711">
      <c r="A1711">
        <f>INDEX(resultados!$A$2:$ZZ$1797, 1705, MATCH($B$1, resultados!$A$1:$ZZ$1, 0))</f>
        <v/>
      </c>
      <c r="B1711">
        <f>INDEX(resultados!$A$2:$ZZ$1797, 1705, MATCH($B$2, resultados!$A$1:$ZZ$1, 0))</f>
        <v/>
      </c>
      <c r="C1711">
        <f>INDEX(resultados!$A$2:$ZZ$1797, 1705, MATCH($B$3, resultados!$A$1:$ZZ$1, 0))</f>
        <v/>
      </c>
    </row>
    <row r="1712">
      <c r="A1712">
        <f>INDEX(resultados!$A$2:$ZZ$1797, 1706, MATCH($B$1, resultados!$A$1:$ZZ$1, 0))</f>
        <v/>
      </c>
      <c r="B1712">
        <f>INDEX(resultados!$A$2:$ZZ$1797, 1706, MATCH($B$2, resultados!$A$1:$ZZ$1, 0))</f>
        <v/>
      </c>
      <c r="C1712">
        <f>INDEX(resultados!$A$2:$ZZ$1797, 1706, MATCH($B$3, resultados!$A$1:$ZZ$1, 0))</f>
        <v/>
      </c>
    </row>
    <row r="1713">
      <c r="A1713">
        <f>INDEX(resultados!$A$2:$ZZ$1797, 1707, MATCH($B$1, resultados!$A$1:$ZZ$1, 0))</f>
        <v/>
      </c>
      <c r="B1713">
        <f>INDEX(resultados!$A$2:$ZZ$1797, 1707, MATCH($B$2, resultados!$A$1:$ZZ$1, 0))</f>
        <v/>
      </c>
      <c r="C1713">
        <f>INDEX(resultados!$A$2:$ZZ$1797, 1707, MATCH($B$3, resultados!$A$1:$ZZ$1, 0))</f>
        <v/>
      </c>
    </row>
    <row r="1714">
      <c r="A1714">
        <f>INDEX(resultados!$A$2:$ZZ$1797, 1708, MATCH($B$1, resultados!$A$1:$ZZ$1, 0))</f>
        <v/>
      </c>
      <c r="B1714">
        <f>INDEX(resultados!$A$2:$ZZ$1797, 1708, MATCH($B$2, resultados!$A$1:$ZZ$1, 0))</f>
        <v/>
      </c>
      <c r="C1714">
        <f>INDEX(resultados!$A$2:$ZZ$1797, 1708, MATCH($B$3, resultados!$A$1:$ZZ$1, 0))</f>
        <v/>
      </c>
    </row>
    <row r="1715">
      <c r="A1715">
        <f>INDEX(resultados!$A$2:$ZZ$1797, 1709, MATCH($B$1, resultados!$A$1:$ZZ$1, 0))</f>
        <v/>
      </c>
      <c r="B1715">
        <f>INDEX(resultados!$A$2:$ZZ$1797, 1709, MATCH($B$2, resultados!$A$1:$ZZ$1, 0))</f>
        <v/>
      </c>
      <c r="C1715">
        <f>INDEX(resultados!$A$2:$ZZ$1797, 1709, MATCH($B$3, resultados!$A$1:$ZZ$1, 0))</f>
        <v/>
      </c>
    </row>
    <row r="1716">
      <c r="A1716">
        <f>INDEX(resultados!$A$2:$ZZ$1797, 1710, MATCH($B$1, resultados!$A$1:$ZZ$1, 0))</f>
        <v/>
      </c>
      <c r="B1716">
        <f>INDEX(resultados!$A$2:$ZZ$1797, 1710, MATCH($B$2, resultados!$A$1:$ZZ$1, 0))</f>
        <v/>
      </c>
      <c r="C1716">
        <f>INDEX(resultados!$A$2:$ZZ$1797, 1710, MATCH($B$3, resultados!$A$1:$ZZ$1, 0))</f>
        <v/>
      </c>
    </row>
    <row r="1717">
      <c r="A1717">
        <f>INDEX(resultados!$A$2:$ZZ$1797, 1711, MATCH($B$1, resultados!$A$1:$ZZ$1, 0))</f>
        <v/>
      </c>
      <c r="B1717">
        <f>INDEX(resultados!$A$2:$ZZ$1797, 1711, MATCH($B$2, resultados!$A$1:$ZZ$1, 0))</f>
        <v/>
      </c>
      <c r="C1717">
        <f>INDEX(resultados!$A$2:$ZZ$1797, 1711, MATCH($B$3, resultados!$A$1:$ZZ$1, 0))</f>
        <v/>
      </c>
    </row>
    <row r="1718">
      <c r="A1718">
        <f>INDEX(resultados!$A$2:$ZZ$1797, 1712, MATCH($B$1, resultados!$A$1:$ZZ$1, 0))</f>
        <v/>
      </c>
      <c r="B1718">
        <f>INDEX(resultados!$A$2:$ZZ$1797, 1712, MATCH($B$2, resultados!$A$1:$ZZ$1, 0))</f>
        <v/>
      </c>
      <c r="C1718">
        <f>INDEX(resultados!$A$2:$ZZ$1797, 1712, MATCH($B$3, resultados!$A$1:$ZZ$1, 0))</f>
        <v/>
      </c>
    </row>
    <row r="1719">
      <c r="A1719">
        <f>INDEX(resultados!$A$2:$ZZ$1797, 1713, MATCH($B$1, resultados!$A$1:$ZZ$1, 0))</f>
        <v/>
      </c>
      <c r="B1719">
        <f>INDEX(resultados!$A$2:$ZZ$1797, 1713, MATCH($B$2, resultados!$A$1:$ZZ$1, 0))</f>
        <v/>
      </c>
      <c r="C1719">
        <f>INDEX(resultados!$A$2:$ZZ$1797, 1713, MATCH($B$3, resultados!$A$1:$ZZ$1, 0))</f>
        <v/>
      </c>
    </row>
    <row r="1720">
      <c r="A1720">
        <f>INDEX(resultados!$A$2:$ZZ$1797, 1714, MATCH($B$1, resultados!$A$1:$ZZ$1, 0))</f>
        <v/>
      </c>
      <c r="B1720">
        <f>INDEX(resultados!$A$2:$ZZ$1797, 1714, MATCH($B$2, resultados!$A$1:$ZZ$1, 0))</f>
        <v/>
      </c>
      <c r="C1720">
        <f>INDEX(resultados!$A$2:$ZZ$1797, 1714, MATCH($B$3, resultados!$A$1:$ZZ$1, 0))</f>
        <v/>
      </c>
    </row>
    <row r="1721">
      <c r="A1721">
        <f>INDEX(resultados!$A$2:$ZZ$1797, 1715, MATCH($B$1, resultados!$A$1:$ZZ$1, 0))</f>
        <v/>
      </c>
      <c r="B1721">
        <f>INDEX(resultados!$A$2:$ZZ$1797, 1715, MATCH($B$2, resultados!$A$1:$ZZ$1, 0))</f>
        <v/>
      </c>
      <c r="C1721">
        <f>INDEX(resultados!$A$2:$ZZ$1797, 1715, MATCH($B$3, resultados!$A$1:$ZZ$1, 0))</f>
        <v/>
      </c>
    </row>
    <row r="1722">
      <c r="A1722">
        <f>INDEX(resultados!$A$2:$ZZ$1797, 1716, MATCH($B$1, resultados!$A$1:$ZZ$1, 0))</f>
        <v/>
      </c>
      <c r="B1722">
        <f>INDEX(resultados!$A$2:$ZZ$1797, 1716, MATCH($B$2, resultados!$A$1:$ZZ$1, 0))</f>
        <v/>
      </c>
      <c r="C1722">
        <f>INDEX(resultados!$A$2:$ZZ$1797, 1716, MATCH($B$3, resultados!$A$1:$ZZ$1, 0))</f>
        <v/>
      </c>
    </row>
    <row r="1723">
      <c r="A1723">
        <f>INDEX(resultados!$A$2:$ZZ$1797, 1717, MATCH($B$1, resultados!$A$1:$ZZ$1, 0))</f>
        <v/>
      </c>
      <c r="B1723">
        <f>INDEX(resultados!$A$2:$ZZ$1797, 1717, MATCH($B$2, resultados!$A$1:$ZZ$1, 0))</f>
        <v/>
      </c>
      <c r="C1723">
        <f>INDEX(resultados!$A$2:$ZZ$1797, 1717, MATCH($B$3, resultados!$A$1:$ZZ$1, 0))</f>
        <v/>
      </c>
    </row>
    <row r="1724">
      <c r="A1724">
        <f>INDEX(resultados!$A$2:$ZZ$1797, 1718, MATCH($B$1, resultados!$A$1:$ZZ$1, 0))</f>
        <v/>
      </c>
      <c r="B1724">
        <f>INDEX(resultados!$A$2:$ZZ$1797, 1718, MATCH($B$2, resultados!$A$1:$ZZ$1, 0))</f>
        <v/>
      </c>
      <c r="C1724">
        <f>INDEX(resultados!$A$2:$ZZ$1797, 1718, MATCH($B$3, resultados!$A$1:$ZZ$1, 0))</f>
        <v/>
      </c>
    </row>
    <row r="1725">
      <c r="A1725">
        <f>INDEX(resultados!$A$2:$ZZ$1797, 1719, MATCH($B$1, resultados!$A$1:$ZZ$1, 0))</f>
        <v/>
      </c>
      <c r="B1725">
        <f>INDEX(resultados!$A$2:$ZZ$1797, 1719, MATCH($B$2, resultados!$A$1:$ZZ$1, 0))</f>
        <v/>
      </c>
      <c r="C1725">
        <f>INDEX(resultados!$A$2:$ZZ$1797, 1719, MATCH($B$3, resultados!$A$1:$ZZ$1, 0))</f>
        <v/>
      </c>
    </row>
    <row r="1726">
      <c r="A1726">
        <f>INDEX(resultados!$A$2:$ZZ$1797, 1720, MATCH($B$1, resultados!$A$1:$ZZ$1, 0))</f>
        <v/>
      </c>
      <c r="B1726">
        <f>INDEX(resultados!$A$2:$ZZ$1797, 1720, MATCH($B$2, resultados!$A$1:$ZZ$1, 0))</f>
        <v/>
      </c>
      <c r="C1726">
        <f>INDEX(resultados!$A$2:$ZZ$1797, 1720, MATCH($B$3, resultados!$A$1:$ZZ$1, 0))</f>
        <v/>
      </c>
    </row>
    <row r="1727">
      <c r="A1727">
        <f>INDEX(resultados!$A$2:$ZZ$1797, 1721, MATCH($B$1, resultados!$A$1:$ZZ$1, 0))</f>
        <v/>
      </c>
      <c r="B1727">
        <f>INDEX(resultados!$A$2:$ZZ$1797, 1721, MATCH($B$2, resultados!$A$1:$ZZ$1, 0))</f>
        <v/>
      </c>
      <c r="C1727">
        <f>INDEX(resultados!$A$2:$ZZ$1797, 1721, MATCH($B$3, resultados!$A$1:$ZZ$1, 0))</f>
        <v/>
      </c>
    </row>
    <row r="1728">
      <c r="A1728">
        <f>INDEX(resultados!$A$2:$ZZ$1797, 1722, MATCH($B$1, resultados!$A$1:$ZZ$1, 0))</f>
        <v/>
      </c>
      <c r="B1728">
        <f>INDEX(resultados!$A$2:$ZZ$1797, 1722, MATCH($B$2, resultados!$A$1:$ZZ$1, 0))</f>
        <v/>
      </c>
      <c r="C1728">
        <f>INDEX(resultados!$A$2:$ZZ$1797, 1722, MATCH($B$3, resultados!$A$1:$ZZ$1, 0))</f>
        <v/>
      </c>
    </row>
    <row r="1729">
      <c r="A1729">
        <f>INDEX(resultados!$A$2:$ZZ$1797, 1723, MATCH($B$1, resultados!$A$1:$ZZ$1, 0))</f>
        <v/>
      </c>
      <c r="B1729">
        <f>INDEX(resultados!$A$2:$ZZ$1797, 1723, MATCH($B$2, resultados!$A$1:$ZZ$1, 0))</f>
        <v/>
      </c>
      <c r="C1729">
        <f>INDEX(resultados!$A$2:$ZZ$1797, 1723, MATCH($B$3, resultados!$A$1:$ZZ$1, 0))</f>
        <v/>
      </c>
    </row>
    <row r="1730">
      <c r="A1730">
        <f>INDEX(resultados!$A$2:$ZZ$1797, 1724, MATCH($B$1, resultados!$A$1:$ZZ$1, 0))</f>
        <v/>
      </c>
      <c r="B1730">
        <f>INDEX(resultados!$A$2:$ZZ$1797, 1724, MATCH($B$2, resultados!$A$1:$ZZ$1, 0))</f>
        <v/>
      </c>
      <c r="C1730">
        <f>INDEX(resultados!$A$2:$ZZ$1797, 1724, MATCH($B$3, resultados!$A$1:$ZZ$1, 0))</f>
        <v/>
      </c>
    </row>
    <row r="1731">
      <c r="A1731">
        <f>INDEX(resultados!$A$2:$ZZ$1797, 1725, MATCH($B$1, resultados!$A$1:$ZZ$1, 0))</f>
        <v/>
      </c>
      <c r="B1731">
        <f>INDEX(resultados!$A$2:$ZZ$1797, 1725, MATCH($B$2, resultados!$A$1:$ZZ$1, 0))</f>
        <v/>
      </c>
      <c r="C1731">
        <f>INDEX(resultados!$A$2:$ZZ$1797, 1725, MATCH($B$3, resultados!$A$1:$ZZ$1, 0))</f>
        <v/>
      </c>
    </row>
    <row r="1732">
      <c r="A1732">
        <f>INDEX(resultados!$A$2:$ZZ$1797, 1726, MATCH($B$1, resultados!$A$1:$ZZ$1, 0))</f>
        <v/>
      </c>
      <c r="B1732">
        <f>INDEX(resultados!$A$2:$ZZ$1797, 1726, MATCH($B$2, resultados!$A$1:$ZZ$1, 0))</f>
        <v/>
      </c>
      <c r="C1732">
        <f>INDEX(resultados!$A$2:$ZZ$1797, 1726, MATCH($B$3, resultados!$A$1:$ZZ$1, 0))</f>
        <v/>
      </c>
    </row>
    <row r="1733">
      <c r="A1733">
        <f>INDEX(resultados!$A$2:$ZZ$1797, 1727, MATCH($B$1, resultados!$A$1:$ZZ$1, 0))</f>
        <v/>
      </c>
      <c r="B1733">
        <f>INDEX(resultados!$A$2:$ZZ$1797, 1727, MATCH($B$2, resultados!$A$1:$ZZ$1, 0))</f>
        <v/>
      </c>
      <c r="C1733">
        <f>INDEX(resultados!$A$2:$ZZ$1797, 1727, MATCH($B$3, resultados!$A$1:$ZZ$1, 0))</f>
        <v/>
      </c>
    </row>
    <row r="1734">
      <c r="A1734">
        <f>INDEX(resultados!$A$2:$ZZ$1797, 1728, MATCH($B$1, resultados!$A$1:$ZZ$1, 0))</f>
        <v/>
      </c>
      <c r="B1734">
        <f>INDEX(resultados!$A$2:$ZZ$1797, 1728, MATCH($B$2, resultados!$A$1:$ZZ$1, 0))</f>
        <v/>
      </c>
      <c r="C1734">
        <f>INDEX(resultados!$A$2:$ZZ$1797, 1728, MATCH($B$3, resultados!$A$1:$ZZ$1, 0))</f>
        <v/>
      </c>
    </row>
    <row r="1735">
      <c r="A1735">
        <f>INDEX(resultados!$A$2:$ZZ$1797, 1729, MATCH($B$1, resultados!$A$1:$ZZ$1, 0))</f>
        <v/>
      </c>
      <c r="B1735">
        <f>INDEX(resultados!$A$2:$ZZ$1797, 1729, MATCH($B$2, resultados!$A$1:$ZZ$1, 0))</f>
        <v/>
      </c>
      <c r="C1735">
        <f>INDEX(resultados!$A$2:$ZZ$1797, 1729, MATCH($B$3, resultados!$A$1:$ZZ$1, 0))</f>
        <v/>
      </c>
    </row>
    <row r="1736">
      <c r="A1736">
        <f>INDEX(resultados!$A$2:$ZZ$1797, 1730, MATCH($B$1, resultados!$A$1:$ZZ$1, 0))</f>
        <v/>
      </c>
      <c r="B1736">
        <f>INDEX(resultados!$A$2:$ZZ$1797, 1730, MATCH($B$2, resultados!$A$1:$ZZ$1, 0))</f>
        <v/>
      </c>
      <c r="C1736">
        <f>INDEX(resultados!$A$2:$ZZ$1797, 1730, MATCH($B$3, resultados!$A$1:$ZZ$1, 0))</f>
        <v/>
      </c>
    </row>
    <row r="1737">
      <c r="A1737">
        <f>INDEX(resultados!$A$2:$ZZ$1797, 1731, MATCH($B$1, resultados!$A$1:$ZZ$1, 0))</f>
        <v/>
      </c>
      <c r="B1737">
        <f>INDEX(resultados!$A$2:$ZZ$1797, 1731, MATCH($B$2, resultados!$A$1:$ZZ$1, 0))</f>
        <v/>
      </c>
      <c r="C1737">
        <f>INDEX(resultados!$A$2:$ZZ$1797, 1731, MATCH($B$3, resultados!$A$1:$ZZ$1, 0))</f>
        <v/>
      </c>
    </row>
    <row r="1738">
      <c r="A1738">
        <f>INDEX(resultados!$A$2:$ZZ$1797, 1732, MATCH($B$1, resultados!$A$1:$ZZ$1, 0))</f>
        <v/>
      </c>
      <c r="B1738">
        <f>INDEX(resultados!$A$2:$ZZ$1797, 1732, MATCH($B$2, resultados!$A$1:$ZZ$1, 0))</f>
        <v/>
      </c>
      <c r="C1738">
        <f>INDEX(resultados!$A$2:$ZZ$1797, 1732, MATCH($B$3, resultados!$A$1:$ZZ$1, 0))</f>
        <v/>
      </c>
    </row>
    <row r="1739">
      <c r="A1739">
        <f>INDEX(resultados!$A$2:$ZZ$1797, 1733, MATCH($B$1, resultados!$A$1:$ZZ$1, 0))</f>
        <v/>
      </c>
      <c r="B1739">
        <f>INDEX(resultados!$A$2:$ZZ$1797, 1733, MATCH($B$2, resultados!$A$1:$ZZ$1, 0))</f>
        <v/>
      </c>
      <c r="C1739">
        <f>INDEX(resultados!$A$2:$ZZ$1797, 1733, MATCH($B$3, resultados!$A$1:$ZZ$1, 0))</f>
        <v/>
      </c>
    </row>
    <row r="1740">
      <c r="A1740">
        <f>INDEX(resultados!$A$2:$ZZ$1797, 1734, MATCH($B$1, resultados!$A$1:$ZZ$1, 0))</f>
        <v/>
      </c>
      <c r="B1740">
        <f>INDEX(resultados!$A$2:$ZZ$1797, 1734, MATCH($B$2, resultados!$A$1:$ZZ$1, 0))</f>
        <v/>
      </c>
      <c r="C1740">
        <f>INDEX(resultados!$A$2:$ZZ$1797, 1734, MATCH($B$3, resultados!$A$1:$ZZ$1, 0))</f>
        <v/>
      </c>
    </row>
    <row r="1741">
      <c r="A1741">
        <f>INDEX(resultados!$A$2:$ZZ$1797, 1735, MATCH($B$1, resultados!$A$1:$ZZ$1, 0))</f>
        <v/>
      </c>
      <c r="B1741">
        <f>INDEX(resultados!$A$2:$ZZ$1797, 1735, MATCH($B$2, resultados!$A$1:$ZZ$1, 0))</f>
        <v/>
      </c>
      <c r="C1741">
        <f>INDEX(resultados!$A$2:$ZZ$1797, 1735, MATCH($B$3, resultados!$A$1:$ZZ$1, 0))</f>
        <v/>
      </c>
    </row>
    <row r="1742">
      <c r="A1742">
        <f>INDEX(resultados!$A$2:$ZZ$1797, 1736, MATCH($B$1, resultados!$A$1:$ZZ$1, 0))</f>
        <v/>
      </c>
      <c r="B1742">
        <f>INDEX(resultados!$A$2:$ZZ$1797, 1736, MATCH($B$2, resultados!$A$1:$ZZ$1, 0))</f>
        <v/>
      </c>
      <c r="C1742">
        <f>INDEX(resultados!$A$2:$ZZ$1797, 1736, MATCH($B$3, resultados!$A$1:$ZZ$1, 0))</f>
        <v/>
      </c>
    </row>
    <row r="1743">
      <c r="A1743">
        <f>INDEX(resultados!$A$2:$ZZ$1797, 1737, MATCH($B$1, resultados!$A$1:$ZZ$1, 0))</f>
        <v/>
      </c>
      <c r="B1743">
        <f>INDEX(resultados!$A$2:$ZZ$1797, 1737, MATCH($B$2, resultados!$A$1:$ZZ$1, 0))</f>
        <v/>
      </c>
      <c r="C1743">
        <f>INDEX(resultados!$A$2:$ZZ$1797, 1737, MATCH($B$3, resultados!$A$1:$ZZ$1, 0))</f>
        <v/>
      </c>
    </row>
    <row r="1744">
      <c r="A1744">
        <f>INDEX(resultados!$A$2:$ZZ$1797, 1738, MATCH($B$1, resultados!$A$1:$ZZ$1, 0))</f>
        <v/>
      </c>
      <c r="B1744">
        <f>INDEX(resultados!$A$2:$ZZ$1797, 1738, MATCH($B$2, resultados!$A$1:$ZZ$1, 0))</f>
        <v/>
      </c>
      <c r="C1744">
        <f>INDEX(resultados!$A$2:$ZZ$1797, 1738, MATCH($B$3, resultados!$A$1:$ZZ$1, 0))</f>
        <v/>
      </c>
    </row>
    <row r="1745">
      <c r="A1745">
        <f>INDEX(resultados!$A$2:$ZZ$1797, 1739, MATCH($B$1, resultados!$A$1:$ZZ$1, 0))</f>
        <v/>
      </c>
      <c r="B1745">
        <f>INDEX(resultados!$A$2:$ZZ$1797, 1739, MATCH($B$2, resultados!$A$1:$ZZ$1, 0))</f>
        <v/>
      </c>
      <c r="C1745">
        <f>INDEX(resultados!$A$2:$ZZ$1797, 1739, MATCH($B$3, resultados!$A$1:$ZZ$1, 0))</f>
        <v/>
      </c>
    </row>
    <row r="1746">
      <c r="A1746">
        <f>INDEX(resultados!$A$2:$ZZ$1797, 1740, MATCH($B$1, resultados!$A$1:$ZZ$1, 0))</f>
        <v/>
      </c>
      <c r="B1746">
        <f>INDEX(resultados!$A$2:$ZZ$1797, 1740, MATCH($B$2, resultados!$A$1:$ZZ$1, 0))</f>
        <v/>
      </c>
      <c r="C1746">
        <f>INDEX(resultados!$A$2:$ZZ$1797, 1740, MATCH($B$3, resultados!$A$1:$ZZ$1, 0))</f>
        <v/>
      </c>
    </row>
    <row r="1747">
      <c r="A1747">
        <f>INDEX(resultados!$A$2:$ZZ$1797, 1741, MATCH($B$1, resultados!$A$1:$ZZ$1, 0))</f>
        <v/>
      </c>
      <c r="B1747">
        <f>INDEX(resultados!$A$2:$ZZ$1797, 1741, MATCH($B$2, resultados!$A$1:$ZZ$1, 0))</f>
        <v/>
      </c>
      <c r="C1747">
        <f>INDEX(resultados!$A$2:$ZZ$1797, 1741, MATCH($B$3, resultados!$A$1:$ZZ$1, 0))</f>
        <v/>
      </c>
    </row>
    <row r="1748">
      <c r="A1748">
        <f>INDEX(resultados!$A$2:$ZZ$1797, 1742, MATCH($B$1, resultados!$A$1:$ZZ$1, 0))</f>
        <v/>
      </c>
      <c r="B1748">
        <f>INDEX(resultados!$A$2:$ZZ$1797, 1742, MATCH($B$2, resultados!$A$1:$ZZ$1, 0))</f>
        <v/>
      </c>
      <c r="C1748">
        <f>INDEX(resultados!$A$2:$ZZ$1797, 1742, MATCH($B$3, resultados!$A$1:$ZZ$1, 0))</f>
        <v/>
      </c>
    </row>
    <row r="1749">
      <c r="A1749">
        <f>INDEX(resultados!$A$2:$ZZ$1797, 1743, MATCH($B$1, resultados!$A$1:$ZZ$1, 0))</f>
        <v/>
      </c>
      <c r="B1749">
        <f>INDEX(resultados!$A$2:$ZZ$1797, 1743, MATCH($B$2, resultados!$A$1:$ZZ$1, 0))</f>
        <v/>
      </c>
      <c r="C1749">
        <f>INDEX(resultados!$A$2:$ZZ$1797, 1743, MATCH($B$3, resultados!$A$1:$ZZ$1, 0))</f>
        <v/>
      </c>
    </row>
    <row r="1750">
      <c r="A1750">
        <f>INDEX(resultados!$A$2:$ZZ$1797, 1744, MATCH($B$1, resultados!$A$1:$ZZ$1, 0))</f>
        <v/>
      </c>
      <c r="B1750">
        <f>INDEX(resultados!$A$2:$ZZ$1797, 1744, MATCH($B$2, resultados!$A$1:$ZZ$1, 0))</f>
        <v/>
      </c>
      <c r="C1750">
        <f>INDEX(resultados!$A$2:$ZZ$1797, 1744, MATCH($B$3, resultados!$A$1:$ZZ$1, 0))</f>
        <v/>
      </c>
    </row>
    <row r="1751">
      <c r="A1751">
        <f>INDEX(resultados!$A$2:$ZZ$1797, 1745, MATCH($B$1, resultados!$A$1:$ZZ$1, 0))</f>
        <v/>
      </c>
      <c r="B1751">
        <f>INDEX(resultados!$A$2:$ZZ$1797, 1745, MATCH($B$2, resultados!$A$1:$ZZ$1, 0))</f>
        <v/>
      </c>
      <c r="C1751">
        <f>INDEX(resultados!$A$2:$ZZ$1797, 1745, MATCH($B$3, resultados!$A$1:$ZZ$1, 0))</f>
        <v/>
      </c>
    </row>
    <row r="1752">
      <c r="A1752">
        <f>INDEX(resultados!$A$2:$ZZ$1797, 1746, MATCH($B$1, resultados!$A$1:$ZZ$1, 0))</f>
        <v/>
      </c>
      <c r="B1752">
        <f>INDEX(resultados!$A$2:$ZZ$1797, 1746, MATCH($B$2, resultados!$A$1:$ZZ$1, 0))</f>
        <v/>
      </c>
      <c r="C1752">
        <f>INDEX(resultados!$A$2:$ZZ$1797, 1746, MATCH($B$3, resultados!$A$1:$ZZ$1, 0))</f>
        <v/>
      </c>
    </row>
    <row r="1753">
      <c r="A1753">
        <f>INDEX(resultados!$A$2:$ZZ$1797, 1747, MATCH($B$1, resultados!$A$1:$ZZ$1, 0))</f>
        <v/>
      </c>
      <c r="B1753">
        <f>INDEX(resultados!$A$2:$ZZ$1797, 1747, MATCH($B$2, resultados!$A$1:$ZZ$1, 0))</f>
        <v/>
      </c>
      <c r="C1753">
        <f>INDEX(resultados!$A$2:$ZZ$1797, 1747, MATCH($B$3, resultados!$A$1:$ZZ$1, 0))</f>
        <v/>
      </c>
    </row>
    <row r="1754">
      <c r="A1754">
        <f>INDEX(resultados!$A$2:$ZZ$1797, 1748, MATCH($B$1, resultados!$A$1:$ZZ$1, 0))</f>
        <v/>
      </c>
      <c r="B1754">
        <f>INDEX(resultados!$A$2:$ZZ$1797, 1748, MATCH($B$2, resultados!$A$1:$ZZ$1, 0))</f>
        <v/>
      </c>
      <c r="C1754">
        <f>INDEX(resultados!$A$2:$ZZ$1797, 1748, MATCH($B$3, resultados!$A$1:$ZZ$1, 0))</f>
        <v/>
      </c>
    </row>
    <row r="1755">
      <c r="A1755">
        <f>INDEX(resultados!$A$2:$ZZ$1797, 1749, MATCH($B$1, resultados!$A$1:$ZZ$1, 0))</f>
        <v/>
      </c>
      <c r="B1755">
        <f>INDEX(resultados!$A$2:$ZZ$1797, 1749, MATCH($B$2, resultados!$A$1:$ZZ$1, 0))</f>
        <v/>
      </c>
      <c r="C1755">
        <f>INDEX(resultados!$A$2:$ZZ$1797, 1749, MATCH($B$3, resultados!$A$1:$ZZ$1, 0))</f>
        <v/>
      </c>
    </row>
    <row r="1756">
      <c r="A1756">
        <f>INDEX(resultados!$A$2:$ZZ$1797, 1750, MATCH($B$1, resultados!$A$1:$ZZ$1, 0))</f>
        <v/>
      </c>
      <c r="B1756">
        <f>INDEX(resultados!$A$2:$ZZ$1797, 1750, MATCH($B$2, resultados!$A$1:$ZZ$1, 0))</f>
        <v/>
      </c>
      <c r="C1756">
        <f>INDEX(resultados!$A$2:$ZZ$1797, 1750, MATCH($B$3, resultados!$A$1:$ZZ$1, 0))</f>
        <v/>
      </c>
    </row>
    <row r="1757">
      <c r="A1757">
        <f>INDEX(resultados!$A$2:$ZZ$1797, 1751, MATCH($B$1, resultados!$A$1:$ZZ$1, 0))</f>
        <v/>
      </c>
      <c r="B1757">
        <f>INDEX(resultados!$A$2:$ZZ$1797, 1751, MATCH($B$2, resultados!$A$1:$ZZ$1, 0))</f>
        <v/>
      </c>
      <c r="C1757">
        <f>INDEX(resultados!$A$2:$ZZ$1797, 1751, MATCH($B$3, resultados!$A$1:$ZZ$1, 0))</f>
        <v/>
      </c>
    </row>
    <row r="1758">
      <c r="A1758">
        <f>INDEX(resultados!$A$2:$ZZ$1797, 1752, MATCH($B$1, resultados!$A$1:$ZZ$1, 0))</f>
        <v/>
      </c>
      <c r="B1758">
        <f>INDEX(resultados!$A$2:$ZZ$1797, 1752, MATCH($B$2, resultados!$A$1:$ZZ$1, 0))</f>
        <v/>
      </c>
      <c r="C1758">
        <f>INDEX(resultados!$A$2:$ZZ$1797, 1752, MATCH($B$3, resultados!$A$1:$ZZ$1, 0))</f>
        <v/>
      </c>
    </row>
    <row r="1759">
      <c r="A1759">
        <f>INDEX(resultados!$A$2:$ZZ$1797, 1753, MATCH($B$1, resultados!$A$1:$ZZ$1, 0))</f>
        <v/>
      </c>
      <c r="B1759">
        <f>INDEX(resultados!$A$2:$ZZ$1797, 1753, MATCH($B$2, resultados!$A$1:$ZZ$1, 0))</f>
        <v/>
      </c>
      <c r="C1759">
        <f>INDEX(resultados!$A$2:$ZZ$1797, 1753, MATCH($B$3, resultados!$A$1:$ZZ$1, 0))</f>
        <v/>
      </c>
    </row>
    <row r="1760">
      <c r="A1760">
        <f>INDEX(resultados!$A$2:$ZZ$1797, 1754, MATCH($B$1, resultados!$A$1:$ZZ$1, 0))</f>
        <v/>
      </c>
      <c r="B1760">
        <f>INDEX(resultados!$A$2:$ZZ$1797, 1754, MATCH($B$2, resultados!$A$1:$ZZ$1, 0))</f>
        <v/>
      </c>
      <c r="C1760">
        <f>INDEX(resultados!$A$2:$ZZ$1797, 1754, MATCH($B$3, resultados!$A$1:$ZZ$1, 0))</f>
        <v/>
      </c>
    </row>
    <row r="1761">
      <c r="A1761">
        <f>INDEX(resultados!$A$2:$ZZ$1797, 1755, MATCH($B$1, resultados!$A$1:$ZZ$1, 0))</f>
        <v/>
      </c>
      <c r="B1761">
        <f>INDEX(resultados!$A$2:$ZZ$1797, 1755, MATCH($B$2, resultados!$A$1:$ZZ$1, 0))</f>
        <v/>
      </c>
      <c r="C1761">
        <f>INDEX(resultados!$A$2:$ZZ$1797, 1755, MATCH($B$3, resultados!$A$1:$ZZ$1, 0))</f>
        <v/>
      </c>
    </row>
    <row r="1762">
      <c r="A1762">
        <f>INDEX(resultados!$A$2:$ZZ$1797, 1756, MATCH($B$1, resultados!$A$1:$ZZ$1, 0))</f>
        <v/>
      </c>
      <c r="B1762">
        <f>INDEX(resultados!$A$2:$ZZ$1797, 1756, MATCH($B$2, resultados!$A$1:$ZZ$1, 0))</f>
        <v/>
      </c>
      <c r="C1762">
        <f>INDEX(resultados!$A$2:$ZZ$1797, 1756, MATCH($B$3, resultados!$A$1:$ZZ$1, 0))</f>
        <v/>
      </c>
    </row>
    <row r="1763">
      <c r="A1763">
        <f>INDEX(resultados!$A$2:$ZZ$1797, 1757, MATCH($B$1, resultados!$A$1:$ZZ$1, 0))</f>
        <v/>
      </c>
      <c r="B1763">
        <f>INDEX(resultados!$A$2:$ZZ$1797, 1757, MATCH($B$2, resultados!$A$1:$ZZ$1, 0))</f>
        <v/>
      </c>
      <c r="C1763">
        <f>INDEX(resultados!$A$2:$ZZ$1797, 1757, MATCH($B$3, resultados!$A$1:$ZZ$1, 0))</f>
        <v/>
      </c>
    </row>
    <row r="1764">
      <c r="A1764">
        <f>INDEX(resultados!$A$2:$ZZ$1797, 1758, MATCH($B$1, resultados!$A$1:$ZZ$1, 0))</f>
        <v/>
      </c>
      <c r="B1764">
        <f>INDEX(resultados!$A$2:$ZZ$1797, 1758, MATCH($B$2, resultados!$A$1:$ZZ$1, 0))</f>
        <v/>
      </c>
      <c r="C1764">
        <f>INDEX(resultados!$A$2:$ZZ$1797, 1758, MATCH($B$3, resultados!$A$1:$ZZ$1, 0))</f>
        <v/>
      </c>
    </row>
    <row r="1765">
      <c r="A1765">
        <f>INDEX(resultados!$A$2:$ZZ$1797, 1759, MATCH($B$1, resultados!$A$1:$ZZ$1, 0))</f>
        <v/>
      </c>
      <c r="B1765">
        <f>INDEX(resultados!$A$2:$ZZ$1797, 1759, MATCH($B$2, resultados!$A$1:$ZZ$1, 0))</f>
        <v/>
      </c>
      <c r="C1765">
        <f>INDEX(resultados!$A$2:$ZZ$1797, 1759, MATCH($B$3, resultados!$A$1:$ZZ$1, 0))</f>
        <v/>
      </c>
    </row>
    <row r="1766">
      <c r="A1766">
        <f>INDEX(resultados!$A$2:$ZZ$1797, 1760, MATCH($B$1, resultados!$A$1:$ZZ$1, 0))</f>
        <v/>
      </c>
      <c r="B1766">
        <f>INDEX(resultados!$A$2:$ZZ$1797, 1760, MATCH($B$2, resultados!$A$1:$ZZ$1, 0))</f>
        <v/>
      </c>
      <c r="C1766">
        <f>INDEX(resultados!$A$2:$ZZ$1797, 1760, MATCH($B$3, resultados!$A$1:$ZZ$1, 0))</f>
        <v/>
      </c>
    </row>
    <row r="1767">
      <c r="A1767">
        <f>INDEX(resultados!$A$2:$ZZ$1797, 1761, MATCH($B$1, resultados!$A$1:$ZZ$1, 0))</f>
        <v/>
      </c>
      <c r="B1767">
        <f>INDEX(resultados!$A$2:$ZZ$1797, 1761, MATCH($B$2, resultados!$A$1:$ZZ$1, 0))</f>
        <v/>
      </c>
      <c r="C1767">
        <f>INDEX(resultados!$A$2:$ZZ$1797, 1761, MATCH($B$3, resultados!$A$1:$ZZ$1, 0))</f>
        <v/>
      </c>
    </row>
    <row r="1768">
      <c r="A1768">
        <f>INDEX(resultados!$A$2:$ZZ$1797, 1762, MATCH($B$1, resultados!$A$1:$ZZ$1, 0))</f>
        <v/>
      </c>
      <c r="B1768">
        <f>INDEX(resultados!$A$2:$ZZ$1797, 1762, MATCH($B$2, resultados!$A$1:$ZZ$1, 0))</f>
        <v/>
      </c>
      <c r="C1768">
        <f>INDEX(resultados!$A$2:$ZZ$1797, 1762, MATCH($B$3, resultados!$A$1:$ZZ$1, 0))</f>
        <v/>
      </c>
    </row>
    <row r="1769">
      <c r="A1769">
        <f>INDEX(resultados!$A$2:$ZZ$1797, 1763, MATCH($B$1, resultados!$A$1:$ZZ$1, 0))</f>
        <v/>
      </c>
      <c r="B1769">
        <f>INDEX(resultados!$A$2:$ZZ$1797, 1763, MATCH($B$2, resultados!$A$1:$ZZ$1, 0))</f>
        <v/>
      </c>
      <c r="C1769">
        <f>INDEX(resultados!$A$2:$ZZ$1797, 1763, MATCH($B$3, resultados!$A$1:$ZZ$1, 0))</f>
        <v/>
      </c>
    </row>
    <row r="1770">
      <c r="A1770">
        <f>INDEX(resultados!$A$2:$ZZ$1797, 1764, MATCH($B$1, resultados!$A$1:$ZZ$1, 0))</f>
        <v/>
      </c>
      <c r="B1770">
        <f>INDEX(resultados!$A$2:$ZZ$1797, 1764, MATCH($B$2, resultados!$A$1:$ZZ$1, 0))</f>
        <v/>
      </c>
      <c r="C1770">
        <f>INDEX(resultados!$A$2:$ZZ$1797, 1764, MATCH($B$3, resultados!$A$1:$ZZ$1, 0))</f>
        <v/>
      </c>
    </row>
    <row r="1771">
      <c r="A1771">
        <f>INDEX(resultados!$A$2:$ZZ$1797, 1765, MATCH($B$1, resultados!$A$1:$ZZ$1, 0))</f>
        <v/>
      </c>
      <c r="B1771">
        <f>INDEX(resultados!$A$2:$ZZ$1797, 1765, MATCH($B$2, resultados!$A$1:$ZZ$1, 0))</f>
        <v/>
      </c>
      <c r="C1771">
        <f>INDEX(resultados!$A$2:$ZZ$1797, 1765, MATCH($B$3, resultados!$A$1:$ZZ$1, 0))</f>
        <v/>
      </c>
    </row>
    <row r="1772">
      <c r="A1772">
        <f>INDEX(resultados!$A$2:$ZZ$1797, 1766, MATCH($B$1, resultados!$A$1:$ZZ$1, 0))</f>
        <v/>
      </c>
      <c r="B1772">
        <f>INDEX(resultados!$A$2:$ZZ$1797, 1766, MATCH($B$2, resultados!$A$1:$ZZ$1, 0))</f>
        <v/>
      </c>
      <c r="C1772">
        <f>INDEX(resultados!$A$2:$ZZ$1797, 1766, MATCH($B$3, resultados!$A$1:$ZZ$1, 0))</f>
        <v/>
      </c>
    </row>
    <row r="1773">
      <c r="A1773">
        <f>INDEX(resultados!$A$2:$ZZ$1797, 1767, MATCH($B$1, resultados!$A$1:$ZZ$1, 0))</f>
        <v/>
      </c>
      <c r="B1773">
        <f>INDEX(resultados!$A$2:$ZZ$1797, 1767, MATCH($B$2, resultados!$A$1:$ZZ$1, 0))</f>
        <v/>
      </c>
      <c r="C1773">
        <f>INDEX(resultados!$A$2:$ZZ$1797, 1767, MATCH($B$3, resultados!$A$1:$ZZ$1, 0))</f>
        <v/>
      </c>
    </row>
    <row r="1774">
      <c r="A1774">
        <f>INDEX(resultados!$A$2:$ZZ$1797, 1768, MATCH($B$1, resultados!$A$1:$ZZ$1, 0))</f>
        <v/>
      </c>
      <c r="B1774">
        <f>INDEX(resultados!$A$2:$ZZ$1797, 1768, MATCH($B$2, resultados!$A$1:$ZZ$1, 0))</f>
        <v/>
      </c>
      <c r="C1774">
        <f>INDEX(resultados!$A$2:$ZZ$1797, 1768, MATCH($B$3, resultados!$A$1:$ZZ$1, 0))</f>
        <v/>
      </c>
    </row>
    <row r="1775">
      <c r="A1775">
        <f>INDEX(resultados!$A$2:$ZZ$1797, 1769, MATCH($B$1, resultados!$A$1:$ZZ$1, 0))</f>
        <v/>
      </c>
      <c r="B1775">
        <f>INDEX(resultados!$A$2:$ZZ$1797, 1769, MATCH($B$2, resultados!$A$1:$ZZ$1, 0))</f>
        <v/>
      </c>
      <c r="C1775">
        <f>INDEX(resultados!$A$2:$ZZ$1797, 1769, MATCH($B$3, resultados!$A$1:$ZZ$1, 0))</f>
        <v/>
      </c>
    </row>
    <row r="1776">
      <c r="A1776">
        <f>INDEX(resultados!$A$2:$ZZ$1797, 1770, MATCH($B$1, resultados!$A$1:$ZZ$1, 0))</f>
        <v/>
      </c>
      <c r="B1776">
        <f>INDEX(resultados!$A$2:$ZZ$1797, 1770, MATCH($B$2, resultados!$A$1:$ZZ$1, 0))</f>
        <v/>
      </c>
      <c r="C1776">
        <f>INDEX(resultados!$A$2:$ZZ$1797, 1770, MATCH($B$3, resultados!$A$1:$ZZ$1, 0))</f>
        <v/>
      </c>
    </row>
    <row r="1777">
      <c r="A1777">
        <f>INDEX(resultados!$A$2:$ZZ$1797, 1771, MATCH($B$1, resultados!$A$1:$ZZ$1, 0))</f>
        <v/>
      </c>
      <c r="B1777">
        <f>INDEX(resultados!$A$2:$ZZ$1797, 1771, MATCH($B$2, resultados!$A$1:$ZZ$1, 0))</f>
        <v/>
      </c>
      <c r="C1777">
        <f>INDEX(resultados!$A$2:$ZZ$1797, 1771, MATCH($B$3, resultados!$A$1:$ZZ$1, 0))</f>
        <v/>
      </c>
    </row>
    <row r="1778">
      <c r="A1778">
        <f>INDEX(resultados!$A$2:$ZZ$1797, 1772, MATCH($B$1, resultados!$A$1:$ZZ$1, 0))</f>
        <v/>
      </c>
      <c r="B1778">
        <f>INDEX(resultados!$A$2:$ZZ$1797, 1772, MATCH($B$2, resultados!$A$1:$ZZ$1, 0))</f>
        <v/>
      </c>
      <c r="C1778">
        <f>INDEX(resultados!$A$2:$ZZ$1797, 1772, MATCH($B$3, resultados!$A$1:$ZZ$1, 0))</f>
        <v/>
      </c>
    </row>
    <row r="1779">
      <c r="A1779">
        <f>INDEX(resultados!$A$2:$ZZ$1797, 1773, MATCH($B$1, resultados!$A$1:$ZZ$1, 0))</f>
        <v/>
      </c>
      <c r="B1779">
        <f>INDEX(resultados!$A$2:$ZZ$1797, 1773, MATCH($B$2, resultados!$A$1:$ZZ$1, 0))</f>
        <v/>
      </c>
      <c r="C1779">
        <f>INDEX(resultados!$A$2:$ZZ$1797, 1773, MATCH($B$3, resultados!$A$1:$ZZ$1, 0))</f>
        <v/>
      </c>
    </row>
    <row r="1780">
      <c r="A1780">
        <f>INDEX(resultados!$A$2:$ZZ$1797, 1774, MATCH($B$1, resultados!$A$1:$ZZ$1, 0))</f>
        <v/>
      </c>
      <c r="B1780">
        <f>INDEX(resultados!$A$2:$ZZ$1797, 1774, MATCH($B$2, resultados!$A$1:$ZZ$1, 0))</f>
        <v/>
      </c>
      <c r="C1780">
        <f>INDEX(resultados!$A$2:$ZZ$1797, 1774, MATCH($B$3, resultados!$A$1:$ZZ$1, 0))</f>
        <v/>
      </c>
    </row>
    <row r="1781">
      <c r="A1781">
        <f>INDEX(resultados!$A$2:$ZZ$1797, 1775, MATCH($B$1, resultados!$A$1:$ZZ$1, 0))</f>
        <v/>
      </c>
      <c r="B1781">
        <f>INDEX(resultados!$A$2:$ZZ$1797, 1775, MATCH($B$2, resultados!$A$1:$ZZ$1, 0))</f>
        <v/>
      </c>
      <c r="C1781">
        <f>INDEX(resultados!$A$2:$ZZ$1797, 1775, MATCH($B$3, resultados!$A$1:$ZZ$1, 0))</f>
        <v/>
      </c>
    </row>
    <row r="1782">
      <c r="A1782">
        <f>INDEX(resultados!$A$2:$ZZ$1797, 1776, MATCH($B$1, resultados!$A$1:$ZZ$1, 0))</f>
        <v/>
      </c>
      <c r="B1782">
        <f>INDEX(resultados!$A$2:$ZZ$1797, 1776, MATCH($B$2, resultados!$A$1:$ZZ$1, 0))</f>
        <v/>
      </c>
      <c r="C1782">
        <f>INDEX(resultados!$A$2:$ZZ$1797, 1776, MATCH($B$3, resultados!$A$1:$ZZ$1, 0))</f>
        <v/>
      </c>
    </row>
    <row r="1783">
      <c r="A1783">
        <f>INDEX(resultados!$A$2:$ZZ$1797, 1777, MATCH($B$1, resultados!$A$1:$ZZ$1, 0))</f>
        <v/>
      </c>
      <c r="B1783">
        <f>INDEX(resultados!$A$2:$ZZ$1797, 1777, MATCH($B$2, resultados!$A$1:$ZZ$1, 0))</f>
        <v/>
      </c>
      <c r="C1783">
        <f>INDEX(resultados!$A$2:$ZZ$1797, 1777, MATCH($B$3, resultados!$A$1:$ZZ$1, 0))</f>
        <v/>
      </c>
    </row>
    <row r="1784">
      <c r="A1784">
        <f>INDEX(resultados!$A$2:$ZZ$1797, 1778, MATCH($B$1, resultados!$A$1:$ZZ$1, 0))</f>
        <v/>
      </c>
      <c r="B1784">
        <f>INDEX(resultados!$A$2:$ZZ$1797, 1778, MATCH($B$2, resultados!$A$1:$ZZ$1, 0))</f>
        <v/>
      </c>
      <c r="C1784">
        <f>INDEX(resultados!$A$2:$ZZ$1797, 1778, MATCH($B$3, resultados!$A$1:$ZZ$1, 0))</f>
        <v/>
      </c>
    </row>
    <row r="1785">
      <c r="A1785">
        <f>INDEX(resultados!$A$2:$ZZ$1797, 1779, MATCH($B$1, resultados!$A$1:$ZZ$1, 0))</f>
        <v/>
      </c>
      <c r="B1785">
        <f>INDEX(resultados!$A$2:$ZZ$1797, 1779, MATCH($B$2, resultados!$A$1:$ZZ$1, 0))</f>
        <v/>
      </c>
      <c r="C1785">
        <f>INDEX(resultados!$A$2:$ZZ$1797, 1779, MATCH($B$3, resultados!$A$1:$ZZ$1, 0))</f>
        <v/>
      </c>
    </row>
    <row r="1786">
      <c r="A1786">
        <f>INDEX(resultados!$A$2:$ZZ$1797, 1780, MATCH($B$1, resultados!$A$1:$ZZ$1, 0))</f>
        <v/>
      </c>
      <c r="B1786">
        <f>INDEX(resultados!$A$2:$ZZ$1797, 1780, MATCH($B$2, resultados!$A$1:$ZZ$1, 0))</f>
        <v/>
      </c>
      <c r="C1786">
        <f>INDEX(resultados!$A$2:$ZZ$1797, 1780, MATCH($B$3, resultados!$A$1:$ZZ$1, 0))</f>
        <v/>
      </c>
    </row>
    <row r="1787">
      <c r="A1787">
        <f>INDEX(resultados!$A$2:$ZZ$1797, 1781, MATCH($B$1, resultados!$A$1:$ZZ$1, 0))</f>
        <v/>
      </c>
      <c r="B1787">
        <f>INDEX(resultados!$A$2:$ZZ$1797, 1781, MATCH($B$2, resultados!$A$1:$ZZ$1, 0))</f>
        <v/>
      </c>
      <c r="C1787">
        <f>INDEX(resultados!$A$2:$ZZ$1797, 1781, MATCH($B$3, resultados!$A$1:$ZZ$1, 0))</f>
        <v/>
      </c>
    </row>
    <row r="1788">
      <c r="A1788">
        <f>INDEX(resultados!$A$2:$ZZ$1797, 1782, MATCH($B$1, resultados!$A$1:$ZZ$1, 0))</f>
        <v/>
      </c>
      <c r="B1788">
        <f>INDEX(resultados!$A$2:$ZZ$1797, 1782, MATCH($B$2, resultados!$A$1:$ZZ$1, 0))</f>
        <v/>
      </c>
      <c r="C1788">
        <f>INDEX(resultados!$A$2:$ZZ$1797, 1782, MATCH($B$3, resultados!$A$1:$ZZ$1, 0))</f>
        <v/>
      </c>
    </row>
    <row r="1789">
      <c r="A1789">
        <f>INDEX(resultados!$A$2:$ZZ$1797, 1783, MATCH($B$1, resultados!$A$1:$ZZ$1, 0))</f>
        <v/>
      </c>
      <c r="B1789">
        <f>INDEX(resultados!$A$2:$ZZ$1797, 1783, MATCH($B$2, resultados!$A$1:$ZZ$1, 0))</f>
        <v/>
      </c>
      <c r="C1789">
        <f>INDEX(resultados!$A$2:$ZZ$1797, 1783, MATCH($B$3, resultados!$A$1:$ZZ$1, 0))</f>
        <v/>
      </c>
    </row>
    <row r="1790">
      <c r="A1790">
        <f>INDEX(resultados!$A$2:$ZZ$1797, 1784, MATCH($B$1, resultados!$A$1:$ZZ$1, 0))</f>
        <v/>
      </c>
      <c r="B1790">
        <f>INDEX(resultados!$A$2:$ZZ$1797, 1784, MATCH($B$2, resultados!$A$1:$ZZ$1, 0))</f>
        <v/>
      </c>
      <c r="C1790">
        <f>INDEX(resultados!$A$2:$ZZ$1797, 1784, MATCH($B$3, resultados!$A$1:$ZZ$1, 0))</f>
        <v/>
      </c>
    </row>
    <row r="1791">
      <c r="A1791">
        <f>INDEX(resultados!$A$2:$ZZ$1797, 1785, MATCH($B$1, resultados!$A$1:$ZZ$1, 0))</f>
        <v/>
      </c>
      <c r="B1791">
        <f>INDEX(resultados!$A$2:$ZZ$1797, 1785, MATCH($B$2, resultados!$A$1:$ZZ$1, 0))</f>
        <v/>
      </c>
      <c r="C1791">
        <f>INDEX(resultados!$A$2:$ZZ$1797, 1785, MATCH($B$3, resultados!$A$1:$ZZ$1, 0))</f>
        <v/>
      </c>
    </row>
    <row r="1792">
      <c r="A1792">
        <f>INDEX(resultados!$A$2:$ZZ$1797, 1786, MATCH($B$1, resultados!$A$1:$ZZ$1, 0))</f>
        <v/>
      </c>
      <c r="B1792">
        <f>INDEX(resultados!$A$2:$ZZ$1797, 1786, MATCH($B$2, resultados!$A$1:$ZZ$1, 0))</f>
        <v/>
      </c>
      <c r="C1792">
        <f>INDEX(resultados!$A$2:$ZZ$1797, 1786, MATCH($B$3, resultados!$A$1:$ZZ$1, 0))</f>
        <v/>
      </c>
    </row>
    <row r="1793">
      <c r="A1793">
        <f>INDEX(resultados!$A$2:$ZZ$1797, 1787, MATCH($B$1, resultados!$A$1:$ZZ$1, 0))</f>
        <v/>
      </c>
      <c r="B1793">
        <f>INDEX(resultados!$A$2:$ZZ$1797, 1787, MATCH($B$2, resultados!$A$1:$ZZ$1, 0))</f>
        <v/>
      </c>
      <c r="C1793">
        <f>INDEX(resultados!$A$2:$ZZ$1797, 1787, MATCH($B$3, resultados!$A$1:$ZZ$1, 0))</f>
        <v/>
      </c>
    </row>
    <row r="1794">
      <c r="A1794">
        <f>INDEX(resultados!$A$2:$ZZ$1797, 1788, MATCH($B$1, resultados!$A$1:$ZZ$1, 0))</f>
        <v/>
      </c>
      <c r="B1794">
        <f>INDEX(resultados!$A$2:$ZZ$1797, 1788, MATCH($B$2, resultados!$A$1:$ZZ$1, 0))</f>
        <v/>
      </c>
      <c r="C1794">
        <f>INDEX(resultados!$A$2:$ZZ$1797, 1788, MATCH($B$3, resultados!$A$1:$ZZ$1, 0))</f>
        <v/>
      </c>
    </row>
    <row r="1795">
      <c r="A1795">
        <f>INDEX(resultados!$A$2:$ZZ$1797, 1789, MATCH($B$1, resultados!$A$1:$ZZ$1, 0))</f>
        <v/>
      </c>
      <c r="B1795">
        <f>INDEX(resultados!$A$2:$ZZ$1797, 1789, MATCH($B$2, resultados!$A$1:$ZZ$1, 0))</f>
        <v/>
      </c>
      <c r="C1795">
        <f>INDEX(resultados!$A$2:$ZZ$1797, 1789, MATCH($B$3, resultados!$A$1:$ZZ$1, 0))</f>
        <v/>
      </c>
    </row>
    <row r="1796">
      <c r="A1796">
        <f>INDEX(resultados!$A$2:$ZZ$1797, 1790, MATCH($B$1, resultados!$A$1:$ZZ$1, 0))</f>
        <v/>
      </c>
      <c r="B1796">
        <f>INDEX(resultados!$A$2:$ZZ$1797, 1790, MATCH($B$2, resultados!$A$1:$ZZ$1, 0))</f>
        <v/>
      </c>
      <c r="C1796">
        <f>INDEX(resultados!$A$2:$ZZ$1797, 1790, MATCH($B$3, resultados!$A$1:$ZZ$1, 0))</f>
        <v/>
      </c>
    </row>
    <row r="1797">
      <c r="A1797">
        <f>INDEX(resultados!$A$2:$ZZ$1797, 1791, MATCH($B$1, resultados!$A$1:$ZZ$1, 0))</f>
        <v/>
      </c>
      <c r="B1797">
        <f>INDEX(resultados!$A$2:$ZZ$1797, 1791, MATCH($B$2, resultados!$A$1:$ZZ$1, 0))</f>
        <v/>
      </c>
      <c r="C1797">
        <f>INDEX(resultados!$A$2:$ZZ$1797, 1791, MATCH($B$3, resultados!$A$1:$ZZ$1, 0))</f>
        <v/>
      </c>
    </row>
    <row r="1798">
      <c r="A1798">
        <f>INDEX(resultados!$A$2:$ZZ$1797, 1792, MATCH($B$1, resultados!$A$1:$ZZ$1, 0))</f>
        <v/>
      </c>
      <c r="B1798">
        <f>INDEX(resultados!$A$2:$ZZ$1797, 1792, MATCH($B$2, resultados!$A$1:$ZZ$1, 0))</f>
        <v/>
      </c>
      <c r="C1798">
        <f>INDEX(resultados!$A$2:$ZZ$1797, 1792, MATCH($B$3, resultados!$A$1:$ZZ$1, 0))</f>
        <v/>
      </c>
    </row>
    <row r="1799">
      <c r="A1799">
        <f>INDEX(resultados!$A$2:$ZZ$1797, 1793, MATCH($B$1, resultados!$A$1:$ZZ$1, 0))</f>
        <v/>
      </c>
      <c r="B1799">
        <f>INDEX(resultados!$A$2:$ZZ$1797, 1793, MATCH($B$2, resultados!$A$1:$ZZ$1, 0))</f>
        <v/>
      </c>
      <c r="C1799">
        <f>INDEX(resultados!$A$2:$ZZ$1797, 1793, MATCH($B$3, resultados!$A$1:$ZZ$1, 0))</f>
        <v/>
      </c>
    </row>
    <row r="1800">
      <c r="A1800">
        <f>INDEX(resultados!$A$2:$ZZ$1797, 1794, MATCH($B$1, resultados!$A$1:$ZZ$1, 0))</f>
        <v/>
      </c>
      <c r="B1800">
        <f>INDEX(resultados!$A$2:$ZZ$1797, 1794, MATCH($B$2, resultados!$A$1:$ZZ$1, 0))</f>
        <v/>
      </c>
      <c r="C1800">
        <f>INDEX(resultados!$A$2:$ZZ$1797, 1794, MATCH($B$3, resultados!$A$1:$ZZ$1, 0))</f>
        <v/>
      </c>
    </row>
    <row r="1801">
      <c r="A1801">
        <f>INDEX(resultados!$A$2:$ZZ$1797, 1795, MATCH($B$1, resultados!$A$1:$ZZ$1, 0))</f>
        <v/>
      </c>
      <c r="B1801">
        <f>INDEX(resultados!$A$2:$ZZ$1797, 1795, MATCH($B$2, resultados!$A$1:$ZZ$1, 0))</f>
        <v/>
      </c>
      <c r="C1801">
        <f>INDEX(resultados!$A$2:$ZZ$1797, 1795, MATCH($B$3, resultados!$A$1:$ZZ$1, 0))</f>
        <v/>
      </c>
    </row>
    <row r="1802">
      <c r="A1802">
        <f>INDEX(resultados!$A$2:$ZZ$1797, 1796, MATCH($B$1, resultados!$A$1:$ZZ$1, 0))</f>
        <v/>
      </c>
      <c r="B1802">
        <f>INDEX(resultados!$A$2:$ZZ$1797, 1796, MATCH($B$2, resultados!$A$1:$ZZ$1, 0))</f>
        <v/>
      </c>
      <c r="C1802">
        <f>INDEX(resultados!$A$2:$ZZ$1797, 1796,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7.6933</v>
      </c>
      <c r="E2" t="n">
        <v>13</v>
      </c>
      <c r="F2" t="n">
        <v>6.61</v>
      </c>
      <c r="G2" t="n">
        <v>5.15</v>
      </c>
      <c r="H2" t="n">
        <v>0.07000000000000001</v>
      </c>
      <c r="I2" t="n">
        <v>77</v>
      </c>
      <c r="J2" t="n">
        <v>242.64</v>
      </c>
      <c r="K2" t="n">
        <v>58.47</v>
      </c>
      <c r="L2" t="n">
        <v>1</v>
      </c>
      <c r="M2" t="n">
        <v>75</v>
      </c>
      <c r="N2" t="n">
        <v>58.17</v>
      </c>
      <c r="O2" t="n">
        <v>30160.1</v>
      </c>
      <c r="P2" t="n">
        <v>105.84</v>
      </c>
      <c r="Q2" t="n">
        <v>203.01</v>
      </c>
      <c r="R2" t="n">
        <v>66.33</v>
      </c>
      <c r="S2" t="n">
        <v>13.89</v>
      </c>
      <c r="T2" t="n">
        <v>24181.83</v>
      </c>
      <c r="U2" t="n">
        <v>0.21</v>
      </c>
      <c r="V2" t="n">
        <v>0.59</v>
      </c>
      <c r="W2" t="n">
        <v>0.77</v>
      </c>
      <c r="X2" t="n">
        <v>1.56</v>
      </c>
      <c r="Y2" t="n">
        <v>1</v>
      </c>
      <c r="Z2" t="n">
        <v>10</v>
      </c>
      <c r="AA2" t="n">
        <v>201.2161987302242</v>
      </c>
      <c r="AB2" t="n">
        <v>275.3128801347443</v>
      </c>
      <c r="AC2" t="n">
        <v>249.0374052588192</v>
      </c>
      <c r="AD2" t="n">
        <v>201216.1987302242</v>
      </c>
      <c r="AE2" t="n">
        <v>275312.8801347443</v>
      </c>
      <c r="AF2" t="n">
        <v>2.486377293134313e-06</v>
      </c>
      <c r="AG2" t="n">
        <v>17</v>
      </c>
      <c r="AH2" t="n">
        <v>249037.4052588192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8.538500000000001</v>
      </c>
      <c r="E3" t="n">
        <v>11.71</v>
      </c>
      <c r="F3" t="n">
        <v>6.22</v>
      </c>
      <c r="G3" t="n">
        <v>6.43</v>
      </c>
      <c r="H3" t="n">
        <v>0.09</v>
      </c>
      <c r="I3" t="n">
        <v>58</v>
      </c>
      <c r="J3" t="n">
        <v>243.08</v>
      </c>
      <c r="K3" t="n">
        <v>58.47</v>
      </c>
      <c r="L3" t="n">
        <v>1.25</v>
      </c>
      <c r="M3" t="n">
        <v>56</v>
      </c>
      <c r="N3" t="n">
        <v>58.36</v>
      </c>
      <c r="O3" t="n">
        <v>30214.33</v>
      </c>
      <c r="P3" t="n">
        <v>99.44</v>
      </c>
      <c r="Q3" t="n">
        <v>202.88</v>
      </c>
      <c r="R3" t="n">
        <v>54.11</v>
      </c>
      <c r="S3" t="n">
        <v>13.89</v>
      </c>
      <c r="T3" t="n">
        <v>18167.02</v>
      </c>
      <c r="U3" t="n">
        <v>0.26</v>
      </c>
      <c r="V3" t="n">
        <v>0.62</v>
      </c>
      <c r="W3" t="n">
        <v>0.74</v>
      </c>
      <c r="X3" t="n">
        <v>1.18</v>
      </c>
      <c r="Y3" t="n">
        <v>1</v>
      </c>
      <c r="Z3" t="n">
        <v>10</v>
      </c>
      <c r="AA3" t="n">
        <v>181.7024760545819</v>
      </c>
      <c r="AB3" t="n">
        <v>248.6133438852577</v>
      </c>
      <c r="AC3" t="n">
        <v>224.8860352759405</v>
      </c>
      <c r="AD3" t="n">
        <v>181702.4760545819</v>
      </c>
      <c r="AE3" t="n">
        <v>248613.3438852577</v>
      </c>
      <c r="AF3" t="n">
        <v>2.759535247218662e-06</v>
      </c>
      <c r="AG3" t="n">
        <v>16</v>
      </c>
      <c r="AH3" t="n">
        <v>224886.0352759405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9.136799999999999</v>
      </c>
      <c r="E4" t="n">
        <v>10.94</v>
      </c>
      <c r="F4" t="n">
        <v>5.97</v>
      </c>
      <c r="G4" t="n">
        <v>7.62</v>
      </c>
      <c r="H4" t="n">
        <v>0.11</v>
      </c>
      <c r="I4" t="n">
        <v>47</v>
      </c>
      <c r="J4" t="n">
        <v>243.52</v>
      </c>
      <c r="K4" t="n">
        <v>58.47</v>
      </c>
      <c r="L4" t="n">
        <v>1.5</v>
      </c>
      <c r="M4" t="n">
        <v>45</v>
      </c>
      <c r="N4" t="n">
        <v>58.55</v>
      </c>
      <c r="O4" t="n">
        <v>30268.64</v>
      </c>
      <c r="P4" t="n">
        <v>95.3</v>
      </c>
      <c r="Q4" t="n">
        <v>202.86</v>
      </c>
      <c r="R4" t="n">
        <v>46.57</v>
      </c>
      <c r="S4" t="n">
        <v>13.89</v>
      </c>
      <c r="T4" t="n">
        <v>14450.86</v>
      </c>
      <c r="U4" t="n">
        <v>0.3</v>
      </c>
      <c r="V4" t="n">
        <v>0.65</v>
      </c>
      <c r="W4" t="n">
        <v>0.71</v>
      </c>
      <c r="X4" t="n">
        <v>0.93</v>
      </c>
      <c r="Y4" t="n">
        <v>1</v>
      </c>
      <c r="Z4" t="n">
        <v>10</v>
      </c>
      <c r="AA4" t="n">
        <v>167.5330491361329</v>
      </c>
      <c r="AB4" t="n">
        <v>229.2261088644479</v>
      </c>
      <c r="AC4" t="n">
        <v>207.3490907553555</v>
      </c>
      <c r="AD4" t="n">
        <v>167533.0491361329</v>
      </c>
      <c r="AE4" t="n">
        <v>229226.1088644479</v>
      </c>
      <c r="AF4" t="n">
        <v>2.952898242874916e-06</v>
      </c>
      <c r="AG4" t="n">
        <v>15</v>
      </c>
      <c r="AH4" t="n">
        <v>207349.0907553555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9.5928</v>
      </c>
      <c r="E5" t="n">
        <v>10.42</v>
      </c>
      <c r="F5" t="n">
        <v>5.83</v>
      </c>
      <c r="G5" t="n">
        <v>8.960000000000001</v>
      </c>
      <c r="H5" t="n">
        <v>0.13</v>
      </c>
      <c r="I5" t="n">
        <v>39</v>
      </c>
      <c r="J5" t="n">
        <v>243.96</v>
      </c>
      <c r="K5" t="n">
        <v>58.47</v>
      </c>
      <c r="L5" t="n">
        <v>1.75</v>
      </c>
      <c r="M5" t="n">
        <v>37</v>
      </c>
      <c r="N5" t="n">
        <v>58.74</v>
      </c>
      <c r="O5" t="n">
        <v>30323.01</v>
      </c>
      <c r="P5" t="n">
        <v>92.91</v>
      </c>
      <c r="Q5" t="n">
        <v>202.84</v>
      </c>
      <c r="R5" t="n">
        <v>42.03</v>
      </c>
      <c r="S5" t="n">
        <v>13.89</v>
      </c>
      <c r="T5" t="n">
        <v>12218.42</v>
      </c>
      <c r="U5" t="n">
        <v>0.33</v>
      </c>
      <c r="V5" t="n">
        <v>0.66</v>
      </c>
      <c r="W5" t="n">
        <v>0.71</v>
      </c>
      <c r="X5" t="n">
        <v>0.79</v>
      </c>
      <c r="Y5" t="n">
        <v>1</v>
      </c>
      <c r="Z5" t="n">
        <v>10</v>
      </c>
      <c r="AA5" t="n">
        <v>156.1740331528307</v>
      </c>
      <c r="AB5" t="n">
        <v>213.6842020716842</v>
      </c>
      <c r="AC5" t="n">
        <v>193.2904817336849</v>
      </c>
      <c r="AD5" t="n">
        <v>156174.0331528307</v>
      </c>
      <c r="AE5" t="n">
        <v>213684.2020716842</v>
      </c>
      <c r="AF5" t="n">
        <v>3.100271677638834e-06</v>
      </c>
      <c r="AG5" t="n">
        <v>14</v>
      </c>
      <c r="AH5" t="n">
        <v>193290.481733685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9.934900000000001</v>
      </c>
      <c r="E6" t="n">
        <v>10.07</v>
      </c>
      <c r="F6" t="n">
        <v>5.7</v>
      </c>
      <c r="G6" t="n">
        <v>10.06</v>
      </c>
      <c r="H6" t="n">
        <v>0.15</v>
      </c>
      <c r="I6" t="n">
        <v>34</v>
      </c>
      <c r="J6" t="n">
        <v>244.41</v>
      </c>
      <c r="K6" t="n">
        <v>58.47</v>
      </c>
      <c r="L6" t="n">
        <v>2</v>
      </c>
      <c r="M6" t="n">
        <v>32</v>
      </c>
      <c r="N6" t="n">
        <v>58.93</v>
      </c>
      <c r="O6" t="n">
        <v>30377.45</v>
      </c>
      <c r="P6" t="n">
        <v>90.81999999999999</v>
      </c>
      <c r="Q6" t="n">
        <v>202.81</v>
      </c>
      <c r="R6" t="n">
        <v>38.16</v>
      </c>
      <c r="S6" t="n">
        <v>13.89</v>
      </c>
      <c r="T6" t="n">
        <v>10309.96</v>
      </c>
      <c r="U6" t="n">
        <v>0.36</v>
      </c>
      <c r="V6" t="n">
        <v>0.68</v>
      </c>
      <c r="W6" t="n">
        <v>0.7</v>
      </c>
      <c r="X6" t="n">
        <v>0.67</v>
      </c>
      <c r="Y6" t="n">
        <v>1</v>
      </c>
      <c r="Z6" t="n">
        <v>10</v>
      </c>
      <c r="AA6" t="n">
        <v>152.9268624836904</v>
      </c>
      <c r="AB6" t="n">
        <v>209.2412799071091</v>
      </c>
      <c r="AC6" t="n">
        <v>189.2715858248151</v>
      </c>
      <c r="AD6" t="n">
        <v>152926.8624836904</v>
      </c>
      <c r="AE6" t="n">
        <v>209241.2799071091</v>
      </c>
      <c r="AF6" t="n">
        <v>3.210834072447466e-06</v>
      </c>
      <c r="AG6" t="n">
        <v>14</v>
      </c>
      <c r="AH6" t="n">
        <v>189271.5858248151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10.2029</v>
      </c>
      <c r="E7" t="n">
        <v>9.800000000000001</v>
      </c>
      <c r="F7" t="n">
        <v>5.63</v>
      </c>
      <c r="G7" t="n">
        <v>11.25</v>
      </c>
      <c r="H7" t="n">
        <v>0.16</v>
      </c>
      <c r="I7" t="n">
        <v>30</v>
      </c>
      <c r="J7" t="n">
        <v>244.85</v>
      </c>
      <c r="K7" t="n">
        <v>58.47</v>
      </c>
      <c r="L7" t="n">
        <v>2.25</v>
      </c>
      <c r="M7" t="n">
        <v>28</v>
      </c>
      <c r="N7" t="n">
        <v>59.12</v>
      </c>
      <c r="O7" t="n">
        <v>30431.96</v>
      </c>
      <c r="P7" t="n">
        <v>89.53</v>
      </c>
      <c r="Q7" t="n">
        <v>202.82</v>
      </c>
      <c r="R7" t="n">
        <v>35.82</v>
      </c>
      <c r="S7" t="n">
        <v>13.89</v>
      </c>
      <c r="T7" t="n">
        <v>9158.530000000001</v>
      </c>
      <c r="U7" t="n">
        <v>0.39</v>
      </c>
      <c r="V7" t="n">
        <v>0.6899999999999999</v>
      </c>
      <c r="W7" t="n">
        <v>0.6899999999999999</v>
      </c>
      <c r="X7" t="n">
        <v>0.59</v>
      </c>
      <c r="Y7" t="n">
        <v>1</v>
      </c>
      <c r="Z7" t="n">
        <v>10</v>
      </c>
      <c r="AA7" t="n">
        <v>143.8275655382768</v>
      </c>
      <c r="AB7" t="n">
        <v>196.7912203937509</v>
      </c>
      <c r="AC7" t="n">
        <v>178.0097425176396</v>
      </c>
      <c r="AD7" t="n">
        <v>143827.5655382768</v>
      </c>
      <c r="AE7" t="n">
        <v>196791.2203937509</v>
      </c>
      <c r="AF7" t="n">
        <v>3.297448284106961e-06</v>
      </c>
      <c r="AG7" t="n">
        <v>13</v>
      </c>
      <c r="AH7" t="n">
        <v>178009.7425176396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10.42</v>
      </c>
      <c r="E8" t="n">
        <v>9.6</v>
      </c>
      <c r="F8" t="n">
        <v>5.57</v>
      </c>
      <c r="G8" t="n">
        <v>12.37</v>
      </c>
      <c r="H8" t="n">
        <v>0.18</v>
      </c>
      <c r="I8" t="n">
        <v>27</v>
      </c>
      <c r="J8" t="n">
        <v>245.29</v>
      </c>
      <c r="K8" t="n">
        <v>58.47</v>
      </c>
      <c r="L8" t="n">
        <v>2.5</v>
      </c>
      <c r="M8" t="n">
        <v>25</v>
      </c>
      <c r="N8" t="n">
        <v>59.32</v>
      </c>
      <c r="O8" t="n">
        <v>30486.54</v>
      </c>
      <c r="P8" t="n">
        <v>88.39</v>
      </c>
      <c r="Q8" t="n">
        <v>202.83</v>
      </c>
      <c r="R8" t="n">
        <v>33.85</v>
      </c>
      <c r="S8" t="n">
        <v>13.89</v>
      </c>
      <c r="T8" t="n">
        <v>8191.04</v>
      </c>
      <c r="U8" t="n">
        <v>0.41</v>
      </c>
      <c r="V8" t="n">
        <v>0.7</v>
      </c>
      <c r="W8" t="n">
        <v>0.6899999999999999</v>
      </c>
      <c r="X8" t="n">
        <v>0.53</v>
      </c>
      <c r="Y8" t="n">
        <v>1</v>
      </c>
      <c r="Z8" t="n">
        <v>10</v>
      </c>
      <c r="AA8" t="n">
        <v>142.0914518087106</v>
      </c>
      <c r="AB8" t="n">
        <v>194.4157929970275</v>
      </c>
      <c r="AC8" t="n">
        <v>175.8610225777254</v>
      </c>
      <c r="AD8" t="n">
        <v>142091.4518087106</v>
      </c>
      <c r="AE8" t="n">
        <v>194415.7929970275</v>
      </c>
      <c r="AF8" t="n">
        <v>3.367612259298291e-06</v>
      </c>
      <c r="AG8" t="n">
        <v>13</v>
      </c>
      <c r="AH8" t="n">
        <v>175861.0225777254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10.6594</v>
      </c>
      <c r="E9" t="n">
        <v>9.380000000000001</v>
      </c>
      <c r="F9" t="n">
        <v>5.49</v>
      </c>
      <c r="G9" t="n">
        <v>13.73</v>
      </c>
      <c r="H9" t="n">
        <v>0.2</v>
      </c>
      <c r="I9" t="n">
        <v>24</v>
      </c>
      <c r="J9" t="n">
        <v>245.73</v>
      </c>
      <c r="K9" t="n">
        <v>58.47</v>
      </c>
      <c r="L9" t="n">
        <v>2.75</v>
      </c>
      <c r="M9" t="n">
        <v>22</v>
      </c>
      <c r="N9" t="n">
        <v>59.51</v>
      </c>
      <c r="O9" t="n">
        <v>30541.19</v>
      </c>
      <c r="P9" t="n">
        <v>87.05</v>
      </c>
      <c r="Q9" t="n">
        <v>202.86</v>
      </c>
      <c r="R9" t="n">
        <v>31.71</v>
      </c>
      <c r="S9" t="n">
        <v>13.89</v>
      </c>
      <c r="T9" t="n">
        <v>7133.98</v>
      </c>
      <c r="U9" t="n">
        <v>0.44</v>
      </c>
      <c r="V9" t="n">
        <v>0.7</v>
      </c>
      <c r="W9" t="n">
        <v>0.67</v>
      </c>
      <c r="X9" t="n">
        <v>0.45</v>
      </c>
      <c r="Y9" t="n">
        <v>1</v>
      </c>
      <c r="Z9" t="n">
        <v>10</v>
      </c>
      <c r="AA9" t="n">
        <v>140.2057034837433</v>
      </c>
      <c r="AB9" t="n">
        <v>191.8356289454639</v>
      </c>
      <c r="AC9" t="n">
        <v>173.5271057619592</v>
      </c>
      <c r="AD9" t="n">
        <v>140205.7034837433</v>
      </c>
      <c r="AE9" t="n">
        <v>191835.6289454639</v>
      </c>
      <c r="AF9" t="n">
        <v>3.444983312549348e-06</v>
      </c>
      <c r="AG9" t="n">
        <v>13</v>
      </c>
      <c r="AH9" t="n">
        <v>173527.1057619592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10.803</v>
      </c>
      <c r="E10" t="n">
        <v>9.26</v>
      </c>
      <c r="F10" t="n">
        <v>5.46</v>
      </c>
      <c r="G10" t="n">
        <v>14.89</v>
      </c>
      <c r="H10" t="n">
        <v>0.22</v>
      </c>
      <c r="I10" t="n">
        <v>22</v>
      </c>
      <c r="J10" t="n">
        <v>246.18</v>
      </c>
      <c r="K10" t="n">
        <v>58.47</v>
      </c>
      <c r="L10" t="n">
        <v>3</v>
      </c>
      <c r="M10" t="n">
        <v>20</v>
      </c>
      <c r="N10" t="n">
        <v>59.7</v>
      </c>
      <c r="O10" t="n">
        <v>30595.91</v>
      </c>
      <c r="P10" t="n">
        <v>86.45999999999999</v>
      </c>
      <c r="Q10" t="n">
        <v>202.81</v>
      </c>
      <c r="R10" t="n">
        <v>30.88</v>
      </c>
      <c r="S10" t="n">
        <v>13.89</v>
      </c>
      <c r="T10" t="n">
        <v>6728.5</v>
      </c>
      <c r="U10" t="n">
        <v>0.45</v>
      </c>
      <c r="V10" t="n">
        <v>0.71</v>
      </c>
      <c r="W10" t="n">
        <v>0.67</v>
      </c>
      <c r="X10" t="n">
        <v>0.42</v>
      </c>
      <c r="Y10" t="n">
        <v>1</v>
      </c>
      <c r="Z10" t="n">
        <v>10</v>
      </c>
      <c r="AA10" t="n">
        <v>139.2364296662535</v>
      </c>
      <c r="AB10" t="n">
        <v>190.5094257470321</v>
      </c>
      <c r="AC10" t="n">
        <v>172.3274735354474</v>
      </c>
      <c r="AD10" t="n">
        <v>139236.4296662535</v>
      </c>
      <c r="AE10" t="n">
        <v>190509.4257470321</v>
      </c>
      <c r="AF10" t="n">
        <v>3.491393017005704e-06</v>
      </c>
      <c r="AG10" t="n">
        <v>13</v>
      </c>
      <c r="AH10" t="n">
        <v>172327.4735354474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10.9506</v>
      </c>
      <c r="E11" t="n">
        <v>9.130000000000001</v>
      </c>
      <c r="F11" t="n">
        <v>5.43</v>
      </c>
      <c r="G11" t="n">
        <v>16.29</v>
      </c>
      <c r="H11" t="n">
        <v>0.23</v>
      </c>
      <c r="I11" t="n">
        <v>20</v>
      </c>
      <c r="J11" t="n">
        <v>246.62</v>
      </c>
      <c r="K11" t="n">
        <v>58.47</v>
      </c>
      <c r="L11" t="n">
        <v>3.25</v>
      </c>
      <c r="M11" t="n">
        <v>18</v>
      </c>
      <c r="N11" t="n">
        <v>59.9</v>
      </c>
      <c r="O11" t="n">
        <v>30650.7</v>
      </c>
      <c r="P11" t="n">
        <v>85.87</v>
      </c>
      <c r="Q11" t="n">
        <v>202.82</v>
      </c>
      <c r="R11" t="n">
        <v>29.75</v>
      </c>
      <c r="S11" t="n">
        <v>13.89</v>
      </c>
      <c r="T11" t="n">
        <v>6175.68</v>
      </c>
      <c r="U11" t="n">
        <v>0.47</v>
      </c>
      <c r="V11" t="n">
        <v>0.71</v>
      </c>
      <c r="W11" t="n">
        <v>0.67</v>
      </c>
      <c r="X11" t="n">
        <v>0.39</v>
      </c>
      <c r="Y11" t="n">
        <v>1</v>
      </c>
      <c r="Z11" t="n">
        <v>10</v>
      </c>
      <c r="AA11" t="n">
        <v>131.3562634901687</v>
      </c>
      <c r="AB11" t="n">
        <v>179.7274347365224</v>
      </c>
      <c r="AC11" t="n">
        <v>162.5745006143579</v>
      </c>
      <c r="AD11" t="n">
        <v>131356.2634901687</v>
      </c>
      <c r="AE11" t="n">
        <v>179727.4347365224</v>
      </c>
      <c r="AF11" t="n">
        <v>3.539095470889814e-06</v>
      </c>
      <c r="AG11" t="n">
        <v>12</v>
      </c>
      <c r="AH11" t="n">
        <v>162574.5006143579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11.0345</v>
      </c>
      <c r="E12" t="n">
        <v>9.06</v>
      </c>
      <c r="F12" t="n">
        <v>5.41</v>
      </c>
      <c r="G12" t="n">
        <v>17.08</v>
      </c>
      <c r="H12" t="n">
        <v>0.25</v>
      </c>
      <c r="I12" t="n">
        <v>19</v>
      </c>
      <c r="J12" t="n">
        <v>247.07</v>
      </c>
      <c r="K12" t="n">
        <v>58.47</v>
      </c>
      <c r="L12" t="n">
        <v>3.5</v>
      </c>
      <c r="M12" t="n">
        <v>17</v>
      </c>
      <c r="N12" t="n">
        <v>60.09</v>
      </c>
      <c r="O12" t="n">
        <v>30705.56</v>
      </c>
      <c r="P12" t="n">
        <v>85.48</v>
      </c>
      <c r="Q12" t="n">
        <v>202.84</v>
      </c>
      <c r="R12" t="n">
        <v>29.12</v>
      </c>
      <c r="S12" t="n">
        <v>13.89</v>
      </c>
      <c r="T12" t="n">
        <v>5866.68</v>
      </c>
      <c r="U12" t="n">
        <v>0.48</v>
      </c>
      <c r="V12" t="n">
        <v>0.72</v>
      </c>
      <c r="W12" t="n">
        <v>0.67</v>
      </c>
      <c r="X12" t="n">
        <v>0.37</v>
      </c>
      <c r="Y12" t="n">
        <v>1</v>
      </c>
      <c r="Z12" t="n">
        <v>10</v>
      </c>
      <c r="AA12" t="n">
        <v>130.7922843059674</v>
      </c>
      <c r="AB12" t="n">
        <v>178.9557735356929</v>
      </c>
      <c r="AC12" t="n">
        <v>161.8764856755021</v>
      </c>
      <c r="AD12" t="n">
        <v>130792.2843059674</v>
      </c>
      <c r="AE12" t="n">
        <v>178955.7735356929</v>
      </c>
      <c r="AF12" t="n">
        <v>3.566210890136947e-06</v>
      </c>
      <c r="AG12" t="n">
        <v>12</v>
      </c>
      <c r="AH12" t="n">
        <v>161876.4856755021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11.1286</v>
      </c>
      <c r="E13" t="n">
        <v>8.99</v>
      </c>
      <c r="F13" t="n">
        <v>5.38</v>
      </c>
      <c r="G13" t="n">
        <v>17.93</v>
      </c>
      <c r="H13" t="n">
        <v>0.27</v>
      </c>
      <c r="I13" t="n">
        <v>18</v>
      </c>
      <c r="J13" t="n">
        <v>247.51</v>
      </c>
      <c r="K13" t="n">
        <v>58.47</v>
      </c>
      <c r="L13" t="n">
        <v>3.75</v>
      </c>
      <c r="M13" t="n">
        <v>16</v>
      </c>
      <c r="N13" t="n">
        <v>60.29</v>
      </c>
      <c r="O13" t="n">
        <v>30760.49</v>
      </c>
      <c r="P13" t="n">
        <v>84.75</v>
      </c>
      <c r="Q13" t="n">
        <v>202.81</v>
      </c>
      <c r="R13" t="n">
        <v>28.16</v>
      </c>
      <c r="S13" t="n">
        <v>13.89</v>
      </c>
      <c r="T13" t="n">
        <v>5388.07</v>
      </c>
      <c r="U13" t="n">
        <v>0.49</v>
      </c>
      <c r="V13" t="n">
        <v>0.72</v>
      </c>
      <c r="W13" t="n">
        <v>0.67</v>
      </c>
      <c r="X13" t="n">
        <v>0.34</v>
      </c>
      <c r="Y13" t="n">
        <v>1</v>
      </c>
      <c r="Z13" t="n">
        <v>10</v>
      </c>
      <c r="AA13" t="n">
        <v>130.0210341386365</v>
      </c>
      <c r="AB13" t="n">
        <v>177.9005150315954</v>
      </c>
      <c r="AC13" t="n">
        <v>160.9219395619707</v>
      </c>
      <c r="AD13" t="n">
        <v>130021.0341386365</v>
      </c>
      <c r="AE13" t="n">
        <v>177900.5150315954</v>
      </c>
      <c r="AF13" t="n">
        <v>3.596622820424852e-06</v>
      </c>
      <c r="AG13" t="n">
        <v>12</v>
      </c>
      <c r="AH13" t="n">
        <v>160921.9395619707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11.209</v>
      </c>
      <c r="E14" t="n">
        <v>8.92</v>
      </c>
      <c r="F14" t="n">
        <v>5.36</v>
      </c>
      <c r="G14" t="n">
        <v>18.92</v>
      </c>
      <c r="H14" t="n">
        <v>0.29</v>
      </c>
      <c r="I14" t="n">
        <v>17</v>
      </c>
      <c r="J14" t="n">
        <v>247.96</v>
      </c>
      <c r="K14" t="n">
        <v>58.47</v>
      </c>
      <c r="L14" t="n">
        <v>4</v>
      </c>
      <c r="M14" t="n">
        <v>15</v>
      </c>
      <c r="N14" t="n">
        <v>60.48</v>
      </c>
      <c r="O14" t="n">
        <v>30815.5</v>
      </c>
      <c r="P14" t="n">
        <v>84.39</v>
      </c>
      <c r="Q14" t="n">
        <v>202.85</v>
      </c>
      <c r="R14" t="n">
        <v>27.8</v>
      </c>
      <c r="S14" t="n">
        <v>13.89</v>
      </c>
      <c r="T14" t="n">
        <v>5215.36</v>
      </c>
      <c r="U14" t="n">
        <v>0.5</v>
      </c>
      <c r="V14" t="n">
        <v>0.72</v>
      </c>
      <c r="W14" t="n">
        <v>0.66</v>
      </c>
      <c r="X14" t="n">
        <v>0.32</v>
      </c>
      <c r="Y14" t="n">
        <v>1</v>
      </c>
      <c r="Z14" t="n">
        <v>10</v>
      </c>
      <c r="AA14" t="n">
        <v>129.5046103470763</v>
      </c>
      <c r="AB14" t="n">
        <v>177.1939212169733</v>
      </c>
      <c r="AC14" t="n">
        <v>160.2827820693053</v>
      </c>
      <c r="AD14" t="n">
        <v>129504.6103470763</v>
      </c>
      <c r="AE14" t="n">
        <v>177193.9212169732</v>
      </c>
      <c r="AF14" t="n">
        <v>3.622607083922701e-06</v>
      </c>
      <c r="AG14" t="n">
        <v>12</v>
      </c>
      <c r="AH14" t="n">
        <v>160282.7820693052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11.2839</v>
      </c>
      <c r="E15" t="n">
        <v>8.859999999999999</v>
      </c>
      <c r="F15" t="n">
        <v>5.35</v>
      </c>
      <c r="G15" t="n">
        <v>20.06</v>
      </c>
      <c r="H15" t="n">
        <v>0.3</v>
      </c>
      <c r="I15" t="n">
        <v>16</v>
      </c>
      <c r="J15" t="n">
        <v>248.4</v>
      </c>
      <c r="K15" t="n">
        <v>58.47</v>
      </c>
      <c r="L15" t="n">
        <v>4.25</v>
      </c>
      <c r="M15" t="n">
        <v>14</v>
      </c>
      <c r="N15" t="n">
        <v>60.68</v>
      </c>
      <c r="O15" t="n">
        <v>30870.57</v>
      </c>
      <c r="P15" t="n">
        <v>84.12</v>
      </c>
      <c r="Q15" t="n">
        <v>202.84</v>
      </c>
      <c r="R15" t="n">
        <v>27.34</v>
      </c>
      <c r="S15" t="n">
        <v>13.89</v>
      </c>
      <c r="T15" t="n">
        <v>4989.03</v>
      </c>
      <c r="U15" t="n">
        <v>0.51</v>
      </c>
      <c r="V15" t="n">
        <v>0.72</v>
      </c>
      <c r="W15" t="n">
        <v>0.66</v>
      </c>
      <c r="X15" t="n">
        <v>0.31</v>
      </c>
      <c r="Y15" t="n">
        <v>1</v>
      </c>
      <c r="Z15" t="n">
        <v>10</v>
      </c>
      <c r="AA15" t="n">
        <v>129.0681273911421</v>
      </c>
      <c r="AB15" t="n">
        <v>176.5967059803955</v>
      </c>
      <c r="AC15" t="n">
        <v>159.7425642167094</v>
      </c>
      <c r="AD15" t="n">
        <v>129068.1273911421</v>
      </c>
      <c r="AE15" t="n">
        <v>176596.7059803955</v>
      </c>
      <c r="AF15" t="n">
        <v>3.646813816957388e-06</v>
      </c>
      <c r="AG15" t="n">
        <v>12</v>
      </c>
      <c r="AH15" t="n">
        <v>159742.5642167094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11.3705</v>
      </c>
      <c r="E16" t="n">
        <v>8.789999999999999</v>
      </c>
      <c r="F16" t="n">
        <v>5.33</v>
      </c>
      <c r="G16" t="n">
        <v>21.32</v>
      </c>
      <c r="H16" t="n">
        <v>0.32</v>
      </c>
      <c r="I16" t="n">
        <v>15</v>
      </c>
      <c r="J16" t="n">
        <v>248.85</v>
      </c>
      <c r="K16" t="n">
        <v>58.47</v>
      </c>
      <c r="L16" t="n">
        <v>4.5</v>
      </c>
      <c r="M16" t="n">
        <v>13</v>
      </c>
      <c r="N16" t="n">
        <v>60.88</v>
      </c>
      <c r="O16" t="n">
        <v>30925.72</v>
      </c>
      <c r="P16" t="n">
        <v>83.69</v>
      </c>
      <c r="Q16" t="n">
        <v>202.86</v>
      </c>
      <c r="R16" t="n">
        <v>26.79</v>
      </c>
      <c r="S16" t="n">
        <v>13.89</v>
      </c>
      <c r="T16" t="n">
        <v>4719.69</v>
      </c>
      <c r="U16" t="n">
        <v>0.52</v>
      </c>
      <c r="V16" t="n">
        <v>0.73</v>
      </c>
      <c r="W16" t="n">
        <v>0.66</v>
      </c>
      <c r="X16" t="n">
        <v>0.29</v>
      </c>
      <c r="Y16" t="n">
        <v>1</v>
      </c>
      <c r="Z16" t="n">
        <v>10</v>
      </c>
      <c r="AA16" t="n">
        <v>128.5079685623103</v>
      </c>
      <c r="AB16" t="n">
        <v>175.8302719583247</v>
      </c>
      <c r="AC16" t="n">
        <v>159.0492775820079</v>
      </c>
      <c r="AD16" t="n">
        <v>128507.9685623103</v>
      </c>
      <c r="AE16" t="n">
        <v>175830.2719583247</v>
      </c>
      <c r="AF16" t="n">
        <v>3.674801842068255e-06</v>
      </c>
      <c r="AG16" t="n">
        <v>12</v>
      </c>
      <c r="AH16" t="n">
        <v>159049.2775820079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11.4595</v>
      </c>
      <c r="E17" t="n">
        <v>8.73</v>
      </c>
      <c r="F17" t="n">
        <v>5.31</v>
      </c>
      <c r="G17" t="n">
        <v>22.75</v>
      </c>
      <c r="H17" t="n">
        <v>0.34</v>
      </c>
      <c r="I17" t="n">
        <v>14</v>
      </c>
      <c r="J17" t="n">
        <v>249.3</v>
      </c>
      <c r="K17" t="n">
        <v>58.47</v>
      </c>
      <c r="L17" t="n">
        <v>4.75</v>
      </c>
      <c r="M17" t="n">
        <v>12</v>
      </c>
      <c r="N17" t="n">
        <v>61.07</v>
      </c>
      <c r="O17" t="n">
        <v>30980.93</v>
      </c>
      <c r="P17" t="n">
        <v>83.3</v>
      </c>
      <c r="Q17" t="n">
        <v>202.89</v>
      </c>
      <c r="R17" t="n">
        <v>25.89</v>
      </c>
      <c r="S17" t="n">
        <v>13.89</v>
      </c>
      <c r="T17" t="n">
        <v>4277.22</v>
      </c>
      <c r="U17" t="n">
        <v>0.54</v>
      </c>
      <c r="V17" t="n">
        <v>0.73</v>
      </c>
      <c r="W17" t="n">
        <v>0.66</v>
      </c>
      <c r="X17" t="n">
        <v>0.27</v>
      </c>
      <c r="Y17" t="n">
        <v>1</v>
      </c>
      <c r="Z17" t="n">
        <v>10</v>
      </c>
      <c r="AA17" t="n">
        <v>127.9661705120497</v>
      </c>
      <c r="AB17" t="n">
        <v>175.0889599635156</v>
      </c>
      <c r="AC17" t="n">
        <v>158.3787153635452</v>
      </c>
      <c r="AD17" t="n">
        <v>127966.1705120497</v>
      </c>
      <c r="AE17" t="n">
        <v>175088.9599635156</v>
      </c>
      <c r="AF17" t="n">
        <v>3.703565516835774e-06</v>
      </c>
      <c r="AG17" t="n">
        <v>12</v>
      </c>
      <c r="AH17" t="n">
        <v>158378.7153635452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11.5611</v>
      </c>
      <c r="E18" t="n">
        <v>8.65</v>
      </c>
      <c r="F18" t="n">
        <v>5.28</v>
      </c>
      <c r="G18" t="n">
        <v>24.36</v>
      </c>
      <c r="H18" t="n">
        <v>0.36</v>
      </c>
      <c r="I18" t="n">
        <v>13</v>
      </c>
      <c r="J18" t="n">
        <v>249.75</v>
      </c>
      <c r="K18" t="n">
        <v>58.47</v>
      </c>
      <c r="L18" t="n">
        <v>5</v>
      </c>
      <c r="M18" t="n">
        <v>11</v>
      </c>
      <c r="N18" t="n">
        <v>61.27</v>
      </c>
      <c r="O18" t="n">
        <v>31036.22</v>
      </c>
      <c r="P18" t="n">
        <v>82.67</v>
      </c>
      <c r="Q18" t="n">
        <v>202.84</v>
      </c>
      <c r="R18" t="n">
        <v>25.06</v>
      </c>
      <c r="S18" t="n">
        <v>13.89</v>
      </c>
      <c r="T18" t="n">
        <v>3864.3</v>
      </c>
      <c r="U18" t="n">
        <v>0.55</v>
      </c>
      <c r="V18" t="n">
        <v>0.73</v>
      </c>
      <c r="W18" t="n">
        <v>0.66</v>
      </c>
      <c r="X18" t="n">
        <v>0.24</v>
      </c>
      <c r="Y18" t="n">
        <v>1</v>
      </c>
      <c r="Z18" t="n">
        <v>10</v>
      </c>
      <c r="AA18" t="n">
        <v>127.2656443297315</v>
      </c>
      <c r="AB18" t="n">
        <v>174.1304691358343</v>
      </c>
      <c r="AC18" t="n">
        <v>157.5117015552072</v>
      </c>
      <c r="AD18" t="n">
        <v>127265.6443297315</v>
      </c>
      <c r="AE18" t="n">
        <v>174130.4691358343</v>
      </c>
      <c r="AF18" t="n">
        <v>3.736401352300717e-06</v>
      </c>
      <c r="AG18" t="n">
        <v>12</v>
      </c>
      <c r="AH18" t="n">
        <v>157511.7015552072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11.5622</v>
      </c>
      <c r="E19" t="n">
        <v>8.65</v>
      </c>
      <c r="F19" t="n">
        <v>5.28</v>
      </c>
      <c r="G19" t="n">
        <v>24.36</v>
      </c>
      <c r="H19" t="n">
        <v>0.37</v>
      </c>
      <c r="I19" t="n">
        <v>13</v>
      </c>
      <c r="J19" t="n">
        <v>250.2</v>
      </c>
      <c r="K19" t="n">
        <v>58.47</v>
      </c>
      <c r="L19" t="n">
        <v>5.25</v>
      </c>
      <c r="M19" t="n">
        <v>11</v>
      </c>
      <c r="N19" t="n">
        <v>61.47</v>
      </c>
      <c r="O19" t="n">
        <v>31091.59</v>
      </c>
      <c r="P19" t="n">
        <v>82.55</v>
      </c>
      <c r="Q19" t="n">
        <v>202.81</v>
      </c>
      <c r="R19" t="n">
        <v>25.06</v>
      </c>
      <c r="S19" t="n">
        <v>13.89</v>
      </c>
      <c r="T19" t="n">
        <v>3866.78</v>
      </c>
      <c r="U19" t="n">
        <v>0.55</v>
      </c>
      <c r="V19" t="n">
        <v>0.73</v>
      </c>
      <c r="W19" t="n">
        <v>0.66</v>
      </c>
      <c r="X19" t="n">
        <v>0.24</v>
      </c>
      <c r="Y19" t="n">
        <v>1</v>
      </c>
      <c r="Z19" t="n">
        <v>10</v>
      </c>
      <c r="AA19" t="n">
        <v>127.2050948339828</v>
      </c>
      <c r="AB19" t="n">
        <v>174.0476226444957</v>
      </c>
      <c r="AC19" t="n">
        <v>157.4367618167261</v>
      </c>
      <c r="AD19" t="n">
        <v>127205.0948339828</v>
      </c>
      <c r="AE19" t="n">
        <v>174047.6226444957</v>
      </c>
      <c r="AF19" t="n">
        <v>3.736756858393349e-06</v>
      </c>
      <c r="AG19" t="n">
        <v>12</v>
      </c>
      <c r="AH19" t="n">
        <v>157436.7618167261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11.6422</v>
      </c>
      <c r="E20" t="n">
        <v>8.59</v>
      </c>
      <c r="F20" t="n">
        <v>5.27</v>
      </c>
      <c r="G20" t="n">
        <v>26.33</v>
      </c>
      <c r="H20" t="n">
        <v>0.39</v>
      </c>
      <c r="I20" t="n">
        <v>12</v>
      </c>
      <c r="J20" t="n">
        <v>250.64</v>
      </c>
      <c r="K20" t="n">
        <v>58.47</v>
      </c>
      <c r="L20" t="n">
        <v>5.5</v>
      </c>
      <c r="M20" t="n">
        <v>10</v>
      </c>
      <c r="N20" t="n">
        <v>61.67</v>
      </c>
      <c r="O20" t="n">
        <v>31147.02</v>
      </c>
      <c r="P20" t="n">
        <v>82.40000000000001</v>
      </c>
      <c r="Q20" t="n">
        <v>202.81</v>
      </c>
      <c r="R20" t="n">
        <v>24.62</v>
      </c>
      <c r="S20" t="n">
        <v>13.89</v>
      </c>
      <c r="T20" t="n">
        <v>3649.52</v>
      </c>
      <c r="U20" t="n">
        <v>0.5600000000000001</v>
      </c>
      <c r="V20" t="n">
        <v>0.73</v>
      </c>
      <c r="W20" t="n">
        <v>0.66</v>
      </c>
      <c r="X20" t="n">
        <v>0.23</v>
      </c>
      <c r="Y20" t="n">
        <v>1</v>
      </c>
      <c r="Z20" t="n">
        <v>10</v>
      </c>
      <c r="AA20" t="n">
        <v>126.8342203408609</v>
      </c>
      <c r="AB20" t="n">
        <v>173.5401758011787</v>
      </c>
      <c r="AC20" t="n">
        <v>156.9777449879291</v>
      </c>
      <c r="AD20" t="n">
        <v>126834.2203408609</v>
      </c>
      <c r="AE20" t="n">
        <v>173540.1758011787</v>
      </c>
      <c r="AF20" t="n">
        <v>3.762611846948423e-06</v>
      </c>
      <c r="AG20" t="n">
        <v>12</v>
      </c>
      <c r="AH20" t="n">
        <v>156977.7449879291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11.6384</v>
      </c>
      <c r="E21" t="n">
        <v>8.59</v>
      </c>
      <c r="F21" t="n">
        <v>5.27</v>
      </c>
      <c r="G21" t="n">
        <v>26.34</v>
      </c>
      <c r="H21" t="n">
        <v>0.41</v>
      </c>
      <c r="I21" t="n">
        <v>12</v>
      </c>
      <c r="J21" t="n">
        <v>251.09</v>
      </c>
      <c r="K21" t="n">
        <v>58.47</v>
      </c>
      <c r="L21" t="n">
        <v>5.75</v>
      </c>
      <c r="M21" t="n">
        <v>10</v>
      </c>
      <c r="N21" t="n">
        <v>61.87</v>
      </c>
      <c r="O21" t="n">
        <v>31202.53</v>
      </c>
      <c r="P21" t="n">
        <v>82.22</v>
      </c>
      <c r="Q21" t="n">
        <v>202.83</v>
      </c>
      <c r="R21" t="n">
        <v>24.72</v>
      </c>
      <c r="S21" t="n">
        <v>13.89</v>
      </c>
      <c r="T21" t="n">
        <v>3699.64</v>
      </c>
      <c r="U21" t="n">
        <v>0.5600000000000001</v>
      </c>
      <c r="V21" t="n">
        <v>0.73</v>
      </c>
      <c r="W21" t="n">
        <v>0.66</v>
      </c>
      <c r="X21" t="n">
        <v>0.23</v>
      </c>
      <c r="Y21" t="n">
        <v>1</v>
      </c>
      <c r="Z21" t="n">
        <v>10</v>
      </c>
      <c r="AA21" t="n">
        <v>126.7638795401863</v>
      </c>
      <c r="AB21" t="n">
        <v>173.4439324144787</v>
      </c>
      <c r="AC21" t="n">
        <v>156.8906869349772</v>
      </c>
      <c r="AD21" t="n">
        <v>126763.8795401863</v>
      </c>
      <c r="AE21" t="n">
        <v>173443.9324144787</v>
      </c>
      <c r="AF21" t="n">
        <v>3.761383734992057e-06</v>
      </c>
      <c r="AG21" t="n">
        <v>12</v>
      </c>
      <c r="AH21" t="n">
        <v>156890.6869349772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11.7375</v>
      </c>
      <c r="E22" t="n">
        <v>8.52</v>
      </c>
      <c r="F22" t="n">
        <v>5.24</v>
      </c>
      <c r="G22" t="n">
        <v>28.6</v>
      </c>
      <c r="H22" t="n">
        <v>0.42</v>
      </c>
      <c r="I22" t="n">
        <v>11</v>
      </c>
      <c r="J22" t="n">
        <v>251.55</v>
      </c>
      <c r="K22" t="n">
        <v>58.47</v>
      </c>
      <c r="L22" t="n">
        <v>6</v>
      </c>
      <c r="M22" t="n">
        <v>9</v>
      </c>
      <c r="N22" t="n">
        <v>62.07</v>
      </c>
      <c r="O22" t="n">
        <v>31258.11</v>
      </c>
      <c r="P22" t="n">
        <v>81.64</v>
      </c>
      <c r="Q22" t="n">
        <v>202.81</v>
      </c>
      <c r="R22" t="n">
        <v>23.92</v>
      </c>
      <c r="S22" t="n">
        <v>13.89</v>
      </c>
      <c r="T22" t="n">
        <v>3306.05</v>
      </c>
      <c r="U22" t="n">
        <v>0.58</v>
      </c>
      <c r="V22" t="n">
        <v>0.74</v>
      </c>
      <c r="W22" t="n">
        <v>0.66</v>
      </c>
      <c r="X22" t="n">
        <v>0.2</v>
      </c>
      <c r="Y22" t="n">
        <v>1</v>
      </c>
      <c r="Z22" t="n">
        <v>10</v>
      </c>
      <c r="AA22" t="n">
        <v>126.1164738447863</v>
      </c>
      <c r="AB22" t="n">
        <v>172.5581233805093</v>
      </c>
      <c r="AC22" t="n">
        <v>156.0894182719688</v>
      </c>
      <c r="AD22" t="n">
        <v>126116.4738447863</v>
      </c>
      <c r="AE22" t="n">
        <v>172558.1233805093</v>
      </c>
      <c r="AF22" t="n">
        <v>3.793411602064654e-06</v>
      </c>
      <c r="AG22" t="n">
        <v>12</v>
      </c>
      <c r="AH22" t="n">
        <v>156089.4182719688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11.7394</v>
      </c>
      <c r="E23" t="n">
        <v>8.52</v>
      </c>
      <c r="F23" t="n">
        <v>5.24</v>
      </c>
      <c r="G23" t="n">
        <v>28.59</v>
      </c>
      <c r="H23" t="n">
        <v>0.44</v>
      </c>
      <c r="I23" t="n">
        <v>11</v>
      </c>
      <c r="J23" t="n">
        <v>252</v>
      </c>
      <c r="K23" t="n">
        <v>58.47</v>
      </c>
      <c r="L23" t="n">
        <v>6.25</v>
      </c>
      <c r="M23" t="n">
        <v>9</v>
      </c>
      <c r="N23" t="n">
        <v>62.27</v>
      </c>
      <c r="O23" t="n">
        <v>31313.77</v>
      </c>
      <c r="P23" t="n">
        <v>81.56999999999999</v>
      </c>
      <c r="Q23" t="n">
        <v>202.81</v>
      </c>
      <c r="R23" t="n">
        <v>24.15</v>
      </c>
      <c r="S23" t="n">
        <v>13.89</v>
      </c>
      <c r="T23" t="n">
        <v>3417.56</v>
      </c>
      <c r="U23" t="n">
        <v>0.58</v>
      </c>
      <c r="V23" t="n">
        <v>0.74</v>
      </c>
      <c r="W23" t="n">
        <v>0.65</v>
      </c>
      <c r="X23" t="n">
        <v>0.2</v>
      </c>
      <c r="Y23" t="n">
        <v>1</v>
      </c>
      <c r="Z23" t="n">
        <v>10</v>
      </c>
      <c r="AA23" t="n">
        <v>126.0772876457399</v>
      </c>
      <c r="AB23" t="n">
        <v>172.5045070942009</v>
      </c>
      <c r="AC23" t="n">
        <v>156.0409190487748</v>
      </c>
      <c r="AD23" t="n">
        <v>126077.2876457399</v>
      </c>
      <c r="AE23" t="n">
        <v>172504.5070942009</v>
      </c>
      <c r="AF23" t="n">
        <v>3.794025658042837e-06</v>
      </c>
      <c r="AG23" t="n">
        <v>12</v>
      </c>
      <c r="AH23" t="n">
        <v>156040.9190487748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11.8312</v>
      </c>
      <c r="E24" t="n">
        <v>8.449999999999999</v>
      </c>
      <c r="F24" t="n">
        <v>5.22</v>
      </c>
      <c r="G24" t="n">
        <v>31.34</v>
      </c>
      <c r="H24" t="n">
        <v>0.46</v>
      </c>
      <c r="I24" t="n">
        <v>10</v>
      </c>
      <c r="J24" t="n">
        <v>252.45</v>
      </c>
      <c r="K24" t="n">
        <v>58.47</v>
      </c>
      <c r="L24" t="n">
        <v>6.5</v>
      </c>
      <c r="M24" t="n">
        <v>8</v>
      </c>
      <c r="N24" t="n">
        <v>62.47</v>
      </c>
      <c r="O24" t="n">
        <v>31369.49</v>
      </c>
      <c r="P24" t="n">
        <v>81.01000000000001</v>
      </c>
      <c r="Q24" t="n">
        <v>202.81</v>
      </c>
      <c r="R24" t="n">
        <v>23.2</v>
      </c>
      <c r="S24" t="n">
        <v>13.89</v>
      </c>
      <c r="T24" t="n">
        <v>2950.71</v>
      </c>
      <c r="U24" t="n">
        <v>0.6</v>
      </c>
      <c r="V24" t="n">
        <v>0.74</v>
      </c>
      <c r="W24" t="n">
        <v>0.66</v>
      </c>
      <c r="X24" t="n">
        <v>0.18</v>
      </c>
      <c r="Y24" t="n">
        <v>1</v>
      </c>
      <c r="Z24" t="n">
        <v>10</v>
      </c>
      <c r="AA24" t="n">
        <v>125.4827601046044</v>
      </c>
      <c r="AB24" t="n">
        <v>171.6910482837158</v>
      </c>
      <c r="AC24" t="n">
        <v>155.3050956054654</v>
      </c>
      <c r="AD24" t="n">
        <v>125482.7601046044</v>
      </c>
      <c r="AE24" t="n">
        <v>171691.0482837158</v>
      </c>
      <c r="AF24" t="n">
        <v>3.823694257409784e-06</v>
      </c>
      <c r="AG24" t="n">
        <v>12</v>
      </c>
      <c r="AH24" t="n">
        <v>155305.0956054654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11.8363</v>
      </c>
      <c r="E25" t="n">
        <v>8.449999999999999</v>
      </c>
      <c r="F25" t="n">
        <v>5.22</v>
      </c>
      <c r="G25" t="n">
        <v>31.32</v>
      </c>
      <c r="H25" t="n">
        <v>0.47</v>
      </c>
      <c r="I25" t="n">
        <v>10</v>
      </c>
      <c r="J25" t="n">
        <v>252.9</v>
      </c>
      <c r="K25" t="n">
        <v>58.47</v>
      </c>
      <c r="L25" t="n">
        <v>6.75</v>
      </c>
      <c r="M25" t="n">
        <v>8</v>
      </c>
      <c r="N25" t="n">
        <v>62.68</v>
      </c>
      <c r="O25" t="n">
        <v>31425.3</v>
      </c>
      <c r="P25" t="n">
        <v>81</v>
      </c>
      <c r="Q25" t="n">
        <v>202.81</v>
      </c>
      <c r="R25" t="n">
        <v>23.17</v>
      </c>
      <c r="S25" t="n">
        <v>13.89</v>
      </c>
      <c r="T25" t="n">
        <v>2934.59</v>
      </c>
      <c r="U25" t="n">
        <v>0.6</v>
      </c>
      <c r="V25" t="n">
        <v>0.74</v>
      </c>
      <c r="W25" t="n">
        <v>0.66</v>
      </c>
      <c r="X25" t="n">
        <v>0.18</v>
      </c>
      <c r="Y25" t="n">
        <v>1</v>
      </c>
      <c r="Z25" t="n">
        <v>10</v>
      </c>
      <c r="AA25" t="n">
        <v>125.4605006640804</v>
      </c>
      <c r="AB25" t="n">
        <v>171.6605919351737</v>
      </c>
      <c r="AC25" t="n">
        <v>155.2775459680824</v>
      </c>
      <c r="AD25" t="n">
        <v>125460.5006640804</v>
      </c>
      <c r="AE25" t="n">
        <v>171660.5919351737</v>
      </c>
      <c r="AF25" t="n">
        <v>3.825342512930169e-06</v>
      </c>
      <c r="AG25" t="n">
        <v>12</v>
      </c>
      <c r="AH25" t="n">
        <v>155277.5459680824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11.8472</v>
      </c>
      <c r="E26" t="n">
        <v>8.44</v>
      </c>
      <c r="F26" t="n">
        <v>5.21</v>
      </c>
      <c r="G26" t="n">
        <v>31.27</v>
      </c>
      <c r="H26" t="n">
        <v>0.49</v>
      </c>
      <c r="I26" t="n">
        <v>10</v>
      </c>
      <c r="J26" t="n">
        <v>253.35</v>
      </c>
      <c r="K26" t="n">
        <v>58.47</v>
      </c>
      <c r="L26" t="n">
        <v>7</v>
      </c>
      <c r="M26" t="n">
        <v>8</v>
      </c>
      <c r="N26" t="n">
        <v>62.88</v>
      </c>
      <c r="O26" t="n">
        <v>31481.17</v>
      </c>
      <c r="P26" t="n">
        <v>80.81</v>
      </c>
      <c r="Q26" t="n">
        <v>202.85</v>
      </c>
      <c r="R26" t="n">
        <v>23.1</v>
      </c>
      <c r="S26" t="n">
        <v>13.89</v>
      </c>
      <c r="T26" t="n">
        <v>2899.5</v>
      </c>
      <c r="U26" t="n">
        <v>0.6</v>
      </c>
      <c r="V26" t="n">
        <v>0.74</v>
      </c>
      <c r="W26" t="n">
        <v>0.65</v>
      </c>
      <c r="X26" t="n">
        <v>0.17</v>
      </c>
      <c r="Y26" t="n">
        <v>1</v>
      </c>
      <c r="Z26" t="n">
        <v>10</v>
      </c>
      <c r="AA26" t="n">
        <v>118.4092017340967</v>
      </c>
      <c r="AB26" t="n">
        <v>162.012693657821</v>
      </c>
      <c r="AC26" t="n">
        <v>146.550429561407</v>
      </c>
      <c r="AD26" t="n">
        <v>118409.2017340967</v>
      </c>
      <c r="AE26" t="n">
        <v>162012.693657821</v>
      </c>
      <c r="AF26" t="n">
        <v>3.828865255120798e-06</v>
      </c>
      <c r="AG26" t="n">
        <v>11</v>
      </c>
      <c r="AH26" t="n">
        <v>146550.429561407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11.9272</v>
      </c>
      <c r="E27" t="n">
        <v>8.380000000000001</v>
      </c>
      <c r="F27" t="n">
        <v>5.2</v>
      </c>
      <c r="G27" t="n">
        <v>34.68</v>
      </c>
      <c r="H27" t="n">
        <v>0.51</v>
      </c>
      <c r="I27" t="n">
        <v>9</v>
      </c>
      <c r="J27" t="n">
        <v>253.81</v>
      </c>
      <c r="K27" t="n">
        <v>58.47</v>
      </c>
      <c r="L27" t="n">
        <v>7.25</v>
      </c>
      <c r="M27" t="n">
        <v>7</v>
      </c>
      <c r="N27" t="n">
        <v>63.08</v>
      </c>
      <c r="O27" t="n">
        <v>31537.13</v>
      </c>
      <c r="P27" t="n">
        <v>80.34999999999999</v>
      </c>
      <c r="Q27" t="n">
        <v>202.81</v>
      </c>
      <c r="R27" t="n">
        <v>22.74</v>
      </c>
      <c r="S27" t="n">
        <v>13.89</v>
      </c>
      <c r="T27" t="n">
        <v>2724.39</v>
      </c>
      <c r="U27" t="n">
        <v>0.61</v>
      </c>
      <c r="V27" t="n">
        <v>0.74</v>
      </c>
      <c r="W27" t="n">
        <v>0.65</v>
      </c>
      <c r="X27" t="n">
        <v>0.16</v>
      </c>
      <c r="Y27" t="n">
        <v>1</v>
      </c>
      <c r="Z27" t="n">
        <v>10</v>
      </c>
      <c r="AA27" t="n">
        <v>117.9183349264661</v>
      </c>
      <c r="AB27" t="n">
        <v>161.3410680361061</v>
      </c>
      <c r="AC27" t="n">
        <v>145.9429029463958</v>
      </c>
      <c r="AD27" t="n">
        <v>117918.3349264661</v>
      </c>
      <c r="AE27" t="n">
        <v>161341.0680361061</v>
      </c>
      <c r="AF27" t="n">
        <v>3.854720243675871e-06</v>
      </c>
      <c r="AG27" t="n">
        <v>11</v>
      </c>
      <c r="AH27" t="n">
        <v>145942.9029463958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11.9332</v>
      </c>
      <c r="E28" t="n">
        <v>8.380000000000001</v>
      </c>
      <c r="F28" t="n">
        <v>5.2</v>
      </c>
      <c r="G28" t="n">
        <v>34.65</v>
      </c>
      <c r="H28" t="n">
        <v>0.52</v>
      </c>
      <c r="I28" t="n">
        <v>9</v>
      </c>
      <c r="J28" t="n">
        <v>254.26</v>
      </c>
      <c r="K28" t="n">
        <v>58.47</v>
      </c>
      <c r="L28" t="n">
        <v>7.5</v>
      </c>
      <c r="M28" t="n">
        <v>7</v>
      </c>
      <c r="N28" t="n">
        <v>63.29</v>
      </c>
      <c r="O28" t="n">
        <v>31593.16</v>
      </c>
      <c r="P28" t="n">
        <v>80.27</v>
      </c>
      <c r="Q28" t="n">
        <v>202.82</v>
      </c>
      <c r="R28" t="n">
        <v>22.54</v>
      </c>
      <c r="S28" t="n">
        <v>13.89</v>
      </c>
      <c r="T28" t="n">
        <v>2624.72</v>
      </c>
      <c r="U28" t="n">
        <v>0.62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117.8615667251264</v>
      </c>
      <c r="AB28" t="n">
        <v>161.2633952785968</v>
      </c>
      <c r="AC28" t="n">
        <v>145.8726431678487</v>
      </c>
      <c r="AD28" t="n">
        <v>117861.5667251264</v>
      </c>
      <c r="AE28" t="n">
        <v>161263.3952785968</v>
      </c>
      <c r="AF28" t="n">
        <v>3.856659367817502e-06</v>
      </c>
      <c r="AG28" t="n">
        <v>11</v>
      </c>
      <c r="AH28" t="n">
        <v>145872.6431678487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11.9447</v>
      </c>
      <c r="E29" t="n">
        <v>8.369999999999999</v>
      </c>
      <c r="F29" t="n">
        <v>5.19</v>
      </c>
      <c r="G29" t="n">
        <v>34.6</v>
      </c>
      <c r="H29" t="n">
        <v>0.54</v>
      </c>
      <c r="I29" t="n">
        <v>9</v>
      </c>
      <c r="J29" t="n">
        <v>254.72</v>
      </c>
      <c r="K29" t="n">
        <v>58.47</v>
      </c>
      <c r="L29" t="n">
        <v>7.75</v>
      </c>
      <c r="M29" t="n">
        <v>7</v>
      </c>
      <c r="N29" t="n">
        <v>63.49</v>
      </c>
      <c r="O29" t="n">
        <v>31649.26</v>
      </c>
      <c r="P29" t="n">
        <v>79.86</v>
      </c>
      <c r="Q29" t="n">
        <v>202.81</v>
      </c>
      <c r="R29" t="n">
        <v>22.48</v>
      </c>
      <c r="S29" t="n">
        <v>13.89</v>
      </c>
      <c r="T29" t="n">
        <v>2594.66</v>
      </c>
      <c r="U29" t="n">
        <v>0.62</v>
      </c>
      <c r="V29" t="n">
        <v>0.75</v>
      </c>
      <c r="W29" t="n">
        <v>0.65</v>
      </c>
      <c r="X29" t="n">
        <v>0.15</v>
      </c>
      <c r="Y29" t="n">
        <v>1</v>
      </c>
      <c r="Z29" t="n">
        <v>10</v>
      </c>
      <c r="AA29" t="n">
        <v>117.6289096991996</v>
      </c>
      <c r="AB29" t="n">
        <v>160.9450636716203</v>
      </c>
      <c r="AC29" t="n">
        <v>145.5846926826608</v>
      </c>
      <c r="AD29" t="n">
        <v>117628.9096991996</v>
      </c>
      <c r="AE29" t="n">
        <v>160945.0636716203</v>
      </c>
      <c r="AF29" t="n">
        <v>3.860376022422293e-06</v>
      </c>
      <c r="AG29" t="n">
        <v>11</v>
      </c>
      <c r="AH29" t="n">
        <v>145584.6926826608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11.9233</v>
      </c>
      <c r="E30" t="n">
        <v>8.390000000000001</v>
      </c>
      <c r="F30" t="n">
        <v>5.21</v>
      </c>
      <c r="G30" t="n">
        <v>34.7</v>
      </c>
      <c r="H30" t="n">
        <v>0.5600000000000001</v>
      </c>
      <c r="I30" t="n">
        <v>9</v>
      </c>
      <c r="J30" t="n">
        <v>255.17</v>
      </c>
      <c r="K30" t="n">
        <v>58.47</v>
      </c>
      <c r="L30" t="n">
        <v>8</v>
      </c>
      <c r="M30" t="n">
        <v>7</v>
      </c>
      <c r="N30" t="n">
        <v>63.7</v>
      </c>
      <c r="O30" t="n">
        <v>31705.44</v>
      </c>
      <c r="P30" t="n">
        <v>80.14</v>
      </c>
      <c r="Q30" t="n">
        <v>202.81</v>
      </c>
      <c r="R30" t="n">
        <v>22.88</v>
      </c>
      <c r="S30" t="n">
        <v>13.89</v>
      </c>
      <c r="T30" t="n">
        <v>2796.02</v>
      </c>
      <c r="U30" t="n">
        <v>0.61</v>
      </c>
      <c r="V30" t="n">
        <v>0.74</v>
      </c>
      <c r="W30" t="n">
        <v>0.65</v>
      </c>
      <c r="X30" t="n">
        <v>0.17</v>
      </c>
      <c r="Y30" t="n">
        <v>1</v>
      </c>
      <c r="Z30" t="n">
        <v>10</v>
      </c>
      <c r="AA30" t="n">
        <v>117.842771566341</v>
      </c>
      <c r="AB30" t="n">
        <v>161.2376789131627</v>
      </c>
      <c r="AC30" t="n">
        <v>145.8493811362385</v>
      </c>
      <c r="AD30" t="n">
        <v>117842.771566341</v>
      </c>
      <c r="AE30" t="n">
        <v>161237.6789131627</v>
      </c>
      <c r="AF30" t="n">
        <v>3.853459812983811e-06</v>
      </c>
      <c r="AG30" t="n">
        <v>11</v>
      </c>
      <c r="AH30" t="n">
        <v>145849.3811362385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12.024</v>
      </c>
      <c r="E31" t="n">
        <v>8.32</v>
      </c>
      <c r="F31" t="n">
        <v>5.18</v>
      </c>
      <c r="G31" t="n">
        <v>38.86</v>
      </c>
      <c r="H31" t="n">
        <v>0.57</v>
      </c>
      <c r="I31" t="n">
        <v>8</v>
      </c>
      <c r="J31" t="n">
        <v>255.63</v>
      </c>
      <c r="K31" t="n">
        <v>58.47</v>
      </c>
      <c r="L31" t="n">
        <v>8.25</v>
      </c>
      <c r="M31" t="n">
        <v>6</v>
      </c>
      <c r="N31" t="n">
        <v>63.91</v>
      </c>
      <c r="O31" t="n">
        <v>31761.69</v>
      </c>
      <c r="P31" t="n">
        <v>79.62</v>
      </c>
      <c r="Q31" t="n">
        <v>202.81</v>
      </c>
      <c r="R31" t="n">
        <v>22.21</v>
      </c>
      <c r="S31" t="n">
        <v>13.89</v>
      </c>
      <c r="T31" t="n">
        <v>2465.68</v>
      </c>
      <c r="U31" t="n">
        <v>0.63</v>
      </c>
      <c r="V31" t="n">
        <v>0.75</v>
      </c>
      <c r="W31" t="n">
        <v>0.65</v>
      </c>
      <c r="X31" t="n">
        <v>0.14</v>
      </c>
      <c r="Y31" t="n">
        <v>1</v>
      </c>
      <c r="Z31" t="n">
        <v>10</v>
      </c>
      <c r="AA31" t="n">
        <v>117.2490882185742</v>
      </c>
      <c r="AB31" t="n">
        <v>160.4253751652878</v>
      </c>
      <c r="AC31" t="n">
        <v>145.1146025179851</v>
      </c>
      <c r="AD31" t="n">
        <v>117249.0882185742</v>
      </c>
      <c r="AE31" t="n">
        <v>160425.3751652878</v>
      </c>
      <c r="AF31" t="n">
        <v>3.88600477982751e-06</v>
      </c>
      <c r="AG31" t="n">
        <v>11</v>
      </c>
      <c r="AH31" t="n">
        <v>145114.6025179851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12.0144</v>
      </c>
      <c r="E32" t="n">
        <v>8.32</v>
      </c>
      <c r="F32" t="n">
        <v>5.19</v>
      </c>
      <c r="G32" t="n">
        <v>38.91</v>
      </c>
      <c r="H32" t="n">
        <v>0.59</v>
      </c>
      <c r="I32" t="n">
        <v>8</v>
      </c>
      <c r="J32" t="n">
        <v>256.09</v>
      </c>
      <c r="K32" t="n">
        <v>58.47</v>
      </c>
      <c r="L32" t="n">
        <v>8.5</v>
      </c>
      <c r="M32" t="n">
        <v>6</v>
      </c>
      <c r="N32" t="n">
        <v>64.11</v>
      </c>
      <c r="O32" t="n">
        <v>31818.02</v>
      </c>
      <c r="P32" t="n">
        <v>79.77</v>
      </c>
      <c r="Q32" t="n">
        <v>202.81</v>
      </c>
      <c r="R32" t="n">
        <v>22.23</v>
      </c>
      <c r="S32" t="n">
        <v>13.89</v>
      </c>
      <c r="T32" t="n">
        <v>2473.78</v>
      </c>
      <c r="U32" t="n">
        <v>0.62</v>
      </c>
      <c r="V32" t="n">
        <v>0.75</v>
      </c>
      <c r="W32" t="n">
        <v>0.65</v>
      </c>
      <c r="X32" t="n">
        <v>0.15</v>
      </c>
      <c r="Y32" t="n">
        <v>1</v>
      </c>
      <c r="Z32" t="n">
        <v>10</v>
      </c>
      <c r="AA32" t="n">
        <v>117.3557670238459</v>
      </c>
      <c r="AB32" t="n">
        <v>160.5713378129972</v>
      </c>
      <c r="AC32" t="n">
        <v>145.246634695457</v>
      </c>
      <c r="AD32" t="n">
        <v>117355.7670238459</v>
      </c>
      <c r="AE32" t="n">
        <v>160571.3378129972</v>
      </c>
      <c r="AF32" t="n">
        <v>3.882902181200901e-06</v>
      </c>
      <c r="AG32" t="n">
        <v>11</v>
      </c>
      <c r="AH32" t="n">
        <v>145246.634695457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12.0317</v>
      </c>
      <c r="E33" t="n">
        <v>8.31</v>
      </c>
      <c r="F33" t="n">
        <v>5.18</v>
      </c>
      <c r="G33" t="n">
        <v>38.83</v>
      </c>
      <c r="H33" t="n">
        <v>0.61</v>
      </c>
      <c r="I33" t="n">
        <v>8</v>
      </c>
      <c r="J33" t="n">
        <v>256.54</v>
      </c>
      <c r="K33" t="n">
        <v>58.47</v>
      </c>
      <c r="L33" t="n">
        <v>8.75</v>
      </c>
      <c r="M33" t="n">
        <v>6</v>
      </c>
      <c r="N33" t="n">
        <v>64.31999999999999</v>
      </c>
      <c r="O33" t="n">
        <v>31874.43</v>
      </c>
      <c r="P33" t="n">
        <v>79.28</v>
      </c>
      <c r="Q33" t="n">
        <v>202.81</v>
      </c>
      <c r="R33" t="n">
        <v>21.96</v>
      </c>
      <c r="S33" t="n">
        <v>13.89</v>
      </c>
      <c r="T33" t="n">
        <v>2341.22</v>
      </c>
      <c r="U33" t="n">
        <v>0.63</v>
      </c>
      <c r="V33" t="n">
        <v>0.75</v>
      </c>
      <c r="W33" t="n">
        <v>0.65</v>
      </c>
      <c r="X33" t="n">
        <v>0.14</v>
      </c>
      <c r="Y33" t="n">
        <v>1</v>
      </c>
      <c r="Z33" t="n">
        <v>10</v>
      </c>
      <c r="AA33" t="n">
        <v>117.069914143517</v>
      </c>
      <c r="AB33" t="n">
        <v>160.1802212911923</v>
      </c>
      <c r="AC33" t="n">
        <v>144.8928457855576</v>
      </c>
      <c r="AD33" t="n">
        <v>117069.914143517</v>
      </c>
      <c r="AE33" t="n">
        <v>160180.2212911923</v>
      </c>
      <c r="AF33" t="n">
        <v>3.888493322475935e-06</v>
      </c>
      <c r="AG33" t="n">
        <v>11</v>
      </c>
      <c r="AH33" t="n">
        <v>144892.8457855576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12.0281</v>
      </c>
      <c r="E34" t="n">
        <v>8.31</v>
      </c>
      <c r="F34" t="n">
        <v>5.18</v>
      </c>
      <c r="G34" t="n">
        <v>38.84</v>
      </c>
      <c r="H34" t="n">
        <v>0.62</v>
      </c>
      <c r="I34" t="n">
        <v>8</v>
      </c>
      <c r="J34" t="n">
        <v>257</v>
      </c>
      <c r="K34" t="n">
        <v>58.47</v>
      </c>
      <c r="L34" t="n">
        <v>9</v>
      </c>
      <c r="M34" t="n">
        <v>6</v>
      </c>
      <c r="N34" t="n">
        <v>64.53</v>
      </c>
      <c r="O34" t="n">
        <v>31931.04</v>
      </c>
      <c r="P34" t="n">
        <v>79.18000000000001</v>
      </c>
      <c r="Q34" t="n">
        <v>202.84</v>
      </c>
      <c r="R34" t="n">
        <v>21.97</v>
      </c>
      <c r="S34" t="n">
        <v>13.89</v>
      </c>
      <c r="T34" t="n">
        <v>2345.61</v>
      </c>
      <c r="U34" t="n">
        <v>0.63</v>
      </c>
      <c r="V34" t="n">
        <v>0.75</v>
      </c>
      <c r="W34" t="n">
        <v>0.65</v>
      </c>
      <c r="X34" t="n">
        <v>0.14</v>
      </c>
      <c r="Y34" t="n">
        <v>1</v>
      </c>
      <c r="Z34" t="n">
        <v>10</v>
      </c>
      <c r="AA34" t="n">
        <v>117.0364917075053</v>
      </c>
      <c r="AB34" t="n">
        <v>160.1344912397474</v>
      </c>
      <c r="AC34" t="n">
        <v>144.85148014604</v>
      </c>
      <c r="AD34" t="n">
        <v>117036.4917075053</v>
      </c>
      <c r="AE34" t="n">
        <v>160134.4912397474</v>
      </c>
      <c r="AF34" t="n">
        <v>3.887329847990957e-06</v>
      </c>
      <c r="AG34" t="n">
        <v>11</v>
      </c>
      <c r="AH34" t="n">
        <v>144851.48014604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12.0434</v>
      </c>
      <c r="E35" t="n">
        <v>8.300000000000001</v>
      </c>
      <c r="F35" t="n">
        <v>5.17</v>
      </c>
      <c r="G35" t="n">
        <v>38.76</v>
      </c>
      <c r="H35" t="n">
        <v>0.64</v>
      </c>
      <c r="I35" t="n">
        <v>8</v>
      </c>
      <c r="J35" t="n">
        <v>257.46</v>
      </c>
      <c r="K35" t="n">
        <v>58.47</v>
      </c>
      <c r="L35" t="n">
        <v>9.25</v>
      </c>
      <c r="M35" t="n">
        <v>6</v>
      </c>
      <c r="N35" t="n">
        <v>64.73999999999999</v>
      </c>
      <c r="O35" t="n">
        <v>31987.61</v>
      </c>
      <c r="P35" t="n">
        <v>78.84</v>
      </c>
      <c r="Q35" t="n">
        <v>202.84</v>
      </c>
      <c r="R35" t="n">
        <v>21.74</v>
      </c>
      <c r="S35" t="n">
        <v>13.89</v>
      </c>
      <c r="T35" t="n">
        <v>2227.65</v>
      </c>
      <c r="U35" t="n">
        <v>0.64</v>
      </c>
      <c r="V35" t="n">
        <v>0.75</v>
      </c>
      <c r="W35" t="n">
        <v>0.65</v>
      </c>
      <c r="X35" t="n">
        <v>0.13</v>
      </c>
      <c r="Y35" t="n">
        <v>1</v>
      </c>
      <c r="Z35" t="n">
        <v>10</v>
      </c>
      <c r="AA35" t="n">
        <v>116.8257079863758</v>
      </c>
      <c r="AB35" t="n">
        <v>159.8460876533766</v>
      </c>
      <c r="AC35" t="n">
        <v>144.5906013931754</v>
      </c>
      <c r="AD35" t="n">
        <v>116825.7079863758</v>
      </c>
      <c r="AE35" t="n">
        <v>159846.0876533766</v>
      </c>
      <c r="AF35" t="n">
        <v>3.892274614552115e-06</v>
      </c>
      <c r="AG35" t="n">
        <v>11</v>
      </c>
      <c r="AH35" t="n">
        <v>144590.6013931754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12.1241</v>
      </c>
      <c r="E36" t="n">
        <v>8.25</v>
      </c>
      <c r="F36" t="n">
        <v>5.16</v>
      </c>
      <c r="G36" t="n">
        <v>44.23</v>
      </c>
      <c r="H36" t="n">
        <v>0.66</v>
      </c>
      <c r="I36" t="n">
        <v>7</v>
      </c>
      <c r="J36" t="n">
        <v>257.92</v>
      </c>
      <c r="K36" t="n">
        <v>58.47</v>
      </c>
      <c r="L36" t="n">
        <v>9.5</v>
      </c>
      <c r="M36" t="n">
        <v>5</v>
      </c>
      <c r="N36" t="n">
        <v>64.95</v>
      </c>
      <c r="O36" t="n">
        <v>32044.25</v>
      </c>
      <c r="P36" t="n">
        <v>78.56</v>
      </c>
      <c r="Q36" t="n">
        <v>202.81</v>
      </c>
      <c r="R36" t="n">
        <v>21.34</v>
      </c>
      <c r="S36" t="n">
        <v>13.89</v>
      </c>
      <c r="T36" t="n">
        <v>2034.66</v>
      </c>
      <c r="U36" t="n">
        <v>0.65</v>
      </c>
      <c r="V36" t="n">
        <v>0.75</v>
      </c>
      <c r="W36" t="n">
        <v>0.65</v>
      </c>
      <c r="X36" t="n">
        <v>0.12</v>
      </c>
      <c r="Y36" t="n">
        <v>1</v>
      </c>
      <c r="Z36" t="n">
        <v>10</v>
      </c>
      <c r="AA36" t="n">
        <v>116.4317891666439</v>
      </c>
      <c r="AB36" t="n">
        <v>159.3071105457479</v>
      </c>
      <c r="AC36" t="n">
        <v>144.1030635042395</v>
      </c>
      <c r="AD36" t="n">
        <v>116431.7891666439</v>
      </c>
      <c r="AE36" t="n">
        <v>159307.1105457479</v>
      </c>
      <c r="AF36" t="n">
        <v>3.918355834257045e-06</v>
      </c>
      <c r="AG36" t="n">
        <v>11</v>
      </c>
      <c r="AH36" t="n">
        <v>144103.0635042395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12.1335</v>
      </c>
      <c r="E37" t="n">
        <v>8.24</v>
      </c>
      <c r="F37" t="n">
        <v>5.15</v>
      </c>
      <c r="G37" t="n">
        <v>44.18</v>
      </c>
      <c r="H37" t="n">
        <v>0.67</v>
      </c>
      <c r="I37" t="n">
        <v>7</v>
      </c>
      <c r="J37" t="n">
        <v>258.38</v>
      </c>
      <c r="K37" t="n">
        <v>58.47</v>
      </c>
      <c r="L37" t="n">
        <v>9.75</v>
      </c>
      <c r="M37" t="n">
        <v>5</v>
      </c>
      <c r="N37" t="n">
        <v>65.16</v>
      </c>
      <c r="O37" t="n">
        <v>32100.97</v>
      </c>
      <c r="P37" t="n">
        <v>78.53</v>
      </c>
      <c r="Q37" t="n">
        <v>202.81</v>
      </c>
      <c r="R37" t="n">
        <v>21.33</v>
      </c>
      <c r="S37" t="n">
        <v>13.89</v>
      </c>
      <c r="T37" t="n">
        <v>2029.97</v>
      </c>
      <c r="U37" t="n">
        <v>0.65</v>
      </c>
      <c r="V37" t="n">
        <v>0.75</v>
      </c>
      <c r="W37" t="n">
        <v>0.65</v>
      </c>
      <c r="X37" t="n">
        <v>0.12</v>
      </c>
      <c r="Y37" t="n">
        <v>1</v>
      </c>
      <c r="Z37" t="n">
        <v>10</v>
      </c>
      <c r="AA37" t="n">
        <v>116.3812654874819</v>
      </c>
      <c r="AB37" t="n">
        <v>159.2379818189712</v>
      </c>
      <c r="AC37" t="n">
        <v>144.0405323261235</v>
      </c>
      <c r="AD37" t="n">
        <v>116381.2654874819</v>
      </c>
      <c r="AE37" t="n">
        <v>159237.9818189711</v>
      </c>
      <c r="AF37" t="n">
        <v>3.921393795412266e-06</v>
      </c>
      <c r="AG37" t="n">
        <v>11</v>
      </c>
      <c r="AH37" t="n">
        <v>144040.5323261235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12.1339</v>
      </c>
      <c r="E38" t="n">
        <v>8.24</v>
      </c>
      <c r="F38" t="n">
        <v>5.15</v>
      </c>
      <c r="G38" t="n">
        <v>44.18</v>
      </c>
      <c r="H38" t="n">
        <v>0.6899999999999999</v>
      </c>
      <c r="I38" t="n">
        <v>7</v>
      </c>
      <c r="J38" t="n">
        <v>258.84</v>
      </c>
      <c r="K38" t="n">
        <v>58.47</v>
      </c>
      <c r="L38" t="n">
        <v>10</v>
      </c>
      <c r="M38" t="n">
        <v>5</v>
      </c>
      <c r="N38" t="n">
        <v>65.37</v>
      </c>
      <c r="O38" t="n">
        <v>32157.77</v>
      </c>
      <c r="P38" t="n">
        <v>78.62</v>
      </c>
      <c r="Q38" t="n">
        <v>202.82</v>
      </c>
      <c r="R38" t="n">
        <v>21.25</v>
      </c>
      <c r="S38" t="n">
        <v>13.89</v>
      </c>
      <c r="T38" t="n">
        <v>1987.69</v>
      </c>
      <c r="U38" t="n">
        <v>0.65</v>
      </c>
      <c r="V38" t="n">
        <v>0.75</v>
      </c>
      <c r="W38" t="n">
        <v>0.65</v>
      </c>
      <c r="X38" t="n">
        <v>0.12</v>
      </c>
      <c r="Y38" t="n">
        <v>1</v>
      </c>
      <c r="Z38" t="n">
        <v>10</v>
      </c>
      <c r="AA38" t="n">
        <v>116.4203504580583</v>
      </c>
      <c r="AB38" t="n">
        <v>159.2914596000209</v>
      </c>
      <c r="AC38" t="n">
        <v>144.0889062628065</v>
      </c>
      <c r="AD38" t="n">
        <v>116420.3504580583</v>
      </c>
      <c r="AE38" t="n">
        <v>159291.459600021</v>
      </c>
      <c r="AF38" t="n">
        <v>3.921523070355042e-06</v>
      </c>
      <c r="AG38" t="n">
        <v>11</v>
      </c>
      <c r="AH38" t="n">
        <v>144088.9062628065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12.1322</v>
      </c>
      <c r="E39" t="n">
        <v>8.24</v>
      </c>
      <c r="F39" t="n">
        <v>5.16</v>
      </c>
      <c r="G39" t="n">
        <v>44.19</v>
      </c>
      <c r="H39" t="n">
        <v>0.7</v>
      </c>
      <c r="I39" t="n">
        <v>7</v>
      </c>
      <c r="J39" t="n">
        <v>259.3</v>
      </c>
      <c r="K39" t="n">
        <v>58.47</v>
      </c>
      <c r="L39" t="n">
        <v>10.25</v>
      </c>
      <c r="M39" t="n">
        <v>5</v>
      </c>
      <c r="N39" t="n">
        <v>65.58</v>
      </c>
      <c r="O39" t="n">
        <v>32214.64</v>
      </c>
      <c r="P39" t="n">
        <v>78.70999999999999</v>
      </c>
      <c r="Q39" t="n">
        <v>202.81</v>
      </c>
      <c r="R39" t="n">
        <v>21.35</v>
      </c>
      <c r="S39" t="n">
        <v>13.89</v>
      </c>
      <c r="T39" t="n">
        <v>2041.14</v>
      </c>
      <c r="U39" t="n">
        <v>0.65</v>
      </c>
      <c r="V39" t="n">
        <v>0.75</v>
      </c>
      <c r="W39" t="n">
        <v>0.65</v>
      </c>
      <c r="X39" t="n">
        <v>0.12</v>
      </c>
      <c r="Y39" t="n">
        <v>1</v>
      </c>
      <c r="Z39" t="n">
        <v>10</v>
      </c>
      <c r="AA39" t="n">
        <v>116.4731288103708</v>
      </c>
      <c r="AB39" t="n">
        <v>159.3636732700713</v>
      </c>
      <c r="AC39" t="n">
        <v>144.1542279615398</v>
      </c>
      <c r="AD39" t="n">
        <v>116473.1288103707</v>
      </c>
      <c r="AE39" t="n">
        <v>159363.6732700713</v>
      </c>
      <c r="AF39" t="n">
        <v>3.920973651848246e-06</v>
      </c>
      <c r="AG39" t="n">
        <v>11</v>
      </c>
      <c r="AH39" t="n">
        <v>144154.2279615398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12.1184</v>
      </c>
      <c r="E40" t="n">
        <v>8.25</v>
      </c>
      <c r="F40" t="n">
        <v>5.16</v>
      </c>
      <c r="G40" t="n">
        <v>44.27</v>
      </c>
      <c r="H40" t="n">
        <v>0.72</v>
      </c>
      <c r="I40" t="n">
        <v>7</v>
      </c>
      <c r="J40" t="n">
        <v>259.76</v>
      </c>
      <c r="K40" t="n">
        <v>58.47</v>
      </c>
      <c r="L40" t="n">
        <v>10.5</v>
      </c>
      <c r="M40" t="n">
        <v>5</v>
      </c>
      <c r="N40" t="n">
        <v>65.79000000000001</v>
      </c>
      <c r="O40" t="n">
        <v>32271.6</v>
      </c>
      <c r="P40" t="n">
        <v>78.56</v>
      </c>
      <c r="Q40" t="n">
        <v>202.83</v>
      </c>
      <c r="R40" t="n">
        <v>21.57</v>
      </c>
      <c r="S40" t="n">
        <v>13.89</v>
      </c>
      <c r="T40" t="n">
        <v>2148.15</v>
      </c>
      <c r="U40" t="n">
        <v>0.64</v>
      </c>
      <c r="V40" t="n">
        <v>0.75</v>
      </c>
      <c r="W40" t="n">
        <v>0.65</v>
      </c>
      <c r="X40" t="n">
        <v>0.13</v>
      </c>
      <c r="Y40" t="n">
        <v>1</v>
      </c>
      <c r="Z40" t="n">
        <v>10</v>
      </c>
      <c r="AA40" t="n">
        <v>116.4500665649223</v>
      </c>
      <c r="AB40" t="n">
        <v>159.3321184884143</v>
      </c>
      <c r="AC40" t="n">
        <v>144.1256847239567</v>
      </c>
      <c r="AD40" t="n">
        <v>116450.0665649223</v>
      </c>
      <c r="AE40" t="n">
        <v>159332.1184884143</v>
      </c>
      <c r="AF40" t="n">
        <v>3.916513666322496e-06</v>
      </c>
      <c r="AG40" t="n">
        <v>11</v>
      </c>
      <c r="AH40" t="n">
        <v>144125.6847239567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12.1265</v>
      </c>
      <c r="E41" t="n">
        <v>8.25</v>
      </c>
      <c r="F41" t="n">
        <v>5.16</v>
      </c>
      <c r="G41" t="n">
        <v>44.22</v>
      </c>
      <c r="H41" t="n">
        <v>0.74</v>
      </c>
      <c r="I41" t="n">
        <v>7</v>
      </c>
      <c r="J41" t="n">
        <v>260.23</v>
      </c>
      <c r="K41" t="n">
        <v>58.47</v>
      </c>
      <c r="L41" t="n">
        <v>10.75</v>
      </c>
      <c r="M41" t="n">
        <v>5</v>
      </c>
      <c r="N41" t="n">
        <v>66</v>
      </c>
      <c r="O41" t="n">
        <v>32328.64</v>
      </c>
      <c r="P41" t="n">
        <v>78.26000000000001</v>
      </c>
      <c r="Q41" t="n">
        <v>202.81</v>
      </c>
      <c r="R41" t="n">
        <v>21.43</v>
      </c>
      <c r="S41" t="n">
        <v>13.89</v>
      </c>
      <c r="T41" t="n">
        <v>2078.04</v>
      </c>
      <c r="U41" t="n">
        <v>0.65</v>
      </c>
      <c r="V41" t="n">
        <v>0.75</v>
      </c>
      <c r="W41" t="n">
        <v>0.65</v>
      </c>
      <c r="X41" t="n">
        <v>0.12</v>
      </c>
      <c r="Y41" t="n">
        <v>1</v>
      </c>
      <c r="Z41" t="n">
        <v>10</v>
      </c>
      <c r="AA41" t="n">
        <v>116.2894688181334</v>
      </c>
      <c r="AB41" t="n">
        <v>159.1123815661853</v>
      </c>
      <c r="AC41" t="n">
        <v>143.9269191851825</v>
      </c>
      <c r="AD41" t="n">
        <v>116289.4688181334</v>
      </c>
      <c r="AE41" t="n">
        <v>159112.3815661854</v>
      </c>
      <c r="AF41" t="n">
        <v>3.919131483913697e-06</v>
      </c>
      <c r="AG41" t="n">
        <v>11</v>
      </c>
      <c r="AH41" t="n">
        <v>143926.9191851825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12.1175</v>
      </c>
      <c r="E42" t="n">
        <v>8.25</v>
      </c>
      <c r="F42" t="n">
        <v>5.17</v>
      </c>
      <c r="G42" t="n">
        <v>44.27</v>
      </c>
      <c r="H42" t="n">
        <v>0.75</v>
      </c>
      <c r="I42" t="n">
        <v>7</v>
      </c>
      <c r="J42" t="n">
        <v>260.69</v>
      </c>
      <c r="K42" t="n">
        <v>58.47</v>
      </c>
      <c r="L42" t="n">
        <v>11</v>
      </c>
      <c r="M42" t="n">
        <v>5</v>
      </c>
      <c r="N42" t="n">
        <v>66.20999999999999</v>
      </c>
      <c r="O42" t="n">
        <v>32385.75</v>
      </c>
      <c r="P42" t="n">
        <v>78.06</v>
      </c>
      <c r="Q42" t="n">
        <v>202.81</v>
      </c>
      <c r="R42" t="n">
        <v>21.66</v>
      </c>
      <c r="S42" t="n">
        <v>13.89</v>
      </c>
      <c r="T42" t="n">
        <v>2195.46</v>
      </c>
      <c r="U42" t="n">
        <v>0.64</v>
      </c>
      <c r="V42" t="n">
        <v>0.75</v>
      </c>
      <c r="W42" t="n">
        <v>0.65</v>
      </c>
      <c r="X42" t="n">
        <v>0.13</v>
      </c>
      <c r="Y42" t="n">
        <v>1</v>
      </c>
      <c r="Z42" t="n">
        <v>10</v>
      </c>
      <c r="AA42" t="n">
        <v>116.2353779868196</v>
      </c>
      <c r="AB42" t="n">
        <v>159.0383721044627</v>
      </c>
      <c r="AC42" t="n">
        <v>143.8599730826137</v>
      </c>
      <c r="AD42" t="n">
        <v>116235.3779868196</v>
      </c>
      <c r="AE42" t="n">
        <v>159038.3721044627</v>
      </c>
      <c r="AF42" t="n">
        <v>3.916222797701252e-06</v>
      </c>
      <c r="AG42" t="n">
        <v>11</v>
      </c>
      <c r="AH42" t="n">
        <v>143859.9730826137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12.2291</v>
      </c>
      <c r="E43" t="n">
        <v>8.18</v>
      </c>
      <c r="F43" t="n">
        <v>5.14</v>
      </c>
      <c r="G43" t="n">
        <v>51.37</v>
      </c>
      <c r="H43" t="n">
        <v>0.77</v>
      </c>
      <c r="I43" t="n">
        <v>6</v>
      </c>
      <c r="J43" t="n">
        <v>261.15</v>
      </c>
      <c r="K43" t="n">
        <v>58.47</v>
      </c>
      <c r="L43" t="n">
        <v>11.25</v>
      </c>
      <c r="M43" t="n">
        <v>4</v>
      </c>
      <c r="N43" t="n">
        <v>66.43000000000001</v>
      </c>
      <c r="O43" t="n">
        <v>32442.95</v>
      </c>
      <c r="P43" t="n">
        <v>77.51000000000001</v>
      </c>
      <c r="Q43" t="n">
        <v>202.81</v>
      </c>
      <c r="R43" t="n">
        <v>20.64</v>
      </c>
      <c r="S43" t="n">
        <v>13.89</v>
      </c>
      <c r="T43" t="n">
        <v>1689.36</v>
      </c>
      <c r="U43" t="n">
        <v>0.67</v>
      </c>
      <c r="V43" t="n">
        <v>0.75</v>
      </c>
      <c r="W43" t="n">
        <v>0.65</v>
      </c>
      <c r="X43" t="n">
        <v>0.1</v>
      </c>
      <c r="Y43" t="n">
        <v>1</v>
      </c>
      <c r="Z43" t="n">
        <v>10</v>
      </c>
      <c r="AA43" t="n">
        <v>115.6170775095314</v>
      </c>
      <c r="AB43" t="n">
        <v>158.1923861139455</v>
      </c>
      <c r="AC43" t="n">
        <v>143.0947268076824</v>
      </c>
      <c r="AD43" t="n">
        <v>115617.0775095314</v>
      </c>
      <c r="AE43" t="n">
        <v>158192.3861139455</v>
      </c>
      <c r="AF43" t="n">
        <v>3.952290506735579e-06</v>
      </c>
      <c r="AG43" t="n">
        <v>11</v>
      </c>
      <c r="AH43" t="n">
        <v>143094.7268076824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12.2258</v>
      </c>
      <c r="E44" t="n">
        <v>8.18</v>
      </c>
      <c r="F44" t="n">
        <v>5.14</v>
      </c>
      <c r="G44" t="n">
        <v>51.39</v>
      </c>
      <c r="H44" t="n">
        <v>0.78</v>
      </c>
      <c r="I44" t="n">
        <v>6</v>
      </c>
      <c r="J44" t="n">
        <v>261.62</v>
      </c>
      <c r="K44" t="n">
        <v>58.47</v>
      </c>
      <c r="L44" t="n">
        <v>11.5</v>
      </c>
      <c r="M44" t="n">
        <v>4</v>
      </c>
      <c r="N44" t="n">
        <v>66.64</v>
      </c>
      <c r="O44" t="n">
        <v>32500.22</v>
      </c>
      <c r="P44" t="n">
        <v>77.54000000000001</v>
      </c>
      <c r="Q44" t="n">
        <v>202.81</v>
      </c>
      <c r="R44" t="n">
        <v>20.74</v>
      </c>
      <c r="S44" t="n">
        <v>13.89</v>
      </c>
      <c r="T44" t="n">
        <v>1739.49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115.6406999224379</v>
      </c>
      <c r="AB44" t="n">
        <v>158.2247073414314</v>
      </c>
      <c r="AC44" t="n">
        <v>143.1239633425802</v>
      </c>
      <c r="AD44" t="n">
        <v>115640.6999224379</v>
      </c>
      <c r="AE44" t="n">
        <v>158224.7073414314</v>
      </c>
      <c r="AF44" t="n">
        <v>3.951223988457681e-06</v>
      </c>
      <c r="AG44" t="n">
        <v>11</v>
      </c>
      <c r="AH44" t="n">
        <v>143123.9633425802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12.2233</v>
      </c>
      <c r="E45" t="n">
        <v>8.18</v>
      </c>
      <c r="F45" t="n">
        <v>5.14</v>
      </c>
      <c r="G45" t="n">
        <v>51.41</v>
      </c>
      <c r="H45" t="n">
        <v>0.8</v>
      </c>
      <c r="I45" t="n">
        <v>6</v>
      </c>
      <c r="J45" t="n">
        <v>262.08</v>
      </c>
      <c r="K45" t="n">
        <v>58.47</v>
      </c>
      <c r="L45" t="n">
        <v>11.75</v>
      </c>
      <c r="M45" t="n">
        <v>4</v>
      </c>
      <c r="N45" t="n">
        <v>66.86</v>
      </c>
      <c r="O45" t="n">
        <v>32557.58</v>
      </c>
      <c r="P45" t="n">
        <v>77.5</v>
      </c>
      <c r="Q45" t="n">
        <v>202.81</v>
      </c>
      <c r="R45" t="n">
        <v>20.79</v>
      </c>
      <c r="S45" t="n">
        <v>13.89</v>
      </c>
      <c r="T45" t="n">
        <v>1763.92</v>
      </c>
      <c r="U45" t="n">
        <v>0.67</v>
      </c>
      <c r="V45" t="n">
        <v>0.75</v>
      </c>
      <c r="W45" t="n">
        <v>0.65</v>
      </c>
      <c r="X45" t="n">
        <v>0.1</v>
      </c>
      <c r="Y45" t="n">
        <v>1</v>
      </c>
      <c r="Z45" t="n">
        <v>10</v>
      </c>
      <c r="AA45" t="n">
        <v>115.630677253383</v>
      </c>
      <c r="AB45" t="n">
        <v>158.2109938834616</v>
      </c>
      <c r="AC45" t="n">
        <v>143.111558677792</v>
      </c>
      <c r="AD45" t="n">
        <v>115630.6772533829</v>
      </c>
      <c r="AE45" t="n">
        <v>158210.9938834616</v>
      </c>
      <c r="AF45" t="n">
        <v>3.950416020065336e-06</v>
      </c>
      <c r="AG45" t="n">
        <v>11</v>
      </c>
      <c r="AH45" t="n">
        <v>143111.558677792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12.2407</v>
      </c>
      <c r="E46" t="n">
        <v>8.17</v>
      </c>
      <c r="F46" t="n">
        <v>5.13</v>
      </c>
      <c r="G46" t="n">
        <v>51.29</v>
      </c>
      <c r="H46" t="n">
        <v>0.8100000000000001</v>
      </c>
      <c r="I46" t="n">
        <v>6</v>
      </c>
      <c r="J46" t="n">
        <v>262.55</v>
      </c>
      <c r="K46" t="n">
        <v>58.47</v>
      </c>
      <c r="L46" t="n">
        <v>12</v>
      </c>
      <c r="M46" t="n">
        <v>4</v>
      </c>
      <c r="N46" t="n">
        <v>67.06999999999999</v>
      </c>
      <c r="O46" t="n">
        <v>32615.02</v>
      </c>
      <c r="P46" t="n">
        <v>77.37</v>
      </c>
      <c r="Q46" t="n">
        <v>202.81</v>
      </c>
      <c r="R46" t="n">
        <v>20.56</v>
      </c>
      <c r="S46" t="n">
        <v>13.89</v>
      </c>
      <c r="T46" t="n">
        <v>1649.18</v>
      </c>
      <c r="U46" t="n">
        <v>0.68</v>
      </c>
      <c r="V46" t="n">
        <v>0.75</v>
      </c>
      <c r="W46" t="n">
        <v>0.64</v>
      </c>
      <c r="X46" t="n">
        <v>0.09</v>
      </c>
      <c r="Y46" t="n">
        <v>1</v>
      </c>
      <c r="Z46" t="n">
        <v>10</v>
      </c>
      <c r="AA46" t="n">
        <v>115.5118807228796</v>
      </c>
      <c r="AB46" t="n">
        <v>158.0484512294938</v>
      </c>
      <c r="AC46" t="n">
        <v>142.9645288665889</v>
      </c>
      <c r="AD46" t="n">
        <v>115511.8807228795</v>
      </c>
      <c r="AE46" t="n">
        <v>158048.4512294938</v>
      </c>
      <c r="AF46" t="n">
        <v>3.956039480076064e-06</v>
      </c>
      <c r="AG46" t="n">
        <v>11</v>
      </c>
      <c r="AH46" t="n">
        <v>142964.5288665889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12.2299</v>
      </c>
      <c r="E47" t="n">
        <v>8.18</v>
      </c>
      <c r="F47" t="n">
        <v>5.14</v>
      </c>
      <c r="G47" t="n">
        <v>51.36</v>
      </c>
      <c r="H47" t="n">
        <v>0.83</v>
      </c>
      <c r="I47" t="n">
        <v>6</v>
      </c>
      <c r="J47" t="n">
        <v>263.01</v>
      </c>
      <c r="K47" t="n">
        <v>58.47</v>
      </c>
      <c r="L47" t="n">
        <v>12.25</v>
      </c>
      <c r="M47" t="n">
        <v>4</v>
      </c>
      <c r="N47" t="n">
        <v>67.29000000000001</v>
      </c>
      <c r="O47" t="n">
        <v>32672.53</v>
      </c>
      <c r="P47" t="n">
        <v>77.31999999999999</v>
      </c>
      <c r="Q47" t="n">
        <v>202.81</v>
      </c>
      <c r="R47" t="n">
        <v>20.65</v>
      </c>
      <c r="S47" t="n">
        <v>13.89</v>
      </c>
      <c r="T47" t="n">
        <v>1692.37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115.5300443309741</v>
      </c>
      <c r="AB47" t="n">
        <v>158.0733034794106</v>
      </c>
      <c r="AC47" t="n">
        <v>142.9870092526539</v>
      </c>
      <c r="AD47" t="n">
        <v>115530.0443309741</v>
      </c>
      <c r="AE47" t="n">
        <v>158073.3034794106</v>
      </c>
      <c r="AF47" t="n">
        <v>3.95254905662113e-06</v>
      </c>
      <c r="AG47" t="n">
        <v>11</v>
      </c>
      <c r="AH47" t="n">
        <v>142987.0092526539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12.2283</v>
      </c>
      <c r="E48" t="n">
        <v>8.18</v>
      </c>
      <c r="F48" t="n">
        <v>5.14</v>
      </c>
      <c r="G48" t="n">
        <v>51.38</v>
      </c>
      <c r="H48" t="n">
        <v>0.84</v>
      </c>
      <c r="I48" t="n">
        <v>6</v>
      </c>
      <c r="J48" t="n">
        <v>263.48</v>
      </c>
      <c r="K48" t="n">
        <v>58.47</v>
      </c>
      <c r="L48" t="n">
        <v>12.5</v>
      </c>
      <c r="M48" t="n">
        <v>4</v>
      </c>
      <c r="N48" t="n">
        <v>67.51000000000001</v>
      </c>
      <c r="O48" t="n">
        <v>32730.13</v>
      </c>
      <c r="P48" t="n">
        <v>77.23999999999999</v>
      </c>
      <c r="Q48" t="n">
        <v>202.83</v>
      </c>
      <c r="R48" t="n">
        <v>20.72</v>
      </c>
      <c r="S48" t="n">
        <v>13.89</v>
      </c>
      <c r="T48" t="n">
        <v>1731.1</v>
      </c>
      <c r="U48" t="n">
        <v>0.67</v>
      </c>
      <c r="V48" t="n">
        <v>0.75</v>
      </c>
      <c r="W48" t="n">
        <v>0.65</v>
      </c>
      <c r="X48" t="n">
        <v>0.1</v>
      </c>
      <c r="Y48" t="n">
        <v>1</v>
      </c>
      <c r="Z48" t="n">
        <v>10</v>
      </c>
      <c r="AA48" t="n">
        <v>115.4994083428964</v>
      </c>
      <c r="AB48" t="n">
        <v>158.0313859689583</v>
      </c>
      <c r="AC48" t="n">
        <v>142.9490922905676</v>
      </c>
      <c r="AD48" t="n">
        <v>115499.4083428964</v>
      </c>
      <c r="AE48" t="n">
        <v>158031.3859689583</v>
      </c>
      <c r="AF48" t="n">
        <v>3.952031956850029e-06</v>
      </c>
      <c r="AG48" t="n">
        <v>11</v>
      </c>
      <c r="AH48" t="n">
        <v>142949.0922905676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12.2266</v>
      </c>
      <c r="E49" t="n">
        <v>8.18</v>
      </c>
      <c r="F49" t="n">
        <v>5.14</v>
      </c>
      <c r="G49" t="n">
        <v>51.39</v>
      </c>
      <c r="H49" t="n">
        <v>0.86</v>
      </c>
      <c r="I49" t="n">
        <v>6</v>
      </c>
      <c r="J49" t="n">
        <v>263.95</v>
      </c>
      <c r="K49" t="n">
        <v>58.47</v>
      </c>
      <c r="L49" t="n">
        <v>12.75</v>
      </c>
      <c r="M49" t="n">
        <v>4</v>
      </c>
      <c r="N49" t="n">
        <v>67.72</v>
      </c>
      <c r="O49" t="n">
        <v>32787.82</v>
      </c>
      <c r="P49" t="n">
        <v>77.2</v>
      </c>
      <c r="Q49" t="n">
        <v>202.81</v>
      </c>
      <c r="R49" t="n">
        <v>20.73</v>
      </c>
      <c r="S49" t="n">
        <v>13.89</v>
      </c>
      <c r="T49" t="n">
        <v>1733.58</v>
      </c>
      <c r="U49" t="n">
        <v>0.67</v>
      </c>
      <c r="V49" t="n">
        <v>0.75</v>
      </c>
      <c r="W49" t="n">
        <v>0.65</v>
      </c>
      <c r="X49" t="n">
        <v>0.1</v>
      </c>
      <c r="Y49" t="n">
        <v>1</v>
      </c>
      <c r="Z49" t="n">
        <v>10</v>
      </c>
      <c r="AA49" t="n">
        <v>115.4868779479386</v>
      </c>
      <c r="AB49" t="n">
        <v>158.0142413297751</v>
      </c>
      <c r="AC49" t="n">
        <v>142.9335839116854</v>
      </c>
      <c r="AD49" t="n">
        <v>115486.8779479386</v>
      </c>
      <c r="AE49" t="n">
        <v>158014.2413297751</v>
      </c>
      <c r="AF49" t="n">
        <v>3.951482538343232e-06</v>
      </c>
      <c r="AG49" t="n">
        <v>11</v>
      </c>
      <c r="AH49" t="n">
        <v>142933.5839116854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12.2237</v>
      </c>
      <c r="E50" t="n">
        <v>8.18</v>
      </c>
      <c r="F50" t="n">
        <v>5.14</v>
      </c>
      <c r="G50" t="n">
        <v>51.41</v>
      </c>
      <c r="H50" t="n">
        <v>0.87</v>
      </c>
      <c r="I50" t="n">
        <v>6</v>
      </c>
      <c r="J50" t="n">
        <v>264.42</v>
      </c>
      <c r="K50" t="n">
        <v>58.47</v>
      </c>
      <c r="L50" t="n">
        <v>13</v>
      </c>
      <c r="M50" t="n">
        <v>4</v>
      </c>
      <c r="N50" t="n">
        <v>67.94</v>
      </c>
      <c r="O50" t="n">
        <v>32845.58</v>
      </c>
      <c r="P50" t="n">
        <v>77.15000000000001</v>
      </c>
      <c r="Q50" t="n">
        <v>202.81</v>
      </c>
      <c r="R50" t="n">
        <v>20.84</v>
      </c>
      <c r="S50" t="n">
        <v>13.89</v>
      </c>
      <c r="T50" t="n">
        <v>1789.34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115.4736128285614</v>
      </c>
      <c r="AB50" t="n">
        <v>157.9960914082274</v>
      </c>
      <c r="AC50" t="n">
        <v>142.9171661931767</v>
      </c>
      <c r="AD50" t="n">
        <v>115473.6128285614</v>
      </c>
      <c r="AE50" t="n">
        <v>157996.0914082275</v>
      </c>
      <c r="AF50" t="n">
        <v>3.950545295008111e-06</v>
      </c>
      <c r="AG50" t="n">
        <v>11</v>
      </c>
      <c r="AH50" t="n">
        <v>142917.1661931767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12.2312</v>
      </c>
      <c r="E51" t="n">
        <v>8.18</v>
      </c>
      <c r="F51" t="n">
        <v>5.14</v>
      </c>
      <c r="G51" t="n">
        <v>51.36</v>
      </c>
      <c r="H51" t="n">
        <v>0.89</v>
      </c>
      <c r="I51" t="n">
        <v>6</v>
      </c>
      <c r="J51" t="n">
        <v>264.89</v>
      </c>
      <c r="K51" t="n">
        <v>58.47</v>
      </c>
      <c r="L51" t="n">
        <v>13.25</v>
      </c>
      <c r="M51" t="n">
        <v>4</v>
      </c>
      <c r="N51" t="n">
        <v>68.16</v>
      </c>
      <c r="O51" t="n">
        <v>32903.43</v>
      </c>
      <c r="P51" t="n">
        <v>76.79000000000001</v>
      </c>
      <c r="Q51" t="n">
        <v>202.82</v>
      </c>
      <c r="R51" t="n">
        <v>20.73</v>
      </c>
      <c r="S51" t="n">
        <v>13.89</v>
      </c>
      <c r="T51" t="n">
        <v>1735.64</v>
      </c>
      <c r="U51" t="n">
        <v>0.67</v>
      </c>
      <c r="V51" t="n">
        <v>0.75</v>
      </c>
      <c r="W51" t="n">
        <v>0.64</v>
      </c>
      <c r="X51" t="n">
        <v>0.1</v>
      </c>
      <c r="Y51" t="n">
        <v>1</v>
      </c>
      <c r="Z51" t="n">
        <v>10</v>
      </c>
      <c r="AA51" t="n">
        <v>115.290200188186</v>
      </c>
      <c r="AB51" t="n">
        <v>157.7451381420714</v>
      </c>
      <c r="AC51" t="n">
        <v>142.6901635545273</v>
      </c>
      <c r="AD51" t="n">
        <v>115290.200188186</v>
      </c>
      <c r="AE51" t="n">
        <v>157745.1381420714</v>
      </c>
      <c r="AF51" t="n">
        <v>3.952969200185149e-06</v>
      </c>
      <c r="AG51" t="n">
        <v>11</v>
      </c>
      <c r="AH51" t="n">
        <v>142690.1635545273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12.2266</v>
      </c>
      <c r="E52" t="n">
        <v>8.18</v>
      </c>
      <c r="F52" t="n">
        <v>5.14</v>
      </c>
      <c r="G52" t="n">
        <v>51.39</v>
      </c>
      <c r="H52" t="n">
        <v>0.91</v>
      </c>
      <c r="I52" t="n">
        <v>6</v>
      </c>
      <c r="J52" t="n">
        <v>265.36</v>
      </c>
      <c r="K52" t="n">
        <v>58.47</v>
      </c>
      <c r="L52" t="n">
        <v>13.5</v>
      </c>
      <c r="M52" t="n">
        <v>4</v>
      </c>
      <c r="N52" t="n">
        <v>68.38</v>
      </c>
      <c r="O52" t="n">
        <v>32961.36</v>
      </c>
      <c r="P52" t="n">
        <v>76.67</v>
      </c>
      <c r="Q52" t="n">
        <v>202.84</v>
      </c>
      <c r="R52" t="n">
        <v>20.8</v>
      </c>
      <c r="S52" t="n">
        <v>13.89</v>
      </c>
      <c r="T52" t="n">
        <v>1769.32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115.2509793301309</v>
      </c>
      <c r="AB52" t="n">
        <v>157.6914744337783</v>
      </c>
      <c r="AC52" t="n">
        <v>142.6416214352361</v>
      </c>
      <c r="AD52" t="n">
        <v>115250.9793301309</v>
      </c>
      <c r="AE52" t="n">
        <v>157691.4744337783</v>
      </c>
      <c r="AF52" t="n">
        <v>3.951482538343232e-06</v>
      </c>
      <c r="AG52" t="n">
        <v>11</v>
      </c>
      <c r="AH52" t="n">
        <v>142641.6214352362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12.3212</v>
      </c>
      <c r="E53" t="n">
        <v>8.119999999999999</v>
      </c>
      <c r="F53" t="n">
        <v>5.12</v>
      </c>
      <c r="G53" t="n">
        <v>61.48</v>
      </c>
      <c r="H53" t="n">
        <v>0.92</v>
      </c>
      <c r="I53" t="n">
        <v>5</v>
      </c>
      <c r="J53" t="n">
        <v>265.83</v>
      </c>
      <c r="K53" t="n">
        <v>58.47</v>
      </c>
      <c r="L53" t="n">
        <v>13.75</v>
      </c>
      <c r="M53" t="n">
        <v>3</v>
      </c>
      <c r="N53" t="n">
        <v>68.59999999999999</v>
      </c>
      <c r="O53" t="n">
        <v>33019.37</v>
      </c>
      <c r="P53" t="n">
        <v>76.28</v>
      </c>
      <c r="Q53" t="n">
        <v>202.81</v>
      </c>
      <c r="R53" t="n">
        <v>20.31</v>
      </c>
      <c r="S53" t="n">
        <v>13.89</v>
      </c>
      <c r="T53" t="n">
        <v>1530.6</v>
      </c>
      <c r="U53" t="n">
        <v>0.68</v>
      </c>
      <c r="V53" t="n">
        <v>0.76</v>
      </c>
      <c r="W53" t="n">
        <v>0.64</v>
      </c>
      <c r="X53" t="n">
        <v>0.09</v>
      </c>
      <c r="Y53" t="n">
        <v>1</v>
      </c>
      <c r="Z53" t="n">
        <v>10</v>
      </c>
      <c r="AA53" t="n">
        <v>114.7757280717529</v>
      </c>
      <c r="AB53" t="n">
        <v>157.04121469546</v>
      </c>
      <c r="AC53" t="n">
        <v>142.0534215736975</v>
      </c>
      <c r="AD53" t="n">
        <v>114775.7280717529</v>
      </c>
      <c r="AE53" t="n">
        <v>157041.21469546</v>
      </c>
      <c r="AF53" t="n">
        <v>3.982056062309607e-06</v>
      </c>
      <c r="AG53" t="n">
        <v>11</v>
      </c>
      <c r="AH53" t="n">
        <v>142053.4215736975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12.3258</v>
      </c>
      <c r="E54" t="n">
        <v>8.109999999999999</v>
      </c>
      <c r="F54" t="n">
        <v>5.12</v>
      </c>
      <c r="G54" t="n">
        <v>61.44</v>
      </c>
      <c r="H54" t="n">
        <v>0.9399999999999999</v>
      </c>
      <c r="I54" t="n">
        <v>5</v>
      </c>
      <c r="J54" t="n">
        <v>266.3</v>
      </c>
      <c r="K54" t="n">
        <v>58.47</v>
      </c>
      <c r="L54" t="n">
        <v>14</v>
      </c>
      <c r="M54" t="n">
        <v>3</v>
      </c>
      <c r="N54" t="n">
        <v>68.81999999999999</v>
      </c>
      <c r="O54" t="n">
        <v>33077.47</v>
      </c>
      <c r="P54" t="n">
        <v>76.19</v>
      </c>
      <c r="Q54" t="n">
        <v>202.81</v>
      </c>
      <c r="R54" t="n">
        <v>20.27</v>
      </c>
      <c r="S54" t="n">
        <v>13.89</v>
      </c>
      <c r="T54" t="n">
        <v>1507.51</v>
      </c>
      <c r="U54" t="n">
        <v>0.6899999999999999</v>
      </c>
      <c r="V54" t="n">
        <v>0.76</v>
      </c>
      <c r="W54" t="n">
        <v>0.64</v>
      </c>
      <c r="X54" t="n">
        <v>0.08</v>
      </c>
      <c r="Y54" t="n">
        <v>1</v>
      </c>
      <c r="Z54" t="n">
        <v>10</v>
      </c>
      <c r="AA54" t="n">
        <v>114.7221082674214</v>
      </c>
      <c r="AB54" t="n">
        <v>156.9678497136349</v>
      </c>
      <c r="AC54" t="n">
        <v>141.9870584427694</v>
      </c>
      <c r="AD54" t="n">
        <v>114722.1082674214</v>
      </c>
      <c r="AE54" t="n">
        <v>156967.8497136349</v>
      </c>
      <c r="AF54" t="n">
        <v>3.983542724151524e-06</v>
      </c>
      <c r="AG54" t="n">
        <v>11</v>
      </c>
      <c r="AH54" t="n">
        <v>141987.0584427694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12.3224</v>
      </c>
      <c r="E55" t="n">
        <v>8.119999999999999</v>
      </c>
      <c r="F55" t="n">
        <v>5.12</v>
      </c>
      <c r="G55" t="n">
        <v>61.47</v>
      </c>
      <c r="H55" t="n">
        <v>0.95</v>
      </c>
      <c r="I55" t="n">
        <v>5</v>
      </c>
      <c r="J55" t="n">
        <v>266.77</v>
      </c>
      <c r="K55" t="n">
        <v>58.47</v>
      </c>
      <c r="L55" t="n">
        <v>14.25</v>
      </c>
      <c r="M55" t="n">
        <v>3</v>
      </c>
      <c r="N55" t="n">
        <v>69.04000000000001</v>
      </c>
      <c r="O55" t="n">
        <v>33135.65</v>
      </c>
      <c r="P55" t="n">
        <v>76.14</v>
      </c>
      <c r="Q55" t="n">
        <v>202.81</v>
      </c>
      <c r="R55" t="n">
        <v>20.27</v>
      </c>
      <c r="S55" t="n">
        <v>13.89</v>
      </c>
      <c r="T55" t="n">
        <v>1511.47</v>
      </c>
      <c r="U55" t="n">
        <v>0.6899999999999999</v>
      </c>
      <c r="V55" t="n">
        <v>0.76</v>
      </c>
      <c r="W55" t="n">
        <v>0.65</v>
      </c>
      <c r="X55" t="n">
        <v>0.08</v>
      </c>
      <c r="Y55" t="n">
        <v>1</v>
      </c>
      <c r="Z55" t="n">
        <v>10</v>
      </c>
      <c r="AA55" t="n">
        <v>114.7102767802737</v>
      </c>
      <c r="AB55" t="n">
        <v>156.9516613509511</v>
      </c>
      <c r="AC55" t="n">
        <v>141.9724150746996</v>
      </c>
      <c r="AD55" t="n">
        <v>114710.2767802737</v>
      </c>
      <c r="AE55" t="n">
        <v>156951.6613509511</v>
      </c>
      <c r="AF55" t="n">
        <v>3.982443887137933e-06</v>
      </c>
      <c r="AG55" t="n">
        <v>11</v>
      </c>
      <c r="AH55" t="n">
        <v>141972.4150746996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12.3305</v>
      </c>
      <c r="E56" t="n">
        <v>8.109999999999999</v>
      </c>
      <c r="F56" t="n">
        <v>5.12</v>
      </c>
      <c r="G56" t="n">
        <v>61.4</v>
      </c>
      <c r="H56" t="n">
        <v>0.97</v>
      </c>
      <c r="I56" t="n">
        <v>5</v>
      </c>
      <c r="J56" t="n">
        <v>267.24</v>
      </c>
      <c r="K56" t="n">
        <v>58.47</v>
      </c>
      <c r="L56" t="n">
        <v>14.5</v>
      </c>
      <c r="M56" t="n">
        <v>3</v>
      </c>
      <c r="N56" t="n">
        <v>69.27</v>
      </c>
      <c r="O56" t="n">
        <v>33193.92</v>
      </c>
      <c r="P56" t="n">
        <v>75.97</v>
      </c>
      <c r="Q56" t="n">
        <v>202.81</v>
      </c>
      <c r="R56" t="n">
        <v>20.12</v>
      </c>
      <c r="S56" t="n">
        <v>13.89</v>
      </c>
      <c r="T56" t="n">
        <v>1437.3</v>
      </c>
      <c r="U56" t="n">
        <v>0.6899999999999999</v>
      </c>
      <c r="V56" t="n">
        <v>0.76</v>
      </c>
      <c r="W56" t="n">
        <v>0.64</v>
      </c>
      <c r="X56" t="n">
        <v>0.08</v>
      </c>
      <c r="Y56" t="n">
        <v>1</v>
      </c>
      <c r="Z56" t="n">
        <v>10</v>
      </c>
      <c r="AA56" t="n">
        <v>114.6108532641572</v>
      </c>
      <c r="AB56" t="n">
        <v>156.8156257099446</v>
      </c>
      <c r="AC56" t="n">
        <v>141.8493624843435</v>
      </c>
      <c r="AD56" t="n">
        <v>114610.8532641572</v>
      </c>
      <c r="AE56" t="n">
        <v>156815.6257099446</v>
      </c>
      <c r="AF56" t="n">
        <v>3.985061704729135e-06</v>
      </c>
      <c r="AG56" t="n">
        <v>11</v>
      </c>
      <c r="AH56" t="n">
        <v>141849.3624843435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12.3305</v>
      </c>
      <c r="E57" t="n">
        <v>8.109999999999999</v>
      </c>
      <c r="F57" t="n">
        <v>5.12</v>
      </c>
      <c r="G57" t="n">
        <v>61.4</v>
      </c>
      <c r="H57" t="n">
        <v>0.98</v>
      </c>
      <c r="I57" t="n">
        <v>5</v>
      </c>
      <c r="J57" t="n">
        <v>267.71</v>
      </c>
      <c r="K57" t="n">
        <v>58.47</v>
      </c>
      <c r="L57" t="n">
        <v>14.75</v>
      </c>
      <c r="M57" t="n">
        <v>3</v>
      </c>
      <c r="N57" t="n">
        <v>69.48999999999999</v>
      </c>
      <c r="O57" t="n">
        <v>33252.27</v>
      </c>
      <c r="P57" t="n">
        <v>75.95</v>
      </c>
      <c r="Q57" t="n">
        <v>202.82</v>
      </c>
      <c r="R57" t="n">
        <v>20.16</v>
      </c>
      <c r="S57" t="n">
        <v>13.89</v>
      </c>
      <c r="T57" t="n">
        <v>1453.04</v>
      </c>
      <c r="U57" t="n">
        <v>0.6899999999999999</v>
      </c>
      <c r="V57" t="n">
        <v>0.76</v>
      </c>
      <c r="W57" t="n">
        <v>0.64</v>
      </c>
      <c r="X57" t="n">
        <v>0.08</v>
      </c>
      <c r="Y57" t="n">
        <v>1</v>
      </c>
      <c r="Z57" t="n">
        <v>10</v>
      </c>
      <c r="AA57" t="n">
        <v>114.6020264386968</v>
      </c>
      <c r="AB57" t="n">
        <v>156.8035484579376</v>
      </c>
      <c r="AC57" t="n">
        <v>141.8384378683176</v>
      </c>
      <c r="AD57" t="n">
        <v>114602.0264386968</v>
      </c>
      <c r="AE57" t="n">
        <v>156803.5484579376</v>
      </c>
      <c r="AF57" t="n">
        <v>3.985061704729135e-06</v>
      </c>
      <c r="AG57" t="n">
        <v>11</v>
      </c>
      <c r="AH57" t="n">
        <v>141838.4378683176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12.3254</v>
      </c>
      <c r="E58" t="n">
        <v>8.109999999999999</v>
      </c>
      <c r="F58" t="n">
        <v>5.12</v>
      </c>
      <c r="G58" t="n">
        <v>61.44</v>
      </c>
      <c r="H58" t="n">
        <v>1</v>
      </c>
      <c r="I58" t="n">
        <v>5</v>
      </c>
      <c r="J58" t="n">
        <v>268.19</v>
      </c>
      <c r="K58" t="n">
        <v>58.47</v>
      </c>
      <c r="L58" t="n">
        <v>15</v>
      </c>
      <c r="M58" t="n">
        <v>3</v>
      </c>
      <c r="N58" t="n">
        <v>69.70999999999999</v>
      </c>
      <c r="O58" t="n">
        <v>33310.7</v>
      </c>
      <c r="P58" t="n">
        <v>76.23</v>
      </c>
      <c r="Q58" t="n">
        <v>202.81</v>
      </c>
      <c r="R58" t="n">
        <v>20.15</v>
      </c>
      <c r="S58" t="n">
        <v>13.89</v>
      </c>
      <c r="T58" t="n">
        <v>1450.76</v>
      </c>
      <c r="U58" t="n">
        <v>0.6899999999999999</v>
      </c>
      <c r="V58" t="n">
        <v>0.76</v>
      </c>
      <c r="W58" t="n">
        <v>0.65</v>
      </c>
      <c r="X58" t="n">
        <v>0.08</v>
      </c>
      <c r="Y58" t="n">
        <v>1</v>
      </c>
      <c r="Z58" t="n">
        <v>10</v>
      </c>
      <c r="AA58" t="n">
        <v>114.7409748215567</v>
      </c>
      <c r="AB58" t="n">
        <v>156.9936637653364</v>
      </c>
      <c r="AC58" t="n">
        <v>142.0104088376068</v>
      </c>
      <c r="AD58" t="n">
        <v>114740.9748215567</v>
      </c>
      <c r="AE58" t="n">
        <v>156993.6637653364</v>
      </c>
      <c r="AF58" t="n">
        <v>3.983413449208749e-06</v>
      </c>
      <c r="AG58" t="n">
        <v>11</v>
      </c>
      <c r="AH58" t="n">
        <v>142010.4088376068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12.3136</v>
      </c>
      <c r="E59" t="n">
        <v>8.119999999999999</v>
      </c>
      <c r="F59" t="n">
        <v>5.13</v>
      </c>
      <c r="G59" t="n">
        <v>61.54</v>
      </c>
      <c r="H59" t="n">
        <v>1.01</v>
      </c>
      <c r="I59" t="n">
        <v>5</v>
      </c>
      <c r="J59" t="n">
        <v>268.66</v>
      </c>
      <c r="K59" t="n">
        <v>58.47</v>
      </c>
      <c r="L59" t="n">
        <v>15.25</v>
      </c>
      <c r="M59" t="n">
        <v>3</v>
      </c>
      <c r="N59" t="n">
        <v>69.94</v>
      </c>
      <c r="O59" t="n">
        <v>33369.22</v>
      </c>
      <c r="P59" t="n">
        <v>76.28</v>
      </c>
      <c r="Q59" t="n">
        <v>202.81</v>
      </c>
      <c r="R59" t="n">
        <v>20.41</v>
      </c>
      <c r="S59" t="n">
        <v>13.89</v>
      </c>
      <c r="T59" t="n">
        <v>1580.74</v>
      </c>
      <c r="U59" t="n">
        <v>0.68</v>
      </c>
      <c r="V59" t="n">
        <v>0.75</v>
      </c>
      <c r="W59" t="n">
        <v>0.65</v>
      </c>
      <c r="X59" t="n">
        <v>0.09</v>
      </c>
      <c r="Y59" t="n">
        <v>1</v>
      </c>
      <c r="Z59" t="n">
        <v>10</v>
      </c>
      <c r="AA59" t="n">
        <v>114.8055519362351</v>
      </c>
      <c r="AB59" t="n">
        <v>157.0820210225806</v>
      </c>
      <c r="AC59" t="n">
        <v>142.0903334022298</v>
      </c>
      <c r="AD59" t="n">
        <v>114805.5519362351</v>
      </c>
      <c r="AE59" t="n">
        <v>157082.0210225806</v>
      </c>
      <c r="AF59" t="n">
        <v>3.979599838396874e-06</v>
      </c>
      <c r="AG59" t="n">
        <v>11</v>
      </c>
      <c r="AH59" t="n">
        <v>142090.3334022298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12.3212</v>
      </c>
      <c r="E60" t="n">
        <v>8.119999999999999</v>
      </c>
      <c r="F60" t="n">
        <v>5.12</v>
      </c>
      <c r="G60" t="n">
        <v>61.48</v>
      </c>
      <c r="H60" t="n">
        <v>1.03</v>
      </c>
      <c r="I60" t="n">
        <v>5</v>
      </c>
      <c r="J60" t="n">
        <v>269.14</v>
      </c>
      <c r="K60" t="n">
        <v>58.47</v>
      </c>
      <c r="L60" t="n">
        <v>15.5</v>
      </c>
      <c r="M60" t="n">
        <v>3</v>
      </c>
      <c r="N60" t="n">
        <v>70.16</v>
      </c>
      <c r="O60" t="n">
        <v>33427.83</v>
      </c>
      <c r="P60" t="n">
        <v>76</v>
      </c>
      <c r="Q60" t="n">
        <v>202.81</v>
      </c>
      <c r="R60" t="n">
        <v>20.34</v>
      </c>
      <c r="S60" t="n">
        <v>13.89</v>
      </c>
      <c r="T60" t="n">
        <v>1543.97</v>
      </c>
      <c r="U60" t="n">
        <v>0.68</v>
      </c>
      <c r="V60" t="n">
        <v>0.76</v>
      </c>
      <c r="W60" t="n">
        <v>0.64</v>
      </c>
      <c r="X60" t="n">
        <v>0.09</v>
      </c>
      <c r="Y60" t="n">
        <v>1</v>
      </c>
      <c r="Z60" t="n">
        <v>10</v>
      </c>
      <c r="AA60" t="n">
        <v>114.6520592408964</v>
      </c>
      <c r="AB60" t="n">
        <v>156.8720055451985</v>
      </c>
      <c r="AC60" t="n">
        <v>141.9003615072504</v>
      </c>
      <c r="AD60" t="n">
        <v>114652.0592408964</v>
      </c>
      <c r="AE60" t="n">
        <v>156872.0055451985</v>
      </c>
      <c r="AF60" t="n">
        <v>3.982056062309607e-06</v>
      </c>
      <c r="AG60" t="n">
        <v>11</v>
      </c>
      <c r="AH60" t="n">
        <v>141900.3615072504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12.3216</v>
      </c>
      <c r="E61" t="n">
        <v>8.119999999999999</v>
      </c>
      <c r="F61" t="n">
        <v>5.12</v>
      </c>
      <c r="G61" t="n">
        <v>61.47</v>
      </c>
      <c r="H61" t="n">
        <v>1.04</v>
      </c>
      <c r="I61" t="n">
        <v>5</v>
      </c>
      <c r="J61" t="n">
        <v>269.61</v>
      </c>
      <c r="K61" t="n">
        <v>58.47</v>
      </c>
      <c r="L61" t="n">
        <v>15.75</v>
      </c>
      <c r="M61" t="n">
        <v>3</v>
      </c>
      <c r="N61" t="n">
        <v>70.39</v>
      </c>
      <c r="O61" t="n">
        <v>33486.53</v>
      </c>
      <c r="P61" t="n">
        <v>75.81</v>
      </c>
      <c r="Q61" t="n">
        <v>202.81</v>
      </c>
      <c r="R61" t="n">
        <v>20.32</v>
      </c>
      <c r="S61" t="n">
        <v>13.89</v>
      </c>
      <c r="T61" t="n">
        <v>1532.44</v>
      </c>
      <c r="U61" t="n">
        <v>0.68</v>
      </c>
      <c r="V61" t="n">
        <v>0.76</v>
      </c>
      <c r="W61" t="n">
        <v>0.65</v>
      </c>
      <c r="X61" t="n">
        <v>0.08</v>
      </c>
      <c r="Y61" t="n">
        <v>1</v>
      </c>
      <c r="Z61" t="n">
        <v>10</v>
      </c>
      <c r="AA61" t="n">
        <v>114.5669401336561</v>
      </c>
      <c r="AB61" t="n">
        <v>156.7555418274824</v>
      </c>
      <c r="AC61" t="n">
        <v>141.7950129232952</v>
      </c>
      <c r="AD61" t="n">
        <v>114566.9401336561</v>
      </c>
      <c r="AE61" t="n">
        <v>156755.5418274824</v>
      </c>
      <c r="AF61" t="n">
        <v>3.982185337252382e-06</v>
      </c>
      <c r="AG61" t="n">
        <v>11</v>
      </c>
      <c r="AH61" t="n">
        <v>141795.0129232952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12.3237</v>
      </c>
      <c r="E62" t="n">
        <v>8.109999999999999</v>
      </c>
      <c r="F62" t="n">
        <v>5.12</v>
      </c>
      <c r="G62" t="n">
        <v>61.46</v>
      </c>
      <c r="H62" t="n">
        <v>1.05</v>
      </c>
      <c r="I62" t="n">
        <v>5</v>
      </c>
      <c r="J62" t="n">
        <v>270.09</v>
      </c>
      <c r="K62" t="n">
        <v>58.47</v>
      </c>
      <c r="L62" t="n">
        <v>16</v>
      </c>
      <c r="M62" t="n">
        <v>3</v>
      </c>
      <c r="N62" t="n">
        <v>70.62</v>
      </c>
      <c r="O62" t="n">
        <v>33545.31</v>
      </c>
      <c r="P62" t="n">
        <v>75.66</v>
      </c>
      <c r="Q62" t="n">
        <v>202.81</v>
      </c>
      <c r="R62" t="n">
        <v>20.26</v>
      </c>
      <c r="S62" t="n">
        <v>13.89</v>
      </c>
      <c r="T62" t="n">
        <v>1506.51</v>
      </c>
      <c r="U62" t="n">
        <v>0.6899999999999999</v>
      </c>
      <c r="V62" t="n">
        <v>0.76</v>
      </c>
      <c r="W62" t="n">
        <v>0.64</v>
      </c>
      <c r="X62" t="n">
        <v>0.08</v>
      </c>
      <c r="Y62" t="n">
        <v>1</v>
      </c>
      <c r="Z62" t="n">
        <v>10</v>
      </c>
      <c r="AA62" t="n">
        <v>114.4943985900301</v>
      </c>
      <c r="AB62" t="n">
        <v>156.6562872871863</v>
      </c>
      <c r="AC62" t="n">
        <v>141.7052310970203</v>
      </c>
      <c r="AD62" t="n">
        <v>114494.3985900301</v>
      </c>
      <c r="AE62" t="n">
        <v>156656.2872871863</v>
      </c>
      <c r="AF62" t="n">
        <v>3.982864030701953e-06</v>
      </c>
      <c r="AG62" t="n">
        <v>11</v>
      </c>
      <c r="AH62" t="n">
        <v>141705.2310970203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12.3262</v>
      </c>
      <c r="E63" t="n">
        <v>8.109999999999999</v>
      </c>
      <c r="F63" t="n">
        <v>5.12</v>
      </c>
      <c r="G63" t="n">
        <v>61.44</v>
      </c>
      <c r="H63" t="n">
        <v>1.07</v>
      </c>
      <c r="I63" t="n">
        <v>5</v>
      </c>
      <c r="J63" t="n">
        <v>270.57</v>
      </c>
      <c r="K63" t="n">
        <v>58.47</v>
      </c>
      <c r="L63" t="n">
        <v>16.25</v>
      </c>
      <c r="M63" t="n">
        <v>3</v>
      </c>
      <c r="N63" t="n">
        <v>70.84</v>
      </c>
      <c r="O63" t="n">
        <v>33604.17</v>
      </c>
      <c r="P63" t="n">
        <v>75.27</v>
      </c>
      <c r="Q63" t="n">
        <v>202.81</v>
      </c>
      <c r="R63" t="n">
        <v>20.2</v>
      </c>
      <c r="S63" t="n">
        <v>13.89</v>
      </c>
      <c r="T63" t="n">
        <v>1475.94</v>
      </c>
      <c r="U63" t="n">
        <v>0.6899999999999999</v>
      </c>
      <c r="V63" t="n">
        <v>0.76</v>
      </c>
      <c r="W63" t="n">
        <v>0.64</v>
      </c>
      <c r="X63" t="n">
        <v>0.08</v>
      </c>
      <c r="Y63" t="n">
        <v>1</v>
      </c>
      <c r="Z63" t="n">
        <v>10</v>
      </c>
      <c r="AA63" t="n">
        <v>114.3147271308779</v>
      </c>
      <c r="AB63" t="n">
        <v>156.410452870229</v>
      </c>
      <c r="AC63" t="n">
        <v>141.4828587717866</v>
      </c>
      <c r="AD63" t="n">
        <v>114314.7271308779</v>
      </c>
      <c r="AE63" t="n">
        <v>156410.452870229</v>
      </c>
      <c r="AF63" t="n">
        <v>3.983671999094299e-06</v>
      </c>
      <c r="AG63" t="n">
        <v>11</v>
      </c>
      <c r="AH63" t="n">
        <v>141482.8587717866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12.3381</v>
      </c>
      <c r="E64" t="n">
        <v>8.1</v>
      </c>
      <c r="F64" t="n">
        <v>5.11</v>
      </c>
      <c r="G64" t="n">
        <v>61.34</v>
      </c>
      <c r="H64" t="n">
        <v>1.08</v>
      </c>
      <c r="I64" t="n">
        <v>5</v>
      </c>
      <c r="J64" t="n">
        <v>271.05</v>
      </c>
      <c r="K64" t="n">
        <v>58.47</v>
      </c>
      <c r="L64" t="n">
        <v>16.5</v>
      </c>
      <c r="M64" t="n">
        <v>3</v>
      </c>
      <c r="N64" t="n">
        <v>71.06999999999999</v>
      </c>
      <c r="O64" t="n">
        <v>33663.13</v>
      </c>
      <c r="P64" t="n">
        <v>74.73999999999999</v>
      </c>
      <c r="Q64" t="n">
        <v>202.81</v>
      </c>
      <c r="R64" t="n">
        <v>19.96</v>
      </c>
      <c r="S64" t="n">
        <v>13.89</v>
      </c>
      <c r="T64" t="n">
        <v>1357.24</v>
      </c>
      <c r="U64" t="n">
        <v>0.7</v>
      </c>
      <c r="V64" t="n">
        <v>0.76</v>
      </c>
      <c r="W64" t="n">
        <v>0.64</v>
      </c>
      <c r="X64" t="n">
        <v>0.07000000000000001</v>
      </c>
      <c r="Y64" t="n">
        <v>1</v>
      </c>
      <c r="Z64" t="n">
        <v>10</v>
      </c>
      <c r="AA64" t="n">
        <v>114.0386747985499</v>
      </c>
      <c r="AB64" t="n">
        <v>156.0327458905687</v>
      </c>
      <c r="AC64" t="n">
        <v>141.1411996161498</v>
      </c>
      <c r="AD64" t="n">
        <v>114038.6747985499</v>
      </c>
      <c r="AE64" t="n">
        <v>156032.7458905687</v>
      </c>
      <c r="AF64" t="n">
        <v>3.987517928641866e-06</v>
      </c>
      <c r="AG64" t="n">
        <v>11</v>
      </c>
      <c r="AH64" t="n">
        <v>141141.1996161498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12.3393</v>
      </c>
      <c r="E65" t="n">
        <v>8.1</v>
      </c>
      <c r="F65" t="n">
        <v>5.11</v>
      </c>
      <c r="G65" t="n">
        <v>61.33</v>
      </c>
      <c r="H65" t="n">
        <v>1.1</v>
      </c>
      <c r="I65" t="n">
        <v>5</v>
      </c>
      <c r="J65" t="n">
        <v>271.52</v>
      </c>
      <c r="K65" t="n">
        <v>58.47</v>
      </c>
      <c r="L65" t="n">
        <v>16.75</v>
      </c>
      <c r="M65" t="n">
        <v>3</v>
      </c>
      <c r="N65" t="n">
        <v>71.3</v>
      </c>
      <c r="O65" t="n">
        <v>33722.17</v>
      </c>
      <c r="P65" t="n">
        <v>74.45</v>
      </c>
      <c r="Q65" t="n">
        <v>202.81</v>
      </c>
      <c r="R65" t="n">
        <v>19.96</v>
      </c>
      <c r="S65" t="n">
        <v>13.89</v>
      </c>
      <c r="T65" t="n">
        <v>1353.22</v>
      </c>
      <c r="U65" t="n">
        <v>0.7</v>
      </c>
      <c r="V65" t="n">
        <v>0.76</v>
      </c>
      <c r="W65" t="n">
        <v>0.64</v>
      </c>
      <c r="X65" t="n">
        <v>0.07000000000000001</v>
      </c>
      <c r="Y65" t="n">
        <v>1</v>
      </c>
      <c r="Z65" t="n">
        <v>10</v>
      </c>
      <c r="AA65" t="n">
        <v>113.9072308499273</v>
      </c>
      <c r="AB65" t="n">
        <v>155.8528984811656</v>
      </c>
      <c r="AC65" t="n">
        <v>140.9785165910827</v>
      </c>
      <c r="AD65" t="n">
        <v>113907.2308499273</v>
      </c>
      <c r="AE65" t="n">
        <v>155852.8984811656</v>
      </c>
      <c r="AF65" t="n">
        <v>3.987905753470193e-06</v>
      </c>
      <c r="AG65" t="n">
        <v>11</v>
      </c>
      <c r="AH65" t="n">
        <v>140978.5165910827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12.3288</v>
      </c>
      <c r="E66" t="n">
        <v>8.109999999999999</v>
      </c>
      <c r="F66" t="n">
        <v>5.12</v>
      </c>
      <c r="G66" t="n">
        <v>61.42</v>
      </c>
      <c r="H66" t="n">
        <v>1.11</v>
      </c>
      <c r="I66" t="n">
        <v>5</v>
      </c>
      <c r="J66" t="n">
        <v>272</v>
      </c>
      <c r="K66" t="n">
        <v>58.47</v>
      </c>
      <c r="L66" t="n">
        <v>17</v>
      </c>
      <c r="M66" t="n">
        <v>3</v>
      </c>
      <c r="N66" t="n">
        <v>71.53</v>
      </c>
      <c r="O66" t="n">
        <v>33781.3</v>
      </c>
      <c r="P66" t="n">
        <v>74.44</v>
      </c>
      <c r="Q66" t="n">
        <v>202.81</v>
      </c>
      <c r="R66" t="n">
        <v>20.12</v>
      </c>
      <c r="S66" t="n">
        <v>13.89</v>
      </c>
      <c r="T66" t="n">
        <v>1433.09</v>
      </c>
      <c r="U66" t="n">
        <v>0.6899999999999999</v>
      </c>
      <c r="V66" t="n">
        <v>0.76</v>
      </c>
      <c r="W66" t="n">
        <v>0.65</v>
      </c>
      <c r="X66" t="n">
        <v>0.08</v>
      </c>
      <c r="Y66" t="n">
        <v>1</v>
      </c>
      <c r="Z66" t="n">
        <v>10</v>
      </c>
      <c r="AA66" t="n">
        <v>113.9406150466996</v>
      </c>
      <c r="AB66" t="n">
        <v>155.8985762119962</v>
      </c>
      <c r="AC66" t="n">
        <v>141.0198349033919</v>
      </c>
      <c r="AD66" t="n">
        <v>113940.6150466996</v>
      </c>
      <c r="AE66" t="n">
        <v>155898.5762119961</v>
      </c>
      <c r="AF66" t="n">
        <v>3.984512286222339e-06</v>
      </c>
      <c r="AG66" t="n">
        <v>11</v>
      </c>
      <c r="AH66" t="n">
        <v>141019.8349033919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12.3245</v>
      </c>
      <c r="E67" t="n">
        <v>8.109999999999999</v>
      </c>
      <c r="F67" t="n">
        <v>5.12</v>
      </c>
      <c r="G67" t="n">
        <v>61.45</v>
      </c>
      <c r="H67" t="n">
        <v>1.13</v>
      </c>
      <c r="I67" t="n">
        <v>5</v>
      </c>
      <c r="J67" t="n">
        <v>272.48</v>
      </c>
      <c r="K67" t="n">
        <v>58.47</v>
      </c>
      <c r="L67" t="n">
        <v>17.25</v>
      </c>
      <c r="M67" t="n">
        <v>3</v>
      </c>
      <c r="N67" t="n">
        <v>71.76000000000001</v>
      </c>
      <c r="O67" t="n">
        <v>33840.65</v>
      </c>
      <c r="P67" t="n">
        <v>74.43000000000001</v>
      </c>
      <c r="Q67" t="n">
        <v>202.81</v>
      </c>
      <c r="R67" t="n">
        <v>20.3</v>
      </c>
      <c r="S67" t="n">
        <v>13.89</v>
      </c>
      <c r="T67" t="n">
        <v>1522.52</v>
      </c>
      <c r="U67" t="n">
        <v>0.68</v>
      </c>
      <c r="V67" t="n">
        <v>0.76</v>
      </c>
      <c r="W67" t="n">
        <v>0.64</v>
      </c>
      <c r="X67" t="n">
        <v>0.08</v>
      </c>
      <c r="Y67" t="n">
        <v>1</v>
      </c>
      <c r="Z67" t="n">
        <v>10</v>
      </c>
      <c r="AA67" t="n">
        <v>113.9488879537415</v>
      </c>
      <c r="AB67" t="n">
        <v>155.9098955683858</v>
      </c>
      <c r="AC67" t="n">
        <v>141.0300739562946</v>
      </c>
      <c r="AD67" t="n">
        <v>113948.8879537415</v>
      </c>
      <c r="AE67" t="n">
        <v>155909.8955683858</v>
      </c>
      <c r="AF67" t="n">
        <v>3.983122580587504e-06</v>
      </c>
      <c r="AG67" t="n">
        <v>11</v>
      </c>
      <c r="AH67" t="n">
        <v>141030.0739562946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12.325</v>
      </c>
      <c r="E68" t="n">
        <v>8.109999999999999</v>
      </c>
      <c r="F68" t="n">
        <v>5.12</v>
      </c>
      <c r="G68" t="n">
        <v>61.45</v>
      </c>
      <c r="H68" t="n">
        <v>1.14</v>
      </c>
      <c r="I68" t="n">
        <v>5</v>
      </c>
      <c r="J68" t="n">
        <v>272.97</v>
      </c>
      <c r="K68" t="n">
        <v>58.47</v>
      </c>
      <c r="L68" t="n">
        <v>17.5</v>
      </c>
      <c r="M68" t="n">
        <v>3</v>
      </c>
      <c r="N68" t="n">
        <v>71.98999999999999</v>
      </c>
      <c r="O68" t="n">
        <v>33899.96</v>
      </c>
      <c r="P68" t="n">
        <v>74.02</v>
      </c>
      <c r="Q68" t="n">
        <v>202.81</v>
      </c>
      <c r="R68" t="n">
        <v>20.16</v>
      </c>
      <c r="S68" t="n">
        <v>13.89</v>
      </c>
      <c r="T68" t="n">
        <v>1452.49</v>
      </c>
      <c r="U68" t="n">
        <v>0.6899999999999999</v>
      </c>
      <c r="V68" t="n">
        <v>0.76</v>
      </c>
      <c r="W68" t="n">
        <v>0.65</v>
      </c>
      <c r="X68" t="n">
        <v>0.08</v>
      </c>
      <c r="Y68" t="n">
        <v>1</v>
      </c>
      <c r="Z68" t="n">
        <v>10</v>
      </c>
      <c r="AA68" t="n">
        <v>113.7663816042995</v>
      </c>
      <c r="AB68" t="n">
        <v>155.6601823294675</v>
      </c>
      <c r="AC68" t="n">
        <v>140.8041929984238</v>
      </c>
      <c r="AD68" t="n">
        <v>113766.3816042995</v>
      </c>
      <c r="AE68" t="n">
        <v>155660.1823294675</v>
      </c>
      <c r="AF68" t="n">
        <v>3.983284174265973e-06</v>
      </c>
      <c r="AG68" t="n">
        <v>11</v>
      </c>
      <c r="AH68" t="n">
        <v>140804.1929984238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12.4365</v>
      </c>
      <c r="E69" t="n">
        <v>8.039999999999999</v>
      </c>
      <c r="F69" t="n">
        <v>5.09</v>
      </c>
      <c r="G69" t="n">
        <v>76.42</v>
      </c>
      <c r="H69" t="n">
        <v>1.16</v>
      </c>
      <c r="I69" t="n">
        <v>4</v>
      </c>
      <c r="J69" t="n">
        <v>273.45</v>
      </c>
      <c r="K69" t="n">
        <v>58.47</v>
      </c>
      <c r="L69" t="n">
        <v>17.75</v>
      </c>
      <c r="M69" t="n">
        <v>2</v>
      </c>
      <c r="N69" t="n">
        <v>72.22</v>
      </c>
      <c r="O69" t="n">
        <v>33959.36</v>
      </c>
      <c r="P69" t="n">
        <v>73.52</v>
      </c>
      <c r="Q69" t="n">
        <v>202.81</v>
      </c>
      <c r="R69" t="n">
        <v>19.32</v>
      </c>
      <c r="S69" t="n">
        <v>13.89</v>
      </c>
      <c r="T69" t="n">
        <v>1041.86</v>
      </c>
      <c r="U69" t="n">
        <v>0.72</v>
      </c>
      <c r="V69" t="n">
        <v>0.76</v>
      </c>
      <c r="W69" t="n">
        <v>0.65</v>
      </c>
      <c r="X69" t="n">
        <v>0.06</v>
      </c>
      <c r="Y69" t="n">
        <v>1</v>
      </c>
      <c r="Z69" t="n">
        <v>10</v>
      </c>
      <c r="AA69" t="n">
        <v>113.2027181021953</v>
      </c>
      <c r="AB69" t="n">
        <v>154.8889530588102</v>
      </c>
      <c r="AC69" t="n">
        <v>140.1065687669308</v>
      </c>
      <c r="AD69" t="n">
        <v>113202.7181021953</v>
      </c>
      <c r="AE69" t="n">
        <v>154888.9530588102</v>
      </c>
      <c r="AF69" t="n">
        <v>4.019319564564606e-06</v>
      </c>
      <c r="AG69" t="n">
        <v>11</v>
      </c>
      <c r="AH69" t="n">
        <v>140106.5687669308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12.4361</v>
      </c>
      <c r="E70" t="n">
        <v>8.039999999999999</v>
      </c>
      <c r="F70" t="n">
        <v>5.1</v>
      </c>
      <c r="G70" t="n">
        <v>76.43000000000001</v>
      </c>
      <c r="H70" t="n">
        <v>1.17</v>
      </c>
      <c r="I70" t="n">
        <v>4</v>
      </c>
      <c r="J70" t="n">
        <v>273.93</v>
      </c>
      <c r="K70" t="n">
        <v>58.47</v>
      </c>
      <c r="L70" t="n">
        <v>18</v>
      </c>
      <c r="M70" t="n">
        <v>2</v>
      </c>
      <c r="N70" t="n">
        <v>72.45999999999999</v>
      </c>
      <c r="O70" t="n">
        <v>34018.85</v>
      </c>
      <c r="P70" t="n">
        <v>73.61</v>
      </c>
      <c r="Q70" t="n">
        <v>202.81</v>
      </c>
      <c r="R70" t="n">
        <v>19.41</v>
      </c>
      <c r="S70" t="n">
        <v>13.89</v>
      </c>
      <c r="T70" t="n">
        <v>1086.26</v>
      </c>
      <c r="U70" t="n">
        <v>0.72</v>
      </c>
      <c r="V70" t="n">
        <v>0.76</v>
      </c>
      <c r="W70" t="n">
        <v>0.64</v>
      </c>
      <c r="X70" t="n">
        <v>0.06</v>
      </c>
      <c r="Y70" t="n">
        <v>1</v>
      </c>
      <c r="Z70" t="n">
        <v>10</v>
      </c>
      <c r="AA70" t="n">
        <v>113.2500423787962</v>
      </c>
      <c r="AB70" t="n">
        <v>154.9537042218553</v>
      </c>
      <c r="AC70" t="n">
        <v>140.1651401698536</v>
      </c>
      <c r="AD70" t="n">
        <v>113250.0423787961</v>
      </c>
      <c r="AE70" t="n">
        <v>154953.7042218553</v>
      </c>
      <c r="AF70" t="n">
        <v>4.019190289621831e-06</v>
      </c>
      <c r="AG70" t="n">
        <v>11</v>
      </c>
      <c r="AH70" t="n">
        <v>140165.1401698536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12.4339</v>
      </c>
      <c r="E71" t="n">
        <v>8.039999999999999</v>
      </c>
      <c r="F71" t="n">
        <v>5.1</v>
      </c>
      <c r="G71" t="n">
        <v>76.45</v>
      </c>
      <c r="H71" t="n">
        <v>1.18</v>
      </c>
      <c r="I71" t="n">
        <v>4</v>
      </c>
      <c r="J71" t="n">
        <v>274.41</v>
      </c>
      <c r="K71" t="n">
        <v>58.47</v>
      </c>
      <c r="L71" t="n">
        <v>18.25</v>
      </c>
      <c r="M71" t="n">
        <v>2</v>
      </c>
      <c r="N71" t="n">
        <v>72.69</v>
      </c>
      <c r="O71" t="n">
        <v>34078.44</v>
      </c>
      <c r="P71" t="n">
        <v>73.83</v>
      </c>
      <c r="Q71" t="n">
        <v>202.83</v>
      </c>
      <c r="R71" t="n">
        <v>19.51</v>
      </c>
      <c r="S71" t="n">
        <v>13.89</v>
      </c>
      <c r="T71" t="n">
        <v>1132.52</v>
      </c>
      <c r="U71" t="n">
        <v>0.71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113.3526424881674</v>
      </c>
      <c r="AB71" t="n">
        <v>155.0940862178944</v>
      </c>
      <c r="AC71" t="n">
        <v>140.2921243052182</v>
      </c>
      <c r="AD71" t="n">
        <v>113352.6424881674</v>
      </c>
      <c r="AE71" t="n">
        <v>155094.0862178944</v>
      </c>
      <c r="AF71" t="n">
        <v>4.018479277436566e-06</v>
      </c>
      <c r="AG71" t="n">
        <v>11</v>
      </c>
      <c r="AH71" t="n">
        <v>140292.1243052182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12.4391</v>
      </c>
      <c r="E72" t="n">
        <v>8.039999999999999</v>
      </c>
      <c r="F72" t="n">
        <v>5.09</v>
      </c>
      <c r="G72" t="n">
        <v>76.40000000000001</v>
      </c>
      <c r="H72" t="n">
        <v>1.2</v>
      </c>
      <c r="I72" t="n">
        <v>4</v>
      </c>
      <c r="J72" t="n">
        <v>274.9</v>
      </c>
      <c r="K72" t="n">
        <v>58.47</v>
      </c>
      <c r="L72" t="n">
        <v>18.5</v>
      </c>
      <c r="M72" t="n">
        <v>2</v>
      </c>
      <c r="N72" t="n">
        <v>72.92</v>
      </c>
      <c r="O72" t="n">
        <v>34138.11</v>
      </c>
      <c r="P72" t="n">
        <v>73.92</v>
      </c>
      <c r="Q72" t="n">
        <v>202.81</v>
      </c>
      <c r="R72" t="n">
        <v>19.39</v>
      </c>
      <c r="S72" t="n">
        <v>13.89</v>
      </c>
      <c r="T72" t="n">
        <v>1076.22</v>
      </c>
      <c r="U72" t="n">
        <v>0.72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113.3702661721855</v>
      </c>
      <c r="AB72" t="n">
        <v>155.11819971987</v>
      </c>
      <c r="AC72" t="n">
        <v>140.3139364484088</v>
      </c>
      <c r="AD72" t="n">
        <v>113370.2661721855</v>
      </c>
      <c r="AE72" t="n">
        <v>155118.19971987</v>
      </c>
      <c r="AF72" t="n">
        <v>4.020159851692646e-06</v>
      </c>
      <c r="AG72" t="n">
        <v>11</v>
      </c>
      <c r="AH72" t="n">
        <v>140313.9364484088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12.4266</v>
      </c>
      <c r="E73" t="n">
        <v>8.050000000000001</v>
      </c>
      <c r="F73" t="n">
        <v>5.1</v>
      </c>
      <c r="G73" t="n">
        <v>76.52</v>
      </c>
      <c r="H73" t="n">
        <v>1.21</v>
      </c>
      <c r="I73" t="n">
        <v>4</v>
      </c>
      <c r="J73" t="n">
        <v>275.38</v>
      </c>
      <c r="K73" t="n">
        <v>58.47</v>
      </c>
      <c r="L73" t="n">
        <v>18.75</v>
      </c>
      <c r="M73" t="n">
        <v>2</v>
      </c>
      <c r="N73" t="n">
        <v>73.16</v>
      </c>
      <c r="O73" t="n">
        <v>34197.87</v>
      </c>
      <c r="P73" t="n">
        <v>74.09999999999999</v>
      </c>
      <c r="Q73" t="n">
        <v>202.81</v>
      </c>
      <c r="R73" t="n">
        <v>19.55</v>
      </c>
      <c r="S73" t="n">
        <v>13.89</v>
      </c>
      <c r="T73" t="n">
        <v>1155.11</v>
      </c>
      <c r="U73" t="n">
        <v>0.71</v>
      </c>
      <c r="V73" t="n">
        <v>0.76</v>
      </c>
      <c r="W73" t="n">
        <v>0.65</v>
      </c>
      <c r="X73" t="n">
        <v>0.06</v>
      </c>
      <c r="Y73" t="n">
        <v>1</v>
      </c>
      <c r="Z73" t="n">
        <v>10</v>
      </c>
      <c r="AA73" t="n">
        <v>113.4919016008536</v>
      </c>
      <c r="AB73" t="n">
        <v>155.2846266795499</v>
      </c>
      <c r="AC73" t="n">
        <v>140.4644798526386</v>
      </c>
      <c r="AD73" t="n">
        <v>113491.9016008536</v>
      </c>
      <c r="AE73" t="n">
        <v>155284.6266795499</v>
      </c>
      <c r="AF73" t="n">
        <v>4.016120009730916e-06</v>
      </c>
      <c r="AG73" t="n">
        <v>11</v>
      </c>
      <c r="AH73" t="n">
        <v>140464.4798526386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12.4292</v>
      </c>
      <c r="E74" t="n">
        <v>8.050000000000001</v>
      </c>
      <c r="F74" t="n">
        <v>5.1</v>
      </c>
      <c r="G74" t="n">
        <v>76.5</v>
      </c>
      <c r="H74" t="n">
        <v>1.23</v>
      </c>
      <c r="I74" t="n">
        <v>4</v>
      </c>
      <c r="J74" t="n">
        <v>275.87</v>
      </c>
      <c r="K74" t="n">
        <v>58.47</v>
      </c>
      <c r="L74" t="n">
        <v>19</v>
      </c>
      <c r="M74" t="n">
        <v>2</v>
      </c>
      <c r="N74" t="n">
        <v>73.39</v>
      </c>
      <c r="O74" t="n">
        <v>34257.73</v>
      </c>
      <c r="P74" t="n">
        <v>74.09</v>
      </c>
      <c r="Q74" t="n">
        <v>202.82</v>
      </c>
      <c r="R74" t="n">
        <v>19.53</v>
      </c>
      <c r="S74" t="n">
        <v>13.89</v>
      </c>
      <c r="T74" t="n">
        <v>1146.49</v>
      </c>
      <c r="U74" t="n">
        <v>0.71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113.4800096293563</v>
      </c>
      <c r="AB74" t="n">
        <v>155.2683555595106</v>
      </c>
      <c r="AC74" t="n">
        <v>140.4497616254592</v>
      </c>
      <c r="AD74" t="n">
        <v>113480.0096293563</v>
      </c>
      <c r="AE74" t="n">
        <v>155268.3555595106</v>
      </c>
      <c r="AF74" t="n">
        <v>4.016960296858956e-06</v>
      </c>
      <c r="AG74" t="n">
        <v>11</v>
      </c>
      <c r="AH74" t="n">
        <v>140449.7616254592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12.4236</v>
      </c>
      <c r="E75" t="n">
        <v>8.050000000000001</v>
      </c>
      <c r="F75" t="n">
        <v>5.1</v>
      </c>
      <c r="G75" t="n">
        <v>76.55</v>
      </c>
      <c r="H75" t="n">
        <v>1.24</v>
      </c>
      <c r="I75" t="n">
        <v>4</v>
      </c>
      <c r="J75" t="n">
        <v>276.35</v>
      </c>
      <c r="K75" t="n">
        <v>58.47</v>
      </c>
      <c r="L75" t="n">
        <v>19.25</v>
      </c>
      <c r="M75" t="n">
        <v>2</v>
      </c>
      <c r="N75" t="n">
        <v>73.63</v>
      </c>
      <c r="O75" t="n">
        <v>34317.68</v>
      </c>
      <c r="P75" t="n">
        <v>74.15000000000001</v>
      </c>
      <c r="Q75" t="n">
        <v>202.81</v>
      </c>
      <c r="R75" t="n">
        <v>19.65</v>
      </c>
      <c r="S75" t="n">
        <v>13.89</v>
      </c>
      <c r="T75" t="n">
        <v>1204.2</v>
      </c>
      <c r="U75" t="n">
        <v>0.71</v>
      </c>
      <c r="V75" t="n">
        <v>0.76</v>
      </c>
      <c r="W75" t="n">
        <v>0.65</v>
      </c>
      <c r="X75" t="n">
        <v>0.07000000000000001</v>
      </c>
      <c r="Y75" t="n">
        <v>1</v>
      </c>
      <c r="Z75" t="n">
        <v>10</v>
      </c>
      <c r="AA75" t="n">
        <v>113.522476751036</v>
      </c>
      <c r="AB75" t="n">
        <v>155.3264609489099</v>
      </c>
      <c r="AC75" t="n">
        <v>140.5023215180456</v>
      </c>
      <c r="AD75" t="n">
        <v>113522.476751036</v>
      </c>
      <c r="AE75" t="n">
        <v>155326.4609489099</v>
      </c>
      <c r="AF75" t="n">
        <v>4.015150447660101e-06</v>
      </c>
      <c r="AG75" t="n">
        <v>11</v>
      </c>
      <c r="AH75" t="n">
        <v>140502.3215180456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12.4314</v>
      </c>
      <c r="E76" t="n">
        <v>8.039999999999999</v>
      </c>
      <c r="F76" t="n">
        <v>5.1</v>
      </c>
      <c r="G76" t="n">
        <v>76.47</v>
      </c>
      <c r="H76" t="n">
        <v>1.25</v>
      </c>
      <c r="I76" t="n">
        <v>4</v>
      </c>
      <c r="J76" t="n">
        <v>276.84</v>
      </c>
      <c r="K76" t="n">
        <v>58.47</v>
      </c>
      <c r="L76" t="n">
        <v>19.5</v>
      </c>
      <c r="M76" t="n">
        <v>2</v>
      </c>
      <c r="N76" t="n">
        <v>73.87</v>
      </c>
      <c r="O76" t="n">
        <v>34377.72</v>
      </c>
      <c r="P76" t="n">
        <v>73.90000000000001</v>
      </c>
      <c r="Q76" t="n">
        <v>202.81</v>
      </c>
      <c r="R76" t="n">
        <v>19.6</v>
      </c>
      <c r="S76" t="n">
        <v>13.89</v>
      </c>
      <c r="T76" t="n">
        <v>1178.85</v>
      </c>
      <c r="U76" t="n">
        <v>0.71</v>
      </c>
      <c r="V76" t="n">
        <v>0.76</v>
      </c>
      <c r="W76" t="n">
        <v>0.64</v>
      </c>
      <c r="X76" t="n">
        <v>0.06</v>
      </c>
      <c r="Y76" t="n">
        <v>1</v>
      </c>
      <c r="Z76" t="n">
        <v>10</v>
      </c>
      <c r="AA76" t="n">
        <v>113.3904809623635</v>
      </c>
      <c r="AB76" t="n">
        <v>155.1458584876051</v>
      </c>
      <c r="AC76" t="n">
        <v>140.3389555021705</v>
      </c>
      <c r="AD76" t="n">
        <v>113390.4809623635</v>
      </c>
      <c r="AE76" t="n">
        <v>155145.8584876051</v>
      </c>
      <c r="AF76" t="n">
        <v>4.017671309044221e-06</v>
      </c>
      <c r="AG76" t="n">
        <v>11</v>
      </c>
      <c r="AH76" t="n">
        <v>140338.9555021705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12.4391</v>
      </c>
      <c r="E77" t="n">
        <v>8.039999999999999</v>
      </c>
      <c r="F77" t="n">
        <v>5.09</v>
      </c>
      <c r="G77" t="n">
        <v>76.40000000000001</v>
      </c>
      <c r="H77" t="n">
        <v>1.27</v>
      </c>
      <c r="I77" t="n">
        <v>4</v>
      </c>
      <c r="J77" t="n">
        <v>277.33</v>
      </c>
      <c r="K77" t="n">
        <v>58.47</v>
      </c>
      <c r="L77" t="n">
        <v>19.75</v>
      </c>
      <c r="M77" t="n">
        <v>2</v>
      </c>
      <c r="N77" t="n">
        <v>74.09999999999999</v>
      </c>
      <c r="O77" t="n">
        <v>34437.85</v>
      </c>
      <c r="P77" t="n">
        <v>73.95999999999999</v>
      </c>
      <c r="Q77" t="n">
        <v>202.81</v>
      </c>
      <c r="R77" t="n">
        <v>19.36</v>
      </c>
      <c r="S77" t="n">
        <v>13.89</v>
      </c>
      <c r="T77" t="n">
        <v>1058.88</v>
      </c>
      <c r="U77" t="n">
        <v>0.72</v>
      </c>
      <c r="V77" t="n">
        <v>0.76</v>
      </c>
      <c r="W77" t="n">
        <v>0.64</v>
      </c>
      <c r="X77" t="n">
        <v>0.06</v>
      </c>
      <c r="Y77" t="n">
        <v>1</v>
      </c>
      <c r="Z77" t="n">
        <v>10</v>
      </c>
      <c r="AA77" t="n">
        <v>113.3877656972861</v>
      </c>
      <c r="AB77" t="n">
        <v>155.1421433421371</v>
      </c>
      <c r="AC77" t="n">
        <v>140.3355949249718</v>
      </c>
      <c r="AD77" t="n">
        <v>113387.7656972861</v>
      </c>
      <c r="AE77" t="n">
        <v>155142.1433421371</v>
      </c>
      <c r="AF77" t="n">
        <v>4.020159851692646e-06</v>
      </c>
      <c r="AG77" t="n">
        <v>11</v>
      </c>
      <c r="AH77" t="n">
        <v>140335.5949249718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12.4271</v>
      </c>
      <c r="E78" t="n">
        <v>8.050000000000001</v>
      </c>
      <c r="F78" t="n">
        <v>5.1</v>
      </c>
      <c r="G78" t="n">
        <v>76.52</v>
      </c>
      <c r="H78" t="n">
        <v>1.28</v>
      </c>
      <c r="I78" t="n">
        <v>4</v>
      </c>
      <c r="J78" t="n">
        <v>277.82</v>
      </c>
      <c r="K78" t="n">
        <v>58.47</v>
      </c>
      <c r="L78" t="n">
        <v>20</v>
      </c>
      <c r="M78" t="n">
        <v>2</v>
      </c>
      <c r="N78" t="n">
        <v>74.34</v>
      </c>
      <c r="O78" t="n">
        <v>34498.07</v>
      </c>
      <c r="P78" t="n">
        <v>73.94</v>
      </c>
      <c r="Q78" t="n">
        <v>202.81</v>
      </c>
      <c r="R78" t="n">
        <v>19.51</v>
      </c>
      <c r="S78" t="n">
        <v>13.89</v>
      </c>
      <c r="T78" t="n">
        <v>1134.21</v>
      </c>
      <c r="U78" t="n">
        <v>0.71</v>
      </c>
      <c r="V78" t="n">
        <v>0.76</v>
      </c>
      <c r="W78" t="n">
        <v>0.65</v>
      </c>
      <c r="X78" t="n">
        <v>0.06</v>
      </c>
      <c r="Y78" t="n">
        <v>1</v>
      </c>
      <c r="Z78" t="n">
        <v>10</v>
      </c>
      <c r="AA78" t="n">
        <v>113.4203907397551</v>
      </c>
      <c r="AB78" t="n">
        <v>155.1867823645586</v>
      </c>
      <c r="AC78" t="n">
        <v>140.3759736617446</v>
      </c>
      <c r="AD78" t="n">
        <v>113420.3907397552</v>
      </c>
      <c r="AE78" t="n">
        <v>155186.7823645585</v>
      </c>
      <c r="AF78" t="n">
        <v>4.016281603409385e-06</v>
      </c>
      <c r="AG78" t="n">
        <v>11</v>
      </c>
      <c r="AH78" t="n">
        <v>140375.9736617446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12.4292</v>
      </c>
      <c r="E79" t="n">
        <v>8.050000000000001</v>
      </c>
      <c r="F79" t="n">
        <v>5.1</v>
      </c>
      <c r="G79" t="n">
        <v>76.5</v>
      </c>
      <c r="H79" t="n">
        <v>1.3</v>
      </c>
      <c r="I79" t="n">
        <v>4</v>
      </c>
      <c r="J79" t="n">
        <v>278.3</v>
      </c>
      <c r="K79" t="n">
        <v>58.47</v>
      </c>
      <c r="L79" t="n">
        <v>20.25</v>
      </c>
      <c r="M79" t="n">
        <v>2</v>
      </c>
      <c r="N79" t="n">
        <v>74.58</v>
      </c>
      <c r="O79" t="n">
        <v>34558.39</v>
      </c>
      <c r="P79" t="n">
        <v>73.73</v>
      </c>
      <c r="Q79" t="n">
        <v>202.81</v>
      </c>
      <c r="R79" t="n">
        <v>19.46</v>
      </c>
      <c r="S79" t="n">
        <v>13.89</v>
      </c>
      <c r="T79" t="n">
        <v>1111.8</v>
      </c>
      <c r="U79" t="n">
        <v>0.71</v>
      </c>
      <c r="V79" t="n">
        <v>0.76</v>
      </c>
      <c r="W79" t="n">
        <v>0.65</v>
      </c>
      <c r="X79" t="n">
        <v>0.06</v>
      </c>
      <c r="Y79" t="n">
        <v>1</v>
      </c>
      <c r="Z79" t="n">
        <v>10</v>
      </c>
      <c r="AA79" t="n">
        <v>113.3223884563038</v>
      </c>
      <c r="AB79" t="n">
        <v>155.0526913167848</v>
      </c>
      <c r="AC79" t="n">
        <v>140.2546800753724</v>
      </c>
      <c r="AD79" t="n">
        <v>113322.3884563038</v>
      </c>
      <c r="AE79" t="n">
        <v>155052.6913167848</v>
      </c>
      <c r="AF79" t="n">
        <v>4.016960296858956e-06</v>
      </c>
      <c r="AG79" t="n">
        <v>11</v>
      </c>
      <c r="AH79" t="n">
        <v>140254.6800753724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12.4335</v>
      </c>
      <c r="E80" t="n">
        <v>8.039999999999999</v>
      </c>
      <c r="F80" t="n">
        <v>5.1</v>
      </c>
      <c r="G80" t="n">
        <v>76.45</v>
      </c>
      <c r="H80" t="n">
        <v>1.31</v>
      </c>
      <c r="I80" t="n">
        <v>4</v>
      </c>
      <c r="J80" t="n">
        <v>278.79</v>
      </c>
      <c r="K80" t="n">
        <v>58.47</v>
      </c>
      <c r="L80" t="n">
        <v>20.5</v>
      </c>
      <c r="M80" t="n">
        <v>2</v>
      </c>
      <c r="N80" t="n">
        <v>74.81999999999999</v>
      </c>
      <c r="O80" t="n">
        <v>34618.81</v>
      </c>
      <c r="P80" t="n">
        <v>73.48</v>
      </c>
      <c r="Q80" t="n">
        <v>202.81</v>
      </c>
      <c r="R80" t="n">
        <v>19.51</v>
      </c>
      <c r="S80" t="n">
        <v>13.89</v>
      </c>
      <c r="T80" t="n">
        <v>1136.7</v>
      </c>
      <c r="U80" t="n">
        <v>0.71</v>
      </c>
      <c r="V80" t="n">
        <v>0.76</v>
      </c>
      <c r="W80" t="n">
        <v>0.64</v>
      </c>
      <c r="X80" t="n">
        <v>0.06</v>
      </c>
      <c r="Y80" t="n">
        <v>1</v>
      </c>
      <c r="Z80" t="n">
        <v>10</v>
      </c>
      <c r="AA80" t="n">
        <v>113.2006037379293</v>
      </c>
      <c r="AB80" t="n">
        <v>154.8860600923423</v>
      </c>
      <c r="AC80" t="n">
        <v>140.1039519011223</v>
      </c>
      <c r="AD80" t="n">
        <v>113200.6037379293</v>
      </c>
      <c r="AE80" t="n">
        <v>154886.0600923423</v>
      </c>
      <c r="AF80" t="n">
        <v>4.018350002493791e-06</v>
      </c>
      <c r="AG80" t="n">
        <v>11</v>
      </c>
      <c r="AH80" t="n">
        <v>140103.9519011223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12.4417</v>
      </c>
      <c r="E81" t="n">
        <v>8.039999999999999</v>
      </c>
      <c r="F81" t="n">
        <v>5.09</v>
      </c>
      <c r="G81" t="n">
        <v>76.38</v>
      </c>
      <c r="H81" t="n">
        <v>1.32</v>
      </c>
      <c r="I81" t="n">
        <v>4</v>
      </c>
      <c r="J81" t="n">
        <v>279.28</v>
      </c>
      <c r="K81" t="n">
        <v>58.47</v>
      </c>
      <c r="L81" t="n">
        <v>20.75</v>
      </c>
      <c r="M81" t="n">
        <v>2</v>
      </c>
      <c r="N81" t="n">
        <v>75.06</v>
      </c>
      <c r="O81" t="n">
        <v>34679.32</v>
      </c>
      <c r="P81" t="n">
        <v>73.23999999999999</v>
      </c>
      <c r="Q81" t="n">
        <v>202.81</v>
      </c>
      <c r="R81" t="n">
        <v>19.3</v>
      </c>
      <c r="S81" t="n">
        <v>13.89</v>
      </c>
      <c r="T81" t="n">
        <v>1030.18</v>
      </c>
      <c r="U81" t="n">
        <v>0.72</v>
      </c>
      <c r="V81" t="n">
        <v>0.76</v>
      </c>
      <c r="W81" t="n">
        <v>0.64</v>
      </c>
      <c r="X81" t="n">
        <v>0.05</v>
      </c>
      <c r="Y81" t="n">
        <v>1</v>
      </c>
      <c r="Z81" t="n">
        <v>10</v>
      </c>
      <c r="AA81" t="n">
        <v>113.0653557757058</v>
      </c>
      <c r="AB81" t="n">
        <v>154.7010078637093</v>
      </c>
      <c r="AC81" t="n">
        <v>139.9365607974675</v>
      </c>
      <c r="AD81" t="n">
        <v>113065.3557757058</v>
      </c>
      <c r="AE81" t="n">
        <v>154701.0078637094</v>
      </c>
      <c r="AF81" t="n">
        <v>4.021000138820686e-06</v>
      </c>
      <c r="AG81" t="n">
        <v>11</v>
      </c>
      <c r="AH81" t="n">
        <v>139936.5607974675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12.4331</v>
      </c>
      <c r="E82" t="n">
        <v>8.039999999999999</v>
      </c>
      <c r="F82" t="n">
        <v>5.1</v>
      </c>
      <c r="G82" t="n">
        <v>76.45999999999999</v>
      </c>
      <c r="H82" t="n">
        <v>1.34</v>
      </c>
      <c r="I82" t="n">
        <v>4</v>
      </c>
      <c r="J82" t="n">
        <v>279.78</v>
      </c>
      <c r="K82" t="n">
        <v>58.47</v>
      </c>
      <c r="L82" t="n">
        <v>21</v>
      </c>
      <c r="M82" t="n">
        <v>2</v>
      </c>
      <c r="N82" t="n">
        <v>75.3</v>
      </c>
      <c r="O82" t="n">
        <v>34739.92</v>
      </c>
      <c r="P82" t="n">
        <v>73.18000000000001</v>
      </c>
      <c r="Q82" t="n">
        <v>202.81</v>
      </c>
      <c r="R82" t="n">
        <v>19.44</v>
      </c>
      <c r="S82" t="n">
        <v>13.89</v>
      </c>
      <c r="T82" t="n">
        <v>1102.29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113.070440167441</v>
      </c>
      <c r="AB82" t="n">
        <v>154.7079645527889</v>
      </c>
      <c r="AC82" t="n">
        <v>139.9428535499051</v>
      </c>
      <c r="AD82" t="n">
        <v>113070.440167441</v>
      </c>
      <c r="AE82" t="n">
        <v>154707.9645527889</v>
      </c>
      <c r="AF82" t="n">
        <v>4.018220727551016e-06</v>
      </c>
      <c r="AG82" t="n">
        <v>11</v>
      </c>
      <c r="AH82" t="n">
        <v>139942.8535499051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12.4468</v>
      </c>
      <c r="E83" t="n">
        <v>8.029999999999999</v>
      </c>
      <c r="F83" t="n">
        <v>5.09</v>
      </c>
      <c r="G83" t="n">
        <v>76.33</v>
      </c>
      <c r="H83" t="n">
        <v>1.35</v>
      </c>
      <c r="I83" t="n">
        <v>4</v>
      </c>
      <c r="J83" t="n">
        <v>280.27</v>
      </c>
      <c r="K83" t="n">
        <v>58.47</v>
      </c>
      <c r="L83" t="n">
        <v>21.25</v>
      </c>
      <c r="M83" t="n">
        <v>2</v>
      </c>
      <c r="N83" t="n">
        <v>75.54000000000001</v>
      </c>
      <c r="O83" t="n">
        <v>34800.62</v>
      </c>
      <c r="P83" t="n">
        <v>72.87</v>
      </c>
      <c r="Q83" t="n">
        <v>202.81</v>
      </c>
      <c r="R83" t="n">
        <v>19.21</v>
      </c>
      <c r="S83" t="n">
        <v>13.89</v>
      </c>
      <c r="T83" t="n">
        <v>985.3</v>
      </c>
      <c r="U83" t="n">
        <v>0.72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112.8890426953361</v>
      </c>
      <c r="AB83" t="n">
        <v>154.4597685287635</v>
      </c>
      <c r="AC83" t="n">
        <v>139.7183450060672</v>
      </c>
      <c r="AD83" t="n">
        <v>112889.0426953361</v>
      </c>
      <c r="AE83" t="n">
        <v>154459.7685287635</v>
      </c>
      <c r="AF83" t="n">
        <v>4.022648394341072e-06</v>
      </c>
      <c r="AG83" t="n">
        <v>11</v>
      </c>
      <c r="AH83" t="n">
        <v>139718.3450060672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12.4365</v>
      </c>
      <c r="E84" t="n">
        <v>8.039999999999999</v>
      </c>
      <c r="F84" t="n">
        <v>5.09</v>
      </c>
      <c r="G84" t="n">
        <v>76.42</v>
      </c>
      <c r="H84" t="n">
        <v>1.36</v>
      </c>
      <c r="I84" t="n">
        <v>4</v>
      </c>
      <c r="J84" t="n">
        <v>280.76</v>
      </c>
      <c r="K84" t="n">
        <v>58.47</v>
      </c>
      <c r="L84" t="n">
        <v>21.5</v>
      </c>
      <c r="M84" t="n">
        <v>2</v>
      </c>
      <c r="N84" t="n">
        <v>75.79000000000001</v>
      </c>
      <c r="O84" t="n">
        <v>34861.41</v>
      </c>
      <c r="P84" t="n">
        <v>72.75</v>
      </c>
      <c r="Q84" t="n">
        <v>202.81</v>
      </c>
      <c r="R84" t="n">
        <v>19.41</v>
      </c>
      <c r="S84" t="n">
        <v>13.89</v>
      </c>
      <c r="T84" t="n">
        <v>1083.61</v>
      </c>
      <c r="U84" t="n">
        <v>0.72</v>
      </c>
      <c r="V84" t="n">
        <v>0.76</v>
      </c>
      <c r="W84" t="n">
        <v>0.64</v>
      </c>
      <c r="X84" t="n">
        <v>0.06</v>
      </c>
      <c r="Y84" t="n">
        <v>1</v>
      </c>
      <c r="Z84" t="n">
        <v>10</v>
      </c>
      <c r="AA84" t="n">
        <v>112.8657818181477</v>
      </c>
      <c r="AB84" t="n">
        <v>154.4279419703968</v>
      </c>
      <c r="AC84" t="n">
        <v>139.6895559297622</v>
      </c>
      <c r="AD84" t="n">
        <v>112865.7818181477</v>
      </c>
      <c r="AE84" t="n">
        <v>154427.9419703968</v>
      </c>
      <c r="AF84" t="n">
        <v>4.019319564564606e-06</v>
      </c>
      <c r="AG84" t="n">
        <v>11</v>
      </c>
      <c r="AH84" t="n">
        <v>139689.5559297622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12.4404</v>
      </c>
      <c r="E85" t="n">
        <v>8.039999999999999</v>
      </c>
      <c r="F85" t="n">
        <v>5.09</v>
      </c>
      <c r="G85" t="n">
        <v>76.39</v>
      </c>
      <c r="H85" t="n">
        <v>1.38</v>
      </c>
      <c r="I85" t="n">
        <v>4</v>
      </c>
      <c r="J85" t="n">
        <v>281.25</v>
      </c>
      <c r="K85" t="n">
        <v>58.47</v>
      </c>
      <c r="L85" t="n">
        <v>21.75</v>
      </c>
      <c r="M85" t="n">
        <v>2</v>
      </c>
      <c r="N85" t="n">
        <v>76.03</v>
      </c>
      <c r="O85" t="n">
        <v>34922.31</v>
      </c>
      <c r="P85" t="n">
        <v>72.44</v>
      </c>
      <c r="Q85" t="n">
        <v>202.81</v>
      </c>
      <c r="R85" t="n">
        <v>19.39</v>
      </c>
      <c r="S85" t="n">
        <v>13.89</v>
      </c>
      <c r="T85" t="n">
        <v>1072.45</v>
      </c>
      <c r="U85" t="n">
        <v>0.72</v>
      </c>
      <c r="V85" t="n">
        <v>0.76</v>
      </c>
      <c r="W85" t="n">
        <v>0.64</v>
      </c>
      <c r="X85" t="n">
        <v>0.05</v>
      </c>
      <c r="Y85" t="n">
        <v>1</v>
      </c>
      <c r="Z85" t="n">
        <v>10</v>
      </c>
      <c r="AA85" t="n">
        <v>112.7191106943654</v>
      </c>
      <c r="AB85" t="n">
        <v>154.2272600681647</v>
      </c>
      <c r="AC85" t="n">
        <v>139.5080268266203</v>
      </c>
      <c r="AD85" t="n">
        <v>112719.1106943654</v>
      </c>
      <c r="AE85" t="n">
        <v>154227.2600681647</v>
      </c>
      <c r="AF85" t="n">
        <v>4.020579995256666e-06</v>
      </c>
      <c r="AG85" t="n">
        <v>11</v>
      </c>
      <c r="AH85" t="n">
        <v>139508.0268266203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12.4425</v>
      </c>
      <c r="E86" t="n">
        <v>8.039999999999999</v>
      </c>
      <c r="F86" t="n">
        <v>5.09</v>
      </c>
      <c r="G86" t="n">
        <v>76.37</v>
      </c>
      <c r="H86" t="n">
        <v>1.39</v>
      </c>
      <c r="I86" t="n">
        <v>4</v>
      </c>
      <c r="J86" t="n">
        <v>281.75</v>
      </c>
      <c r="K86" t="n">
        <v>58.47</v>
      </c>
      <c r="L86" t="n">
        <v>22</v>
      </c>
      <c r="M86" t="n">
        <v>2</v>
      </c>
      <c r="N86" t="n">
        <v>76.28</v>
      </c>
      <c r="O86" t="n">
        <v>34983.29</v>
      </c>
      <c r="P86" t="n">
        <v>72.05</v>
      </c>
      <c r="Q86" t="n">
        <v>202.82</v>
      </c>
      <c r="R86" t="n">
        <v>19.22</v>
      </c>
      <c r="S86" t="n">
        <v>13.89</v>
      </c>
      <c r="T86" t="n">
        <v>988.3200000000001</v>
      </c>
      <c r="U86" t="n">
        <v>0.72</v>
      </c>
      <c r="V86" t="n">
        <v>0.76</v>
      </c>
      <c r="W86" t="n">
        <v>0.64</v>
      </c>
      <c r="X86" t="n">
        <v>0.05</v>
      </c>
      <c r="Y86" t="n">
        <v>1</v>
      </c>
      <c r="Z86" t="n">
        <v>10</v>
      </c>
      <c r="AA86" t="n">
        <v>112.5426051821749</v>
      </c>
      <c r="AB86" t="n">
        <v>153.985757439512</v>
      </c>
      <c r="AC86" t="n">
        <v>139.2895728698951</v>
      </c>
      <c r="AD86" t="n">
        <v>112542.6051821749</v>
      </c>
      <c r="AE86" t="n">
        <v>153985.757439512</v>
      </c>
      <c r="AF86" t="n">
        <v>4.021258688706237e-06</v>
      </c>
      <c r="AG86" t="n">
        <v>11</v>
      </c>
      <c r="AH86" t="n">
        <v>139289.5728698951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12.4507</v>
      </c>
      <c r="E87" t="n">
        <v>8.029999999999999</v>
      </c>
      <c r="F87" t="n">
        <v>5.09</v>
      </c>
      <c r="G87" t="n">
        <v>76.29000000000001</v>
      </c>
      <c r="H87" t="n">
        <v>1.4</v>
      </c>
      <c r="I87" t="n">
        <v>4</v>
      </c>
      <c r="J87" t="n">
        <v>282.24</v>
      </c>
      <c r="K87" t="n">
        <v>58.47</v>
      </c>
      <c r="L87" t="n">
        <v>22.25</v>
      </c>
      <c r="M87" t="n">
        <v>2</v>
      </c>
      <c r="N87" t="n">
        <v>76.52</v>
      </c>
      <c r="O87" t="n">
        <v>35044.38</v>
      </c>
      <c r="P87" t="n">
        <v>71.64</v>
      </c>
      <c r="Q87" t="n">
        <v>202.81</v>
      </c>
      <c r="R87" t="n">
        <v>19.12</v>
      </c>
      <c r="S87" t="n">
        <v>13.89</v>
      </c>
      <c r="T87" t="n">
        <v>942.09</v>
      </c>
      <c r="U87" t="n">
        <v>0.73</v>
      </c>
      <c r="V87" t="n">
        <v>0.76</v>
      </c>
      <c r="W87" t="n">
        <v>0.64</v>
      </c>
      <c r="X87" t="n">
        <v>0.05</v>
      </c>
      <c r="Y87" t="n">
        <v>1</v>
      </c>
      <c r="Z87" t="n">
        <v>10</v>
      </c>
      <c r="AA87" t="n">
        <v>112.3403715324839</v>
      </c>
      <c r="AB87" t="n">
        <v>153.7090524380861</v>
      </c>
      <c r="AC87" t="n">
        <v>139.0392762054473</v>
      </c>
      <c r="AD87" t="n">
        <v>112340.3715324839</v>
      </c>
      <c r="AE87" t="n">
        <v>153709.0524380861</v>
      </c>
      <c r="AF87" t="n">
        <v>4.023908825033132e-06</v>
      </c>
      <c r="AG87" t="n">
        <v>11</v>
      </c>
      <c r="AH87" t="n">
        <v>139039.2762054473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12.4404</v>
      </c>
      <c r="E88" t="n">
        <v>8.039999999999999</v>
      </c>
      <c r="F88" t="n">
        <v>5.09</v>
      </c>
      <c r="G88" t="n">
        <v>76.39</v>
      </c>
      <c r="H88" t="n">
        <v>1.42</v>
      </c>
      <c r="I88" t="n">
        <v>4</v>
      </c>
      <c r="J88" t="n">
        <v>282.74</v>
      </c>
      <c r="K88" t="n">
        <v>58.47</v>
      </c>
      <c r="L88" t="n">
        <v>22.5</v>
      </c>
      <c r="M88" t="n">
        <v>2</v>
      </c>
      <c r="N88" t="n">
        <v>76.77</v>
      </c>
      <c r="O88" t="n">
        <v>35105.56</v>
      </c>
      <c r="P88" t="n">
        <v>71.59999999999999</v>
      </c>
      <c r="Q88" t="n">
        <v>202.81</v>
      </c>
      <c r="R88" t="n">
        <v>19.25</v>
      </c>
      <c r="S88" t="n">
        <v>13.89</v>
      </c>
      <c r="T88" t="n">
        <v>1003.14</v>
      </c>
      <c r="U88" t="n">
        <v>0.72</v>
      </c>
      <c r="V88" t="n">
        <v>0.76</v>
      </c>
      <c r="W88" t="n">
        <v>0.64</v>
      </c>
      <c r="X88" t="n">
        <v>0.05</v>
      </c>
      <c r="Y88" t="n">
        <v>1</v>
      </c>
      <c r="Z88" t="n">
        <v>10</v>
      </c>
      <c r="AA88" t="n">
        <v>112.3516590693176</v>
      </c>
      <c r="AB88" t="n">
        <v>153.7244965439529</v>
      </c>
      <c r="AC88" t="n">
        <v>139.0532463475261</v>
      </c>
      <c r="AD88" t="n">
        <v>112351.6590693176</v>
      </c>
      <c r="AE88" t="n">
        <v>153724.4965439529</v>
      </c>
      <c r="AF88" t="n">
        <v>4.020579995256666e-06</v>
      </c>
      <c r="AG88" t="n">
        <v>11</v>
      </c>
      <c r="AH88" t="n">
        <v>139053.2463475261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12.4451</v>
      </c>
      <c r="E89" t="n">
        <v>8.039999999999999</v>
      </c>
      <c r="F89" t="n">
        <v>5.09</v>
      </c>
      <c r="G89" t="n">
        <v>76.34</v>
      </c>
      <c r="H89" t="n">
        <v>1.43</v>
      </c>
      <c r="I89" t="n">
        <v>4</v>
      </c>
      <c r="J89" t="n">
        <v>283.24</v>
      </c>
      <c r="K89" t="n">
        <v>58.47</v>
      </c>
      <c r="L89" t="n">
        <v>22.75</v>
      </c>
      <c r="M89" t="n">
        <v>2</v>
      </c>
      <c r="N89" t="n">
        <v>77.01000000000001</v>
      </c>
      <c r="O89" t="n">
        <v>35166.85</v>
      </c>
      <c r="P89" t="n">
        <v>71.37</v>
      </c>
      <c r="Q89" t="n">
        <v>202.82</v>
      </c>
      <c r="R89" t="n">
        <v>19.2</v>
      </c>
      <c r="S89" t="n">
        <v>13.89</v>
      </c>
      <c r="T89" t="n">
        <v>978.5599999999999</v>
      </c>
      <c r="U89" t="n">
        <v>0.72</v>
      </c>
      <c r="V89" t="n">
        <v>0.76</v>
      </c>
      <c r="W89" t="n">
        <v>0.64</v>
      </c>
      <c r="X89" t="n">
        <v>0.05</v>
      </c>
      <c r="Y89" t="n">
        <v>1</v>
      </c>
      <c r="Z89" t="n">
        <v>10</v>
      </c>
      <c r="AA89" t="n">
        <v>112.2379510001026</v>
      </c>
      <c r="AB89" t="n">
        <v>153.5689161472071</v>
      </c>
      <c r="AC89" t="n">
        <v>138.9125143254871</v>
      </c>
      <c r="AD89" t="n">
        <v>112237.9510001026</v>
      </c>
      <c r="AE89" t="n">
        <v>153568.9161472071</v>
      </c>
      <c r="AF89" t="n">
        <v>4.022098975834277e-06</v>
      </c>
      <c r="AG89" t="n">
        <v>11</v>
      </c>
      <c r="AH89" t="n">
        <v>138912.5143254871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12.4464</v>
      </c>
      <c r="E90" t="n">
        <v>8.029999999999999</v>
      </c>
      <c r="F90" t="n">
        <v>5.09</v>
      </c>
      <c r="G90" t="n">
        <v>76.33</v>
      </c>
      <c r="H90" t="n">
        <v>1.44</v>
      </c>
      <c r="I90" t="n">
        <v>4</v>
      </c>
      <c r="J90" t="n">
        <v>283.74</v>
      </c>
      <c r="K90" t="n">
        <v>58.47</v>
      </c>
      <c r="L90" t="n">
        <v>23</v>
      </c>
      <c r="M90" t="n">
        <v>2</v>
      </c>
      <c r="N90" t="n">
        <v>77.26000000000001</v>
      </c>
      <c r="O90" t="n">
        <v>35228.23</v>
      </c>
      <c r="P90" t="n">
        <v>71.18000000000001</v>
      </c>
      <c r="Q90" t="n">
        <v>202.81</v>
      </c>
      <c r="R90" t="n">
        <v>19.15</v>
      </c>
      <c r="S90" t="n">
        <v>13.89</v>
      </c>
      <c r="T90" t="n">
        <v>956.9400000000001</v>
      </c>
      <c r="U90" t="n">
        <v>0.73</v>
      </c>
      <c r="V90" t="n">
        <v>0.76</v>
      </c>
      <c r="W90" t="n">
        <v>0.64</v>
      </c>
      <c r="X90" t="n">
        <v>0.05</v>
      </c>
      <c r="Y90" t="n">
        <v>1</v>
      </c>
      <c r="Z90" t="n">
        <v>10</v>
      </c>
      <c r="AA90" t="n">
        <v>112.1512563699145</v>
      </c>
      <c r="AB90" t="n">
        <v>153.4502967294866</v>
      </c>
      <c r="AC90" t="n">
        <v>138.8052157785105</v>
      </c>
      <c r="AD90" t="n">
        <v>112151.2563699145</v>
      </c>
      <c r="AE90" t="n">
        <v>153450.2967294866</v>
      </c>
      <c r="AF90" t="n">
        <v>4.022519119398297e-06</v>
      </c>
      <c r="AG90" t="n">
        <v>11</v>
      </c>
      <c r="AH90" t="n">
        <v>138805.2157785105</v>
      </c>
    </row>
    <row r="91">
      <c r="A91" t="n">
        <v>89</v>
      </c>
      <c r="B91" t="n">
        <v>125</v>
      </c>
      <c r="C91" t="inlineStr">
        <is>
          <t xml:space="preserve">CONCLUIDO	</t>
        </is>
      </c>
      <c r="D91" t="n">
        <v>12.4494</v>
      </c>
      <c r="E91" t="n">
        <v>8.029999999999999</v>
      </c>
      <c r="F91" t="n">
        <v>5.09</v>
      </c>
      <c r="G91" t="n">
        <v>76.3</v>
      </c>
      <c r="H91" t="n">
        <v>1.46</v>
      </c>
      <c r="I91" t="n">
        <v>4</v>
      </c>
      <c r="J91" t="n">
        <v>284.23</v>
      </c>
      <c r="K91" t="n">
        <v>58.47</v>
      </c>
      <c r="L91" t="n">
        <v>23.25</v>
      </c>
      <c r="M91" t="n">
        <v>2</v>
      </c>
      <c r="N91" t="n">
        <v>77.51000000000001</v>
      </c>
      <c r="O91" t="n">
        <v>35289.71</v>
      </c>
      <c r="P91" t="n">
        <v>70.8</v>
      </c>
      <c r="Q91" t="n">
        <v>202.81</v>
      </c>
      <c r="R91" t="n">
        <v>19.08</v>
      </c>
      <c r="S91" t="n">
        <v>13.89</v>
      </c>
      <c r="T91" t="n">
        <v>921.0599999999999</v>
      </c>
      <c r="U91" t="n">
        <v>0.73</v>
      </c>
      <c r="V91" t="n">
        <v>0.76</v>
      </c>
      <c r="W91" t="n">
        <v>0.64</v>
      </c>
      <c r="X91" t="n">
        <v>0.05</v>
      </c>
      <c r="Y91" t="n">
        <v>1</v>
      </c>
      <c r="Z91" t="n">
        <v>10</v>
      </c>
      <c r="AA91" t="n">
        <v>111.9768160091573</v>
      </c>
      <c r="AB91" t="n">
        <v>153.2116197321332</v>
      </c>
      <c r="AC91" t="n">
        <v>138.5893177787992</v>
      </c>
      <c r="AD91" t="n">
        <v>111976.8160091574</v>
      </c>
      <c r="AE91" t="n">
        <v>153211.6197321332</v>
      </c>
      <c r="AF91" t="n">
        <v>4.023488681469112e-06</v>
      </c>
      <c r="AG91" t="n">
        <v>11</v>
      </c>
      <c r="AH91" t="n">
        <v>138589.3177787992</v>
      </c>
    </row>
    <row r="92">
      <c r="A92" t="n">
        <v>90</v>
      </c>
      <c r="B92" t="n">
        <v>125</v>
      </c>
      <c r="C92" t="inlineStr">
        <is>
          <t xml:space="preserve">CONCLUIDO	</t>
        </is>
      </c>
      <c r="D92" t="n">
        <v>12.4511</v>
      </c>
      <c r="E92" t="n">
        <v>8.029999999999999</v>
      </c>
      <c r="F92" t="n">
        <v>5.09</v>
      </c>
      <c r="G92" t="n">
        <v>76.28</v>
      </c>
      <c r="H92" t="n">
        <v>1.47</v>
      </c>
      <c r="I92" t="n">
        <v>4</v>
      </c>
      <c r="J92" t="n">
        <v>284.73</v>
      </c>
      <c r="K92" t="n">
        <v>58.47</v>
      </c>
      <c r="L92" t="n">
        <v>23.5</v>
      </c>
      <c r="M92" t="n">
        <v>2</v>
      </c>
      <c r="N92" t="n">
        <v>77.76000000000001</v>
      </c>
      <c r="O92" t="n">
        <v>35351.29</v>
      </c>
      <c r="P92" t="n">
        <v>70.62</v>
      </c>
      <c r="Q92" t="n">
        <v>202.81</v>
      </c>
      <c r="R92" t="n">
        <v>19.09</v>
      </c>
      <c r="S92" t="n">
        <v>13.89</v>
      </c>
      <c r="T92" t="n">
        <v>926.0599999999999</v>
      </c>
      <c r="U92" t="n">
        <v>0.73</v>
      </c>
      <c r="V92" t="n">
        <v>0.76</v>
      </c>
      <c r="W92" t="n">
        <v>0.64</v>
      </c>
      <c r="X92" t="n">
        <v>0.05</v>
      </c>
      <c r="Y92" t="n">
        <v>1</v>
      </c>
      <c r="Z92" t="n">
        <v>10</v>
      </c>
      <c r="AA92" t="n">
        <v>111.8934468007522</v>
      </c>
      <c r="AB92" t="n">
        <v>153.0975503032035</v>
      </c>
      <c r="AC92" t="n">
        <v>138.486134976069</v>
      </c>
      <c r="AD92" t="n">
        <v>111893.4468007522</v>
      </c>
      <c r="AE92" t="n">
        <v>153097.5503032035</v>
      </c>
      <c r="AF92" t="n">
        <v>4.024038099975907e-06</v>
      </c>
      <c r="AG92" t="n">
        <v>11</v>
      </c>
      <c r="AH92" t="n">
        <v>138486.134976069</v>
      </c>
    </row>
    <row r="93">
      <c r="A93" t="n">
        <v>91</v>
      </c>
      <c r="B93" t="n">
        <v>125</v>
      </c>
      <c r="C93" t="inlineStr">
        <is>
          <t xml:space="preserve">CONCLUIDO	</t>
        </is>
      </c>
      <c r="D93" t="n">
        <v>12.455</v>
      </c>
      <c r="E93" t="n">
        <v>8.029999999999999</v>
      </c>
      <c r="F93" t="n">
        <v>5.08</v>
      </c>
      <c r="G93" t="n">
        <v>76.25</v>
      </c>
      <c r="H93" t="n">
        <v>1.48</v>
      </c>
      <c r="I93" t="n">
        <v>4</v>
      </c>
      <c r="J93" t="n">
        <v>285.23</v>
      </c>
      <c r="K93" t="n">
        <v>58.47</v>
      </c>
      <c r="L93" t="n">
        <v>23.75</v>
      </c>
      <c r="M93" t="n">
        <v>2</v>
      </c>
      <c r="N93" t="n">
        <v>78.01000000000001</v>
      </c>
      <c r="O93" t="n">
        <v>35412.96</v>
      </c>
      <c r="P93" t="n">
        <v>70.25</v>
      </c>
      <c r="Q93" t="n">
        <v>202.81</v>
      </c>
      <c r="R93" t="n">
        <v>18.99</v>
      </c>
      <c r="S93" t="n">
        <v>13.89</v>
      </c>
      <c r="T93" t="n">
        <v>876.86</v>
      </c>
      <c r="U93" t="n">
        <v>0.73</v>
      </c>
      <c r="V93" t="n">
        <v>0.76</v>
      </c>
      <c r="W93" t="n">
        <v>0.64</v>
      </c>
      <c r="X93" t="n">
        <v>0.04</v>
      </c>
      <c r="Y93" t="n">
        <v>1</v>
      </c>
      <c r="Z93" t="n">
        <v>10</v>
      </c>
      <c r="AA93" t="n">
        <v>111.7142517551187</v>
      </c>
      <c r="AB93" t="n">
        <v>152.8523677362404</v>
      </c>
      <c r="AC93" t="n">
        <v>138.2643522891809</v>
      </c>
      <c r="AD93" t="n">
        <v>111714.2517551187</v>
      </c>
      <c r="AE93" t="n">
        <v>152852.3677362404</v>
      </c>
      <c r="AF93" t="n">
        <v>4.025298530667967e-06</v>
      </c>
      <c r="AG93" t="n">
        <v>11</v>
      </c>
      <c r="AH93" t="n">
        <v>138264.3522891809</v>
      </c>
    </row>
    <row r="94">
      <c r="A94" t="n">
        <v>92</v>
      </c>
      <c r="B94" t="n">
        <v>125</v>
      </c>
      <c r="C94" t="inlineStr">
        <is>
          <t xml:space="preserve">CONCLUIDO	</t>
        </is>
      </c>
      <c r="D94" t="n">
        <v>12.455</v>
      </c>
      <c r="E94" t="n">
        <v>8.029999999999999</v>
      </c>
      <c r="F94" t="n">
        <v>5.08</v>
      </c>
      <c r="G94" t="n">
        <v>76.25</v>
      </c>
      <c r="H94" t="n">
        <v>1.5</v>
      </c>
      <c r="I94" t="n">
        <v>4</v>
      </c>
      <c r="J94" t="n">
        <v>285.73</v>
      </c>
      <c r="K94" t="n">
        <v>58.47</v>
      </c>
      <c r="L94" t="n">
        <v>24</v>
      </c>
      <c r="M94" t="n">
        <v>2</v>
      </c>
      <c r="N94" t="n">
        <v>78.26000000000001</v>
      </c>
      <c r="O94" t="n">
        <v>35474.75</v>
      </c>
      <c r="P94" t="n">
        <v>69.81999999999999</v>
      </c>
      <c r="Q94" t="n">
        <v>202.83</v>
      </c>
      <c r="R94" t="n">
        <v>19.02</v>
      </c>
      <c r="S94" t="n">
        <v>13.89</v>
      </c>
      <c r="T94" t="n">
        <v>887.67</v>
      </c>
      <c r="U94" t="n">
        <v>0.73</v>
      </c>
      <c r="V94" t="n">
        <v>0.76</v>
      </c>
      <c r="W94" t="n">
        <v>0.64</v>
      </c>
      <c r="X94" t="n">
        <v>0.04</v>
      </c>
      <c r="Y94" t="n">
        <v>1</v>
      </c>
      <c r="Z94" t="n">
        <v>10</v>
      </c>
      <c r="AA94" t="n">
        <v>111.526372013345</v>
      </c>
      <c r="AB94" t="n">
        <v>152.5953023848765</v>
      </c>
      <c r="AC94" t="n">
        <v>138.0318208941575</v>
      </c>
      <c r="AD94" t="n">
        <v>111526.372013345</v>
      </c>
      <c r="AE94" t="n">
        <v>152595.3023848765</v>
      </c>
      <c r="AF94" t="n">
        <v>4.025298530667967e-06</v>
      </c>
      <c r="AG94" t="n">
        <v>11</v>
      </c>
      <c r="AH94" t="n">
        <v>138031.8208941575</v>
      </c>
    </row>
    <row r="95">
      <c r="A95" t="n">
        <v>93</v>
      </c>
      <c r="B95" t="n">
        <v>125</v>
      </c>
      <c r="C95" t="inlineStr">
        <is>
          <t xml:space="preserve">CONCLUIDO	</t>
        </is>
      </c>
      <c r="D95" t="n">
        <v>12.4507</v>
      </c>
      <c r="E95" t="n">
        <v>8.029999999999999</v>
      </c>
      <c r="F95" t="n">
        <v>5.09</v>
      </c>
      <c r="G95" t="n">
        <v>76.29000000000001</v>
      </c>
      <c r="H95" t="n">
        <v>1.51</v>
      </c>
      <c r="I95" t="n">
        <v>4</v>
      </c>
      <c r="J95" t="n">
        <v>286.24</v>
      </c>
      <c r="K95" t="n">
        <v>58.47</v>
      </c>
      <c r="L95" t="n">
        <v>24.25</v>
      </c>
      <c r="M95" t="n">
        <v>2</v>
      </c>
      <c r="N95" t="n">
        <v>78.51000000000001</v>
      </c>
      <c r="O95" t="n">
        <v>35536.63</v>
      </c>
      <c r="P95" t="n">
        <v>69.31</v>
      </c>
      <c r="Q95" t="n">
        <v>202.81</v>
      </c>
      <c r="R95" t="n">
        <v>19.06</v>
      </c>
      <c r="S95" t="n">
        <v>13.89</v>
      </c>
      <c r="T95" t="n">
        <v>909.22</v>
      </c>
      <c r="U95" t="n">
        <v>0.73</v>
      </c>
      <c r="V95" t="n">
        <v>0.76</v>
      </c>
      <c r="W95" t="n">
        <v>0.64</v>
      </c>
      <c r="X95" t="n">
        <v>0.05</v>
      </c>
      <c r="Y95" t="n">
        <v>1</v>
      </c>
      <c r="Z95" t="n">
        <v>10</v>
      </c>
      <c r="AA95" t="n">
        <v>111.3219738953219</v>
      </c>
      <c r="AB95" t="n">
        <v>152.3156358623889</v>
      </c>
      <c r="AC95" t="n">
        <v>137.7788453520617</v>
      </c>
      <c r="AD95" t="n">
        <v>111321.9738953219</v>
      </c>
      <c r="AE95" t="n">
        <v>152315.6358623889</v>
      </c>
      <c r="AF95" t="n">
        <v>4.023908825033132e-06</v>
      </c>
      <c r="AG95" t="n">
        <v>11</v>
      </c>
      <c r="AH95" t="n">
        <v>137778.8453520617</v>
      </c>
    </row>
    <row r="96">
      <c r="A96" t="n">
        <v>94</v>
      </c>
      <c r="B96" t="n">
        <v>125</v>
      </c>
      <c r="C96" t="inlineStr">
        <is>
          <t xml:space="preserve">CONCLUIDO	</t>
        </is>
      </c>
      <c r="D96" t="n">
        <v>12.5602</v>
      </c>
      <c r="E96" t="n">
        <v>7.96</v>
      </c>
      <c r="F96" t="n">
        <v>5.06</v>
      </c>
      <c r="G96" t="n">
        <v>101.26</v>
      </c>
      <c r="H96" t="n">
        <v>1.52</v>
      </c>
      <c r="I96" t="n">
        <v>3</v>
      </c>
      <c r="J96" t="n">
        <v>286.74</v>
      </c>
      <c r="K96" t="n">
        <v>58.47</v>
      </c>
      <c r="L96" t="n">
        <v>24.5</v>
      </c>
      <c r="M96" t="n">
        <v>1</v>
      </c>
      <c r="N96" t="n">
        <v>78.77</v>
      </c>
      <c r="O96" t="n">
        <v>35598.74</v>
      </c>
      <c r="P96" t="n">
        <v>68.51000000000001</v>
      </c>
      <c r="Q96" t="n">
        <v>202.81</v>
      </c>
      <c r="R96" t="n">
        <v>18.39</v>
      </c>
      <c r="S96" t="n">
        <v>13.89</v>
      </c>
      <c r="T96" t="n">
        <v>579.55</v>
      </c>
      <c r="U96" t="n">
        <v>0.76</v>
      </c>
      <c r="V96" t="n">
        <v>0.76</v>
      </c>
      <c r="W96" t="n">
        <v>0.64</v>
      </c>
      <c r="X96" t="n">
        <v>0.03</v>
      </c>
      <c r="Y96" t="n">
        <v>1</v>
      </c>
      <c r="Z96" t="n">
        <v>10</v>
      </c>
      <c r="AA96" t="n">
        <v>110.6609541579854</v>
      </c>
      <c r="AB96" t="n">
        <v>151.4111994956329</v>
      </c>
      <c r="AC96" t="n">
        <v>136.9607271227642</v>
      </c>
      <c r="AD96" t="n">
        <v>110660.9541579854</v>
      </c>
      <c r="AE96" t="n">
        <v>151411.1994956329</v>
      </c>
      <c r="AF96" t="n">
        <v>4.059297840617888e-06</v>
      </c>
      <c r="AG96" t="n">
        <v>11</v>
      </c>
      <c r="AH96" t="n">
        <v>136960.7271227642</v>
      </c>
    </row>
    <row r="97">
      <c r="A97" t="n">
        <v>95</v>
      </c>
      <c r="B97" t="n">
        <v>125</v>
      </c>
      <c r="C97" t="inlineStr">
        <is>
          <t xml:space="preserve">CONCLUIDO	</t>
        </is>
      </c>
      <c r="D97" t="n">
        <v>12.5514</v>
      </c>
      <c r="E97" t="n">
        <v>7.97</v>
      </c>
      <c r="F97" t="n">
        <v>5.07</v>
      </c>
      <c r="G97" t="n">
        <v>101.37</v>
      </c>
      <c r="H97" t="n">
        <v>1.53</v>
      </c>
      <c r="I97" t="n">
        <v>3</v>
      </c>
      <c r="J97" t="n">
        <v>287.24</v>
      </c>
      <c r="K97" t="n">
        <v>58.47</v>
      </c>
      <c r="L97" t="n">
        <v>24.75</v>
      </c>
      <c r="M97" t="n">
        <v>1</v>
      </c>
      <c r="N97" t="n">
        <v>79.02</v>
      </c>
      <c r="O97" t="n">
        <v>35660.82</v>
      </c>
      <c r="P97" t="n">
        <v>68.64</v>
      </c>
      <c r="Q97" t="n">
        <v>202.81</v>
      </c>
      <c r="R97" t="n">
        <v>18.58</v>
      </c>
      <c r="S97" t="n">
        <v>13.89</v>
      </c>
      <c r="T97" t="n">
        <v>675.28</v>
      </c>
      <c r="U97" t="n">
        <v>0.75</v>
      </c>
      <c r="V97" t="n">
        <v>0.76</v>
      </c>
      <c r="W97" t="n">
        <v>0.64</v>
      </c>
      <c r="X97" t="n">
        <v>0.03</v>
      </c>
      <c r="Y97" t="n">
        <v>1</v>
      </c>
      <c r="Z97" t="n">
        <v>10</v>
      </c>
      <c r="AA97" t="n">
        <v>110.7472494346637</v>
      </c>
      <c r="AB97" t="n">
        <v>151.5292725002631</v>
      </c>
      <c r="AC97" t="n">
        <v>137.067531405549</v>
      </c>
      <c r="AD97" t="n">
        <v>110747.2494346637</v>
      </c>
      <c r="AE97" t="n">
        <v>151529.2725002631</v>
      </c>
      <c r="AF97" t="n">
        <v>4.05645379187683e-06</v>
      </c>
      <c r="AG97" t="n">
        <v>11</v>
      </c>
      <c r="AH97" t="n">
        <v>137067.531405549</v>
      </c>
    </row>
    <row r="98">
      <c r="A98" t="n">
        <v>96</v>
      </c>
      <c r="B98" t="n">
        <v>125</v>
      </c>
      <c r="C98" t="inlineStr">
        <is>
          <t xml:space="preserve">CONCLUIDO	</t>
        </is>
      </c>
      <c r="D98" t="n">
        <v>12.5488</v>
      </c>
      <c r="E98" t="n">
        <v>7.97</v>
      </c>
      <c r="F98" t="n">
        <v>5.07</v>
      </c>
      <c r="G98" t="n">
        <v>101.41</v>
      </c>
      <c r="H98" t="n">
        <v>1.55</v>
      </c>
      <c r="I98" t="n">
        <v>3</v>
      </c>
      <c r="J98" t="n">
        <v>287.75</v>
      </c>
      <c r="K98" t="n">
        <v>58.47</v>
      </c>
      <c r="L98" t="n">
        <v>25</v>
      </c>
      <c r="M98" t="n">
        <v>1</v>
      </c>
      <c r="N98" t="n">
        <v>79.27</v>
      </c>
      <c r="O98" t="n">
        <v>35723.02</v>
      </c>
      <c r="P98" t="n">
        <v>68.76000000000001</v>
      </c>
      <c r="Q98" t="n">
        <v>202.81</v>
      </c>
      <c r="R98" t="n">
        <v>18.64</v>
      </c>
      <c r="S98" t="n">
        <v>13.89</v>
      </c>
      <c r="T98" t="n">
        <v>704.45</v>
      </c>
      <c r="U98" t="n">
        <v>0.75</v>
      </c>
      <c r="V98" t="n">
        <v>0.76</v>
      </c>
      <c r="W98" t="n">
        <v>0.64</v>
      </c>
      <c r="X98" t="n">
        <v>0.03</v>
      </c>
      <c r="Y98" t="n">
        <v>1</v>
      </c>
      <c r="Z98" t="n">
        <v>10</v>
      </c>
      <c r="AA98" t="n">
        <v>110.8061624015504</v>
      </c>
      <c r="AB98" t="n">
        <v>151.609879820614</v>
      </c>
      <c r="AC98" t="n">
        <v>137.1404456763787</v>
      </c>
      <c r="AD98" t="n">
        <v>110806.1624015504</v>
      </c>
      <c r="AE98" t="n">
        <v>151609.879820614</v>
      </c>
      <c r="AF98" t="n">
        <v>4.055613504748789e-06</v>
      </c>
      <c r="AG98" t="n">
        <v>11</v>
      </c>
      <c r="AH98" t="n">
        <v>137140.4456763787</v>
      </c>
    </row>
    <row r="99">
      <c r="A99" t="n">
        <v>97</v>
      </c>
      <c r="B99" t="n">
        <v>125</v>
      </c>
      <c r="C99" t="inlineStr">
        <is>
          <t xml:space="preserve">CONCLUIDO	</t>
        </is>
      </c>
      <c r="D99" t="n">
        <v>12.5497</v>
      </c>
      <c r="E99" t="n">
        <v>7.97</v>
      </c>
      <c r="F99" t="n">
        <v>5.07</v>
      </c>
      <c r="G99" t="n">
        <v>101.39</v>
      </c>
      <c r="H99" t="n">
        <v>1.56</v>
      </c>
      <c r="I99" t="n">
        <v>3</v>
      </c>
      <c r="J99" t="n">
        <v>288.25</v>
      </c>
      <c r="K99" t="n">
        <v>58.47</v>
      </c>
      <c r="L99" t="n">
        <v>25.25</v>
      </c>
      <c r="M99" t="n">
        <v>1</v>
      </c>
      <c r="N99" t="n">
        <v>79.53</v>
      </c>
      <c r="O99" t="n">
        <v>35785.31</v>
      </c>
      <c r="P99" t="n">
        <v>68.88</v>
      </c>
      <c r="Q99" t="n">
        <v>202.81</v>
      </c>
      <c r="R99" t="n">
        <v>18.59</v>
      </c>
      <c r="S99" t="n">
        <v>13.89</v>
      </c>
      <c r="T99" t="n">
        <v>679.0700000000001</v>
      </c>
      <c r="U99" t="n">
        <v>0.75</v>
      </c>
      <c r="V99" t="n">
        <v>0.76</v>
      </c>
      <c r="W99" t="n">
        <v>0.64</v>
      </c>
      <c r="X99" t="n">
        <v>0.03</v>
      </c>
      <c r="Y99" t="n">
        <v>1</v>
      </c>
      <c r="Z99" t="n">
        <v>10</v>
      </c>
      <c r="AA99" t="n">
        <v>110.8558150260017</v>
      </c>
      <c r="AB99" t="n">
        <v>151.6778167319074</v>
      </c>
      <c r="AC99" t="n">
        <v>137.2018987842084</v>
      </c>
      <c r="AD99" t="n">
        <v>110855.8150260017</v>
      </c>
      <c r="AE99" t="n">
        <v>151677.8167319074</v>
      </c>
      <c r="AF99" t="n">
        <v>4.055904373370035e-06</v>
      </c>
      <c r="AG99" t="n">
        <v>11</v>
      </c>
      <c r="AH99" t="n">
        <v>137201.8987842084</v>
      </c>
    </row>
    <row r="100">
      <c r="A100" t="n">
        <v>98</v>
      </c>
      <c r="B100" t="n">
        <v>125</v>
      </c>
      <c r="C100" t="inlineStr">
        <is>
          <t xml:space="preserve">CONCLUIDO	</t>
        </is>
      </c>
      <c r="D100" t="n">
        <v>12.5519</v>
      </c>
      <c r="E100" t="n">
        <v>7.97</v>
      </c>
      <c r="F100" t="n">
        <v>5.07</v>
      </c>
      <c r="G100" t="n">
        <v>101.37</v>
      </c>
      <c r="H100" t="n">
        <v>1.57</v>
      </c>
      <c r="I100" t="n">
        <v>3</v>
      </c>
      <c r="J100" t="n">
        <v>288.76</v>
      </c>
      <c r="K100" t="n">
        <v>58.47</v>
      </c>
      <c r="L100" t="n">
        <v>25.5</v>
      </c>
      <c r="M100" t="n">
        <v>1</v>
      </c>
      <c r="N100" t="n">
        <v>79.78</v>
      </c>
      <c r="O100" t="n">
        <v>35847.71</v>
      </c>
      <c r="P100" t="n">
        <v>68.94</v>
      </c>
      <c r="Q100" t="n">
        <v>202.81</v>
      </c>
      <c r="R100" t="n">
        <v>18.52</v>
      </c>
      <c r="S100" t="n">
        <v>13.89</v>
      </c>
      <c r="T100" t="n">
        <v>642.47</v>
      </c>
      <c r="U100" t="n">
        <v>0.75</v>
      </c>
      <c r="V100" t="n">
        <v>0.76</v>
      </c>
      <c r="W100" t="n">
        <v>0.64</v>
      </c>
      <c r="X100" t="n">
        <v>0.03</v>
      </c>
      <c r="Y100" t="n">
        <v>1</v>
      </c>
      <c r="Z100" t="n">
        <v>10</v>
      </c>
      <c r="AA100" t="n">
        <v>110.8759949349408</v>
      </c>
      <c r="AB100" t="n">
        <v>151.7054277735926</v>
      </c>
      <c r="AC100" t="n">
        <v>137.2268746668275</v>
      </c>
      <c r="AD100" t="n">
        <v>110875.9949349408</v>
      </c>
      <c r="AE100" t="n">
        <v>151705.4277735926</v>
      </c>
      <c r="AF100" t="n">
        <v>4.056615385555299e-06</v>
      </c>
      <c r="AG100" t="n">
        <v>11</v>
      </c>
      <c r="AH100" t="n">
        <v>137226.8746668275</v>
      </c>
    </row>
    <row r="101">
      <c r="A101" t="n">
        <v>99</v>
      </c>
      <c r="B101" t="n">
        <v>125</v>
      </c>
      <c r="C101" t="inlineStr">
        <is>
          <t xml:space="preserve">CONCLUIDO	</t>
        </is>
      </c>
      <c r="D101" t="n">
        <v>12.5545</v>
      </c>
      <c r="E101" t="n">
        <v>7.97</v>
      </c>
      <c r="F101" t="n">
        <v>5.07</v>
      </c>
      <c r="G101" t="n">
        <v>101.33</v>
      </c>
      <c r="H101" t="n">
        <v>1.59</v>
      </c>
      <c r="I101" t="n">
        <v>3</v>
      </c>
      <c r="J101" t="n">
        <v>289.26</v>
      </c>
      <c r="K101" t="n">
        <v>58.47</v>
      </c>
      <c r="L101" t="n">
        <v>25.75</v>
      </c>
      <c r="M101" t="n">
        <v>1</v>
      </c>
      <c r="N101" t="n">
        <v>80.04000000000001</v>
      </c>
      <c r="O101" t="n">
        <v>35910.21</v>
      </c>
      <c r="P101" t="n">
        <v>68.98</v>
      </c>
      <c r="Q101" t="n">
        <v>202.81</v>
      </c>
      <c r="R101" t="n">
        <v>18.46</v>
      </c>
      <c r="S101" t="n">
        <v>13.89</v>
      </c>
      <c r="T101" t="n">
        <v>616.83</v>
      </c>
      <c r="U101" t="n">
        <v>0.75</v>
      </c>
      <c r="V101" t="n">
        <v>0.76</v>
      </c>
      <c r="W101" t="n">
        <v>0.64</v>
      </c>
      <c r="X101" t="n">
        <v>0.03</v>
      </c>
      <c r="Y101" t="n">
        <v>1</v>
      </c>
      <c r="Z101" t="n">
        <v>10</v>
      </c>
      <c r="AA101" t="n">
        <v>110.8864367361711</v>
      </c>
      <c r="AB101" t="n">
        <v>151.7197147066956</v>
      </c>
      <c r="AC101" t="n">
        <v>137.239798075087</v>
      </c>
      <c r="AD101" t="n">
        <v>110886.4367361711</v>
      </c>
      <c r="AE101" t="n">
        <v>151719.7147066956</v>
      </c>
      <c r="AF101" t="n">
        <v>4.057455672683339e-06</v>
      </c>
      <c r="AG101" t="n">
        <v>11</v>
      </c>
      <c r="AH101" t="n">
        <v>137239.798075087</v>
      </c>
    </row>
    <row r="102">
      <c r="A102" t="n">
        <v>100</v>
      </c>
      <c r="B102" t="n">
        <v>125</v>
      </c>
      <c r="C102" t="inlineStr">
        <is>
          <t xml:space="preserve">CONCLUIDO	</t>
        </is>
      </c>
      <c r="D102" t="n">
        <v>12.5532</v>
      </c>
      <c r="E102" t="n">
        <v>7.97</v>
      </c>
      <c r="F102" t="n">
        <v>5.07</v>
      </c>
      <c r="G102" t="n">
        <v>101.35</v>
      </c>
      <c r="H102" t="n">
        <v>1.6</v>
      </c>
      <c r="I102" t="n">
        <v>3</v>
      </c>
      <c r="J102" t="n">
        <v>289.77</v>
      </c>
      <c r="K102" t="n">
        <v>58.47</v>
      </c>
      <c r="L102" t="n">
        <v>26</v>
      </c>
      <c r="M102" t="n">
        <v>1</v>
      </c>
      <c r="N102" t="n">
        <v>80.3</v>
      </c>
      <c r="O102" t="n">
        <v>35972.82</v>
      </c>
      <c r="P102" t="n">
        <v>69.06999999999999</v>
      </c>
      <c r="Q102" t="n">
        <v>202.83</v>
      </c>
      <c r="R102" t="n">
        <v>18.48</v>
      </c>
      <c r="S102" t="n">
        <v>13.89</v>
      </c>
      <c r="T102" t="n">
        <v>626.78</v>
      </c>
      <c r="U102" t="n">
        <v>0.75</v>
      </c>
      <c r="V102" t="n">
        <v>0.76</v>
      </c>
      <c r="W102" t="n">
        <v>0.64</v>
      </c>
      <c r="X102" t="n">
        <v>0.03</v>
      </c>
      <c r="Y102" t="n">
        <v>1</v>
      </c>
      <c r="Z102" t="n">
        <v>10</v>
      </c>
      <c r="AA102" t="n">
        <v>110.9289026587991</v>
      </c>
      <c r="AB102" t="n">
        <v>151.7778184554996</v>
      </c>
      <c r="AC102" t="n">
        <v>137.2923564836542</v>
      </c>
      <c r="AD102" t="n">
        <v>110928.9026587991</v>
      </c>
      <c r="AE102" t="n">
        <v>151777.8184554996</v>
      </c>
      <c r="AF102" t="n">
        <v>4.05703552911932e-06</v>
      </c>
      <c r="AG102" t="n">
        <v>11</v>
      </c>
      <c r="AH102" t="n">
        <v>137292.3564836542</v>
      </c>
    </row>
    <row r="103">
      <c r="A103" t="n">
        <v>101</v>
      </c>
      <c r="B103" t="n">
        <v>125</v>
      </c>
      <c r="C103" t="inlineStr">
        <is>
          <t xml:space="preserve">CONCLUIDO	</t>
        </is>
      </c>
      <c r="D103" t="n">
        <v>12.5501</v>
      </c>
      <c r="E103" t="n">
        <v>7.97</v>
      </c>
      <c r="F103" t="n">
        <v>5.07</v>
      </c>
      <c r="G103" t="n">
        <v>101.39</v>
      </c>
      <c r="H103" t="n">
        <v>1.61</v>
      </c>
      <c r="I103" t="n">
        <v>3</v>
      </c>
      <c r="J103" t="n">
        <v>290.28</v>
      </c>
      <c r="K103" t="n">
        <v>58.47</v>
      </c>
      <c r="L103" t="n">
        <v>26.25</v>
      </c>
      <c r="M103" t="n">
        <v>1</v>
      </c>
      <c r="N103" t="n">
        <v>80.56</v>
      </c>
      <c r="O103" t="n">
        <v>36035.53</v>
      </c>
      <c r="P103" t="n">
        <v>69.15000000000001</v>
      </c>
      <c r="Q103" t="n">
        <v>202.81</v>
      </c>
      <c r="R103" t="n">
        <v>18.56</v>
      </c>
      <c r="S103" t="n">
        <v>13.89</v>
      </c>
      <c r="T103" t="n">
        <v>662.47</v>
      </c>
      <c r="U103" t="n">
        <v>0.75</v>
      </c>
      <c r="V103" t="n">
        <v>0.76</v>
      </c>
      <c r="W103" t="n">
        <v>0.64</v>
      </c>
      <c r="X103" t="n">
        <v>0.03</v>
      </c>
      <c r="Y103" t="n">
        <v>1</v>
      </c>
      <c r="Z103" t="n">
        <v>10</v>
      </c>
      <c r="AA103" t="n">
        <v>110.9718313005106</v>
      </c>
      <c r="AB103" t="n">
        <v>151.8365553169672</v>
      </c>
      <c r="AC103" t="n">
        <v>137.3454875815011</v>
      </c>
      <c r="AD103" t="n">
        <v>110971.8313005106</v>
      </c>
      <c r="AE103" t="n">
        <v>151836.5553169672</v>
      </c>
      <c r="AF103" t="n">
        <v>4.05603364831281e-06</v>
      </c>
      <c r="AG103" t="n">
        <v>11</v>
      </c>
      <c r="AH103" t="n">
        <v>137345.4875815011</v>
      </c>
    </row>
    <row r="104">
      <c r="A104" t="n">
        <v>102</v>
      </c>
      <c r="B104" t="n">
        <v>125</v>
      </c>
      <c r="C104" t="inlineStr">
        <is>
          <t xml:space="preserve">CONCLUIDO	</t>
        </is>
      </c>
      <c r="D104" t="n">
        <v>12.5527</v>
      </c>
      <c r="E104" t="n">
        <v>7.97</v>
      </c>
      <c r="F104" t="n">
        <v>5.07</v>
      </c>
      <c r="G104" t="n">
        <v>101.36</v>
      </c>
      <c r="H104" t="n">
        <v>1.62</v>
      </c>
      <c r="I104" t="n">
        <v>3</v>
      </c>
      <c r="J104" t="n">
        <v>290.79</v>
      </c>
      <c r="K104" t="n">
        <v>58.47</v>
      </c>
      <c r="L104" t="n">
        <v>26.5</v>
      </c>
      <c r="M104" t="n">
        <v>1</v>
      </c>
      <c r="N104" t="n">
        <v>80.81999999999999</v>
      </c>
      <c r="O104" t="n">
        <v>36098.35</v>
      </c>
      <c r="P104" t="n">
        <v>69.40000000000001</v>
      </c>
      <c r="Q104" t="n">
        <v>202.81</v>
      </c>
      <c r="R104" t="n">
        <v>18.56</v>
      </c>
      <c r="S104" t="n">
        <v>13.89</v>
      </c>
      <c r="T104" t="n">
        <v>663.05</v>
      </c>
      <c r="U104" t="n">
        <v>0.75</v>
      </c>
      <c r="V104" t="n">
        <v>0.76</v>
      </c>
      <c r="W104" t="n">
        <v>0.64</v>
      </c>
      <c r="X104" t="n">
        <v>0.03</v>
      </c>
      <c r="Y104" t="n">
        <v>1</v>
      </c>
      <c r="Z104" t="n">
        <v>10</v>
      </c>
      <c r="AA104" t="n">
        <v>111.0732958235261</v>
      </c>
      <c r="AB104" t="n">
        <v>151.9753835536558</v>
      </c>
      <c r="AC104" t="n">
        <v>137.4710662461268</v>
      </c>
      <c r="AD104" t="n">
        <v>111073.2958235261</v>
      </c>
      <c r="AE104" t="n">
        <v>151975.3835536558</v>
      </c>
      <c r="AF104" t="n">
        <v>4.05687393544085e-06</v>
      </c>
      <c r="AG104" t="n">
        <v>11</v>
      </c>
      <c r="AH104" t="n">
        <v>137471.0662461268</v>
      </c>
    </row>
    <row r="105">
      <c r="A105" t="n">
        <v>103</v>
      </c>
      <c r="B105" t="n">
        <v>125</v>
      </c>
      <c r="C105" t="inlineStr">
        <is>
          <t xml:space="preserve">CONCLUIDO	</t>
        </is>
      </c>
      <c r="D105" t="n">
        <v>12.5475</v>
      </c>
      <c r="E105" t="n">
        <v>7.97</v>
      </c>
      <c r="F105" t="n">
        <v>5.07</v>
      </c>
      <c r="G105" t="n">
        <v>101.42</v>
      </c>
      <c r="H105" t="n">
        <v>1.64</v>
      </c>
      <c r="I105" t="n">
        <v>3</v>
      </c>
      <c r="J105" t="n">
        <v>291.3</v>
      </c>
      <c r="K105" t="n">
        <v>58.47</v>
      </c>
      <c r="L105" t="n">
        <v>26.75</v>
      </c>
      <c r="M105" t="n">
        <v>1</v>
      </c>
      <c r="N105" t="n">
        <v>81.08</v>
      </c>
      <c r="O105" t="n">
        <v>36161.27</v>
      </c>
      <c r="P105" t="n">
        <v>69.56</v>
      </c>
      <c r="Q105" t="n">
        <v>202.81</v>
      </c>
      <c r="R105" t="n">
        <v>18.6</v>
      </c>
      <c r="S105" t="n">
        <v>13.89</v>
      </c>
      <c r="T105" t="n">
        <v>683.77</v>
      </c>
      <c r="U105" t="n">
        <v>0.75</v>
      </c>
      <c r="V105" t="n">
        <v>0.76</v>
      </c>
      <c r="W105" t="n">
        <v>0.64</v>
      </c>
      <c r="X105" t="n">
        <v>0.03</v>
      </c>
      <c r="Y105" t="n">
        <v>1</v>
      </c>
      <c r="Z105" t="n">
        <v>10</v>
      </c>
      <c r="AA105" t="n">
        <v>111.1565723992264</v>
      </c>
      <c r="AB105" t="n">
        <v>152.0893262384321</v>
      </c>
      <c r="AC105" t="n">
        <v>137.5741344009877</v>
      </c>
      <c r="AD105" t="n">
        <v>111156.5723992264</v>
      </c>
      <c r="AE105" t="n">
        <v>152089.3262384321</v>
      </c>
      <c r="AF105" t="n">
        <v>4.055193361184771e-06</v>
      </c>
      <c r="AG105" t="n">
        <v>11</v>
      </c>
      <c r="AH105" t="n">
        <v>137574.1344009877</v>
      </c>
    </row>
    <row r="106">
      <c r="A106" t="n">
        <v>104</v>
      </c>
      <c r="B106" t="n">
        <v>125</v>
      </c>
      <c r="C106" t="inlineStr">
        <is>
          <t xml:space="preserve">CONCLUIDO	</t>
        </is>
      </c>
      <c r="D106" t="n">
        <v>12.5479</v>
      </c>
      <c r="E106" t="n">
        <v>7.97</v>
      </c>
      <c r="F106" t="n">
        <v>5.07</v>
      </c>
      <c r="G106" t="n">
        <v>101.42</v>
      </c>
      <c r="H106" t="n">
        <v>1.65</v>
      </c>
      <c r="I106" t="n">
        <v>3</v>
      </c>
      <c r="J106" t="n">
        <v>291.81</v>
      </c>
      <c r="K106" t="n">
        <v>58.47</v>
      </c>
      <c r="L106" t="n">
        <v>27</v>
      </c>
      <c r="M106" t="n">
        <v>1</v>
      </c>
      <c r="N106" t="n">
        <v>81.34</v>
      </c>
      <c r="O106" t="n">
        <v>36224.3</v>
      </c>
      <c r="P106" t="n">
        <v>69.59</v>
      </c>
      <c r="Q106" t="n">
        <v>202.81</v>
      </c>
      <c r="R106" t="n">
        <v>18.66</v>
      </c>
      <c r="S106" t="n">
        <v>13.89</v>
      </c>
      <c r="T106" t="n">
        <v>713.12</v>
      </c>
      <c r="U106" t="n">
        <v>0.74</v>
      </c>
      <c r="V106" t="n">
        <v>0.76</v>
      </c>
      <c r="W106" t="n">
        <v>0.64</v>
      </c>
      <c r="X106" t="n">
        <v>0.03</v>
      </c>
      <c r="Y106" t="n">
        <v>1</v>
      </c>
      <c r="Z106" t="n">
        <v>10</v>
      </c>
      <c r="AA106" t="n">
        <v>111.1685126830743</v>
      </c>
      <c r="AB106" t="n">
        <v>152.1056634615609</v>
      </c>
      <c r="AC106" t="n">
        <v>137.5889124224705</v>
      </c>
      <c r="AD106" t="n">
        <v>111168.5126830743</v>
      </c>
      <c r="AE106" t="n">
        <v>152105.6634615609</v>
      </c>
      <c r="AF106" t="n">
        <v>4.055322636127546e-06</v>
      </c>
      <c r="AG106" t="n">
        <v>11</v>
      </c>
      <c r="AH106" t="n">
        <v>137588.9124224705</v>
      </c>
    </row>
    <row r="107">
      <c r="A107" t="n">
        <v>105</v>
      </c>
      <c r="B107" t="n">
        <v>125</v>
      </c>
      <c r="C107" t="inlineStr">
        <is>
          <t xml:space="preserve">CONCLUIDO	</t>
        </is>
      </c>
      <c r="D107" t="n">
        <v>12.5519</v>
      </c>
      <c r="E107" t="n">
        <v>7.97</v>
      </c>
      <c r="F107" t="n">
        <v>5.07</v>
      </c>
      <c r="G107" t="n">
        <v>101.37</v>
      </c>
      <c r="H107" t="n">
        <v>1.66</v>
      </c>
      <c r="I107" t="n">
        <v>3</v>
      </c>
      <c r="J107" t="n">
        <v>292.32</v>
      </c>
      <c r="K107" t="n">
        <v>58.47</v>
      </c>
      <c r="L107" t="n">
        <v>27.25</v>
      </c>
      <c r="M107" t="n">
        <v>1</v>
      </c>
      <c r="N107" t="n">
        <v>81.59999999999999</v>
      </c>
      <c r="O107" t="n">
        <v>36287.44</v>
      </c>
      <c r="P107" t="n">
        <v>69.41</v>
      </c>
      <c r="Q107" t="n">
        <v>202.81</v>
      </c>
      <c r="R107" t="n">
        <v>18.52</v>
      </c>
      <c r="S107" t="n">
        <v>13.89</v>
      </c>
      <c r="T107" t="n">
        <v>646.33</v>
      </c>
      <c r="U107" t="n">
        <v>0.75</v>
      </c>
      <c r="V107" t="n">
        <v>0.76</v>
      </c>
      <c r="W107" t="n">
        <v>0.64</v>
      </c>
      <c r="X107" t="n">
        <v>0.03</v>
      </c>
      <c r="Y107" t="n">
        <v>1</v>
      </c>
      <c r="Z107" t="n">
        <v>10</v>
      </c>
      <c r="AA107" t="n">
        <v>111.0797665174479</v>
      </c>
      <c r="AB107" t="n">
        <v>151.9842370425464</v>
      </c>
      <c r="AC107" t="n">
        <v>137.4790747704637</v>
      </c>
      <c r="AD107" t="n">
        <v>111079.7665174479</v>
      </c>
      <c r="AE107" t="n">
        <v>151984.2370425464</v>
      </c>
      <c r="AF107" t="n">
        <v>4.056615385555299e-06</v>
      </c>
      <c r="AG107" t="n">
        <v>11</v>
      </c>
      <c r="AH107" t="n">
        <v>137479.0747704637</v>
      </c>
    </row>
    <row r="108">
      <c r="A108" t="n">
        <v>106</v>
      </c>
      <c r="B108" t="n">
        <v>125</v>
      </c>
      <c r="C108" t="inlineStr">
        <is>
          <t xml:space="preserve">CONCLUIDO	</t>
        </is>
      </c>
      <c r="D108" t="n">
        <v>12.5501</v>
      </c>
      <c r="E108" t="n">
        <v>7.97</v>
      </c>
      <c r="F108" t="n">
        <v>5.07</v>
      </c>
      <c r="G108" t="n">
        <v>101.39</v>
      </c>
      <c r="H108" t="n">
        <v>1.67</v>
      </c>
      <c r="I108" t="n">
        <v>3</v>
      </c>
      <c r="J108" t="n">
        <v>292.84</v>
      </c>
      <c r="K108" t="n">
        <v>58.47</v>
      </c>
      <c r="L108" t="n">
        <v>27.5</v>
      </c>
      <c r="M108" t="n">
        <v>1</v>
      </c>
      <c r="N108" t="n">
        <v>81.86</v>
      </c>
      <c r="O108" t="n">
        <v>36350.69</v>
      </c>
      <c r="P108" t="n">
        <v>69.56</v>
      </c>
      <c r="Q108" t="n">
        <v>202.81</v>
      </c>
      <c r="R108" t="n">
        <v>18.59</v>
      </c>
      <c r="S108" t="n">
        <v>13.89</v>
      </c>
      <c r="T108" t="n">
        <v>680.86</v>
      </c>
      <c r="U108" t="n">
        <v>0.75</v>
      </c>
      <c r="V108" t="n">
        <v>0.76</v>
      </c>
      <c r="W108" t="n">
        <v>0.64</v>
      </c>
      <c r="X108" t="n">
        <v>0.03</v>
      </c>
      <c r="Y108" t="n">
        <v>1</v>
      </c>
      <c r="Z108" t="n">
        <v>10</v>
      </c>
      <c r="AA108" t="n">
        <v>111.1496149845014</v>
      </c>
      <c r="AB108" t="n">
        <v>152.0798067966659</v>
      </c>
      <c r="AC108" t="n">
        <v>137.5655234813831</v>
      </c>
      <c r="AD108" t="n">
        <v>111149.6149845014</v>
      </c>
      <c r="AE108" t="n">
        <v>152079.8067966659</v>
      </c>
      <c r="AF108" t="n">
        <v>4.05603364831281e-06</v>
      </c>
      <c r="AG108" t="n">
        <v>11</v>
      </c>
      <c r="AH108" t="n">
        <v>137565.523481383</v>
      </c>
    </row>
    <row r="109">
      <c r="A109" t="n">
        <v>107</v>
      </c>
      <c r="B109" t="n">
        <v>125</v>
      </c>
      <c r="C109" t="inlineStr">
        <is>
          <t xml:space="preserve">CONCLUIDO	</t>
        </is>
      </c>
      <c r="D109" t="n">
        <v>12.5484</v>
      </c>
      <c r="E109" t="n">
        <v>7.97</v>
      </c>
      <c r="F109" t="n">
        <v>5.07</v>
      </c>
      <c r="G109" t="n">
        <v>101.41</v>
      </c>
      <c r="H109" t="n">
        <v>1.68</v>
      </c>
      <c r="I109" t="n">
        <v>3</v>
      </c>
      <c r="J109" t="n">
        <v>293.35</v>
      </c>
      <c r="K109" t="n">
        <v>58.47</v>
      </c>
      <c r="L109" t="n">
        <v>27.75</v>
      </c>
      <c r="M109" t="n">
        <v>1</v>
      </c>
      <c r="N109" t="n">
        <v>82.13</v>
      </c>
      <c r="O109" t="n">
        <v>36414.05</v>
      </c>
      <c r="P109" t="n">
        <v>69.58</v>
      </c>
      <c r="Q109" t="n">
        <v>202.81</v>
      </c>
      <c r="R109" t="n">
        <v>18.67</v>
      </c>
      <c r="S109" t="n">
        <v>13.89</v>
      </c>
      <c r="T109" t="n">
        <v>720.09</v>
      </c>
      <c r="U109" t="n">
        <v>0.74</v>
      </c>
      <c r="V109" t="n">
        <v>0.76</v>
      </c>
      <c r="W109" t="n">
        <v>0.64</v>
      </c>
      <c r="X109" t="n">
        <v>0.03</v>
      </c>
      <c r="Y109" t="n">
        <v>1</v>
      </c>
      <c r="Z109" t="n">
        <v>10</v>
      </c>
      <c r="AA109" t="n">
        <v>111.1628372868123</v>
      </c>
      <c r="AB109" t="n">
        <v>152.0978981340145</v>
      </c>
      <c r="AC109" t="n">
        <v>137.5818882068864</v>
      </c>
      <c r="AD109" t="n">
        <v>111162.8372868123</v>
      </c>
      <c r="AE109" t="n">
        <v>152097.8981340145</v>
      </c>
      <c r="AF109" t="n">
        <v>4.055484229806015e-06</v>
      </c>
      <c r="AG109" t="n">
        <v>11</v>
      </c>
      <c r="AH109" t="n">
        <v>137581.8882068864</v>
      </c>
    </row>
    <row r="110">
      <c r="A110" t="n">
        <v>108</v>
      </c>
      <c r="B110" t="n">
        <v>125</v>
      </c>
      <c r="C110" t="inlineStr">
        <is>
          <t xml:space="preserve">CONCLUIDO	</t>
        </is>
      </c>
      <c r="D110" t="n">
        <v>12.5414</v>
      </c>
      <c r="E110" t="n">
        <v>7.97</v>
      </c>
      <c r="F110" t="n">
        <v>5.08</v>
      </c>
      <c r="G110" t="n">
        <v>101.5</v>
      </c>
      <c r="H110" t="n">
        <v>1.7</v>
      </c>
      <c r="I110" t="n">
        <v>3</v>
      </c>
      <c r="J110" t="n">
        <v>293.86</v>
      </c>
      <c r="K110" t="n">
        <v>58.47</v>
      </c>
      <c r="L110" t="n">
        <v>28</v>
      </c>
      <c r="M110" t="n">
        <v>1</v>
      </c>
      <c r="N110" t="n">
        <v>82.39</v>
      </c>
      <c r="O110" t="n">
        <v>36477.51</v>
      </c>
      <c r="P110" t="n">
        <v>69.65000000000001</v>
      </c>
      <c r="Q110" t="n">
        <v>202.81</v>
      </c>
      <c r="R110" t="n">
        <v>18.73</v>
      </c>
      <c r="S110" t="n">
        <v>13.89</v>
      </c>
      <c r="T110" t="n">
        <v>749.95</v>
      </c>
      <c r="U110" t="n">
        <v>0.74</v>
      </c>
      <c r="V110" t="n">
        <v>0.76</v>
      </c>
      <c r="W110" t="n">
        <v>0.64</v>
      </c>
      <c r="X110" t="n">
        <v>0.04</v>
      </c>
      <c r="Y110" t="n">
        <v>1</v>
      </c>
      <c r="Z110" t="n">
        <v>10</v>
      </c>
      <c r="AA110" t="n">
        <v>111.2186974463245</v>
      </c>
      <c r="AB110" t="n">
        <v>152.1743284686354</v>
      </c>
      <c r="AC110" t="n">
        <v>137.6510241376418</v>
      </c>
      <c r="AD110" t="n">
        <v>111218.6974463245</v>
      </c>
      <c r="AE110" t="n">
        <v>152174.3284686354</v>
      </c>
      <c r="AF110" t="n">
        <v>4.053221918307446e-06</v>
      </c>
      <c r="AG110" t="n">
        <v>11</v>
      </c>
      <c r="AH110" t="n">
        <v>137651.0241376418</v>
      </c>
    </row>
    <row r="111">
      <c r="A111" t="n">
        <v>109</v>
      </c>
      <c r="B111" t="n">
        <v>125</v>
      </c>
      <c r="C111" t="inlineStr">
        <is>
          <t xml:space="preserve">CONCLUIDO	</t>
        </is>
      </c>
      <c r="D111" t="n">
        <v>12.5471</v>
      </c>
      <c r="E111" t="n">
        <v>7.97</v>
      </c>
      <c r="F111" t="n">
        <v>5.07</v>
      </c>
      <c r="G111" t="n">
        <v>101.43</v>
      </c>
      <c r="H111" t="n">
        <v>1.71</v>
      </c>
      <c r="I111" t="n">
        <v>3</v>
      </c>
      <c r="J111" t="n">
        <v>294.38</v>
      </c>
      <c r="K111" t="n">
        <v>58.47</v>
      </c>
      <c r="L111" t="n">
        <v>28.25</v>
      </c>
      <c r="M111" t="n">
        <v>1</v>
      </c>
      <c r="N111" t="n">
        <v>82.66</v>
      </c>
      <c r="O111" t="n">
        <v>36541.09</v>
      </c>
      <c r="P111" t="n">
        <v>69.64</v>
      </c>
      <c r="Q111" t="n">
        <v>202.81</v>
      </c>
      <c r="R111" t="n">
        <v>18.63</v>
      </c>
      <c r="S111" t="n">
        <v>13.89</v>
      </c>
      <c r="T111" t="n">
        <v>700.5700000000001</v>
      </c>
      <c r="U111" t="n">
        <v>0.75</v>
      </c>
      <c r="V111" t="n">
        <v>0.76</v>
      </c>
      <c r="W111" t="n">
        <v>0.64</v>
      </c>
      <c r="X111" t="n">
        <v>0.03</v>
      </c>
      <c r="Y111" t="n">
        <v>1</v>
      </c>
      <c r="Z111" t="n">
        <v>10</v>
      </c>
      <c r="AA111" t="n">
        <v>111.1923408201898</v>
      </c>
      <c r="AB111" t="n">
        <v>152.1382661699856</v>
      </c>
      <c r="AC111" t="n">
        <v>137.6184035741614</v>
      </c>
      <c r="AD111" t="n">
        <v>111192.3408201898</v>
      </c>
      <c r="AE111" t="n">
        <v>152138.2661699856</v>
      </c>
      <c r="AF111" t="n">
        <v>4.055064086241995e-06</v>
      </c>
      <c r="AG111" t="n">
        <v>11</v>
      </c>
      <c r="AH111" t="n">
        <v>137618.4035741614</v>
      </c>
    </row>
    <row r="112">
      <c r="A112" t="n">
        <v>110</v>
      </c>
      <c r="B112" t="n">
        <v>125</v>
      </c>
      <c r="C112" t="inlineStr">
        <is>
          <t xml:space="preserve">CONCLUIDO	</t>
        </is>
      </c>
      <c r="D112" t="n">
        <v>12.544</v>
      </c>
      <c r="E112" t="n">
        <v>7.97</v>
      </c>
      <c r="F112" t="n">
        <v>5.07</v>
      </c>
      <c r="G112" t="n">
        <v>101.47</v>
      </c>
      <c r="H112" t="n">
        <v>1.72</v>
      </c>
      <c r="I112" t="n">
        <v>3</v>
      </c>
      <c r="J112" t="n">
        <v>294.9</v>
      </c>
      <c r="K112" t="n">
        <v>58.47</v>
      </c>
      <c r="L112" t="n">
        <v>28.5</v>
      </c>
      <c r="M112" t="n">
        <v>0</v>
      </c>
      <c r="N112" t="n">
        <v>82.92</v>
      </c>
      <c r="O112" t="n">
        <v>36604.77</v>
      </c>
      <c r="P112" t="n">
        <v>69.8</v>
      </c>
      <c r="Q112" t="n">
        <v>202.81</v>
      </c>
      <c r="R112" t="n">
        <v>18.63</v>
      </c>
      <c r="S112" t="n">
        <v>13.89</v>
      </c>
      <c r="T112" t="n">
        <v>700.41</v>
      </c>
      <c r="U112" t="n">
        <v>0.75</v>
      </c>
      <c r="V112" t="n">
        <v>0.76</v>
      </c>
      <c r="W112" t="n">
        <v>0.64</v>
      </c>
      <c r="X112" t="n">
        <v>0.04</v>
      </c>
      <c r="Y112" t="n">
        <v>1</v>
      </c>
      <c r="Z112" t="n">
        <v>10</v>
      </c>
      <c r="AA112" t="n">
        <v>111.2700618095075</v>
      </c>
      <c r="AB112" t="n">
        <v>152.244607456378</v>
      </c>
      <c r="AC112" t="n">
        <v>137.7145957974315</v>
      </c>
      <c r="AD112" t="n">
        <v>111270.0618095075</v>
      </c>
      <c r="AE112" t="n">
        <v>152244.607456378</v>
      </c>
      <c r="AF112" t="n">
        <v>4.054062205435486e-06</v>
      </c>
      <c r="AG112" t="n">
        <v>11</v>
      </c>
      <c r="AH112" t="n">
        <v>137714.5957974315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12.6334</v>
      </c>
      <c r="E2" t="n">
        <v>7.92</v>
      </c>
      <c r="F2" t="n">
        <v>5.62</v>
      </c>
      <c r="G2" t="n">
        <v>11.63</v>
      </c>
      <c r="H2" t="n">
        <v>0.24</v>
      </c>
      <c r="I2" t="n">
        <v>29</v>
      </c>
      <c r="J2" t="n">
        <v>71.52</v>
      </c>
      <c r="K2" t="n">
        <v>32.27</v>
      </c>
      <c r="L2" t="n">
        <v>1</v>
      </c>
      <c r="M2" t="n">
        <v>27</v>
      </c>
      <c r="N2" t="n">
        <v>8.25</v>
      </c>
      <c r="O2" t="n">
        <v>9054.6</v>
      </c>
      <c r="P2" t="n">
        <v>38.78</v>
      </c>
      <c r="Q2" t="n">
        <v>202.89</v>
      </c>
      <c r="R2" t="n">
        <v>35.64</v>
      </c>
      <c r="S2" t="n">
        <v>13.89</v>
      </c>
      <c r="T2" t="n">
        <v>9073.379999999999</v>
      </c>
      <c r="U2" t="n">
        <v>0.39</v>
      </c>
      <c r="V2" t="n">
        <v>0.6899999999999999</v>
      </c>
      <c r="W2" t="n">
        <v>0.6899999999999999</v>
      </c>
      <c r="X2" t="n">
        <v>0.58</v>
      </c>
      <c r="Y2" t="n">
        <v>1</v>
      </c>
      <c r="Z2" t="n">
        <v>10</v>
      </c>
      <c r="AA2" t="n">
        <v>92.97656208251576</v>
      </c>
      <c r="AB2" t="n">
        <v>127.2146340776714</v>
      </c>
      <c r="AC2" t="n">
        <v>115.0734479481924</v>
      </c>
      <c r="AD2" t="n">
        <v>92976.56208251575</v>
      </c>
      <c r="AE2" t="n">
        <v>127214.6340776714</v>
      </c>
      <c r="AF2" t="n">
        <v>4.373195637876443e-06</v>
      </c>
      <c r="AG2" t="n">
        <v>11</v>
      </c>
      <c r="AH2" t="n">
        <v>115073.4479481924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12.9814</v>
      </c>
      <c r="E3" t="n">
        <v>7.7</v>
      </c>
      <c r="F3" t="n">
        <v>5.5</v>
      </c>
      <c r="G3" t="n">
        <v>14.35</v>
      </c>
      <c r="H3" t="n">
        <v>0.3</v>
      </c>
      <c r="I3" t="n">
        <v>23</v>
      </c>
      <c r="J3" t="n">
        <v>71.81</v>
      </c>
      <c r="K3" t="n">
        <v>32.27</v>
      </c>
      <c r="L3" t="n">
        <v>1.25</v>
      </c>
      <c r="M3" t="n">
        <v>21</v>
      </c>
      <c r="N3" t="n">
        <v>8.289999999999999</v>
      </c>
      <c r="O3" t="n">
        <v>9090.98</v>
      </c>
      <c r="P3" t="n">
        <v>37.35</v>
      </c>
      <c r="Q3" t="n">
        <v>202.81</v>
      </c>
      <c r="R3" t="n">
        <v>31.99</v>
      </c>
      <c r="S3" t="n">
        <v>13.89</v>
      </c>
      <c r="T3" t="n">
        <v>7281.82</v>
      </c>
      <c r="U3" t="n">
        <v>0.43</v>
      </c>
      <c r="V3" t="n">
        <v>0.7</v>
      </c>
      <c r="W3" t="n">
        <v>0.68</v>
      </c>
      <c r="X3" t="n">
        <v>0.46</v>
      </c>
      <c r="Y3" t="n">
        <v>1</v>
      </c>
      <c r="Z3" t="n">
        <v>10</v>
      </c>
      <c r="AA3" t="n">
        <v>91.82868307117454</v>
      </c>
      <c r="AB3" t="n">
        <v>125.6440553735073</v>
      </c>
      <c r="AC3" t="n">
        <v>113.6527630712321</v>
      </c>
      <c r="AD3" t="n">
        <v>91828.68307117454</v>
      </c>
      <c r="AE3" t="n">
        <v>125644.0553735073</v>
      </c>
      <c r="AF3" t="n">
        <v>4.493659810781679e-06</v>
      </c>
      <c r="AG3" t="n">
        <v>11</v>
      </c>
      <c r="AH3" t="n">
        <v>113652.7630712321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13.2641</v>
      </c>
      <c r="E4" t="n">
        <v>7.54</v>
      </c>
      <c r="F4" t="n">
        <v>5.4</v>
      </c>
      <c r="G4" t="n">
        <v>17.05</v>
      </c>
      <c r="H4" t="n">
        <v>0.36</v>
      </c>
      <c r="I4" t="n">
        <v>19</v>
      </c>
      <c r="J4" t="n">
        <v>72.11</v>
      </c>
      <c r="K4" t="n">
        <v>32.27</v>
      </c>
      <c r="L4" t="n">
        <v>1.5</v>
      </c>
      <c r="M4" t="n">
        <v>17</v>
      </c>
      <c r="N4" t="n">
        <v>8.34</v>
      </c>
      <c r="O4" t="n">
        <v>9127.379999999999</v>
      </c>
      <c r="P4" t="n">
        <v>36.14</v>
      </c>
      <c r="Q4" t="n">
        <v>202.83</v>
      </c>
      <c r="R4" t="n">
        <v>28.85</v>
      </c>
      <c r="S4" t="n">
        <v>13.89</v>
      </c>
      <c r="T4" t="n">
        <v>5730.18</v>
      </c>
      <c r="U4" t="n">
        <v>0.48</v>
      </c>
      <c r="V4" t="n">
        <v>0.72</v>
      </c>
      <c r="W4" t="n">
        <v>0.67</v>
      </c>
      <c r="X4" t="n">
        <v>0.36</v>
      </c>
      <c r="Y4" t="n">
        <v>1</v>
      </c>
      <c r="Z4" t="n">
        <v>10</v>
      </c>
      <c r="AA4" t="n">
        <v>84.31110330647164</v>
      </c>
      <c r="AB4" t="n">
        <v>115.3581710872335</v>
      </c>
      <c r="AC4" t="n">
        <v>104.3485491449078</v>
      </c>
      <c r="AD4" t="n">
        <v>84311.10330647163</v>
      </c>
      <c r="AE4" t="n">
        <v>115358.1710872335</v>
      </c>
      <c r="AF4" t="n">
        <v>4.591519643196362e-06</v>
      </c>
      <c r="AG4" t="n">
        <v>10</v>
      </c>
      <c r="AH4" t="n">
        <v>104348.5491449078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13.4539</v>
      </c>
      <c r="E5" t="n">
        <v>7.43</v>
      </c>
      <c r="F5" t="n">
        <v>5.34</v>
      </c>
      <c r="G5" t="n">
        <v>20.02</v>
      </c>
      <c r="H5" t="n">
        <v>0.42</v>
      </c>
      <c r="I5" t="n">
        <v>16</v>
      </c>
      <c r="J5" t="n">
        <v>72.40000000000001</v>
      </c>
      <c r="K5" t="n">
        <v>32.27</v>
      </c>
      <c r="L5" t="n">
        <v>1.75</v>
      </c>
      <c r="M5" t="n">
        <v>14</v>
      </c>
      <c r="N5" t="n">
        <v>8.380000000000001</v>
      </c>
      <c r="O5" t="n">
        <v>9163.799999999999</v>
      </c>
      <c r="P5" t="n">
        <v>34.91</v>
      </c>
      <c r="Q5" t="n">
        <v>202.85</v>
      </c>
      <c r="R5" t="n">
        <v>27.05</v>
      </c>
      <c r="S5" t="n">
        <v>13.89</v>
      </c>
      <c r="T5" t="n">
        <v>4844.01</v>
      </c>
      <c r="U5" t="n">
        <v>0.51</v>
      </c>
      <c r="V5" t="n">
        <v>0.72</v>
      </c>
      <c r="W5" t="n">
        <v>0.66</v>
      </c>
      <c r="X5" t="n">
        <v>0.3</v>
      </c>
      <c r="Y5" t="n">
        <v>1</v>
      </c>
      <c r="Z5" t="n">
        <v>10</v>
      </c>
      <c r="AA5" t="n">
        <v>83.55592386165104</v>
      </c>
      <c r="AB5" t="n">
        <v>114.3249012546647</v>
      </c>
      <c r="AC5" t="n">
        <v>103.4138931349557</v>
      </c>
      <c r="AD5" t="n">
        <v>83555.92386165104</v>
      </c>
      <c r="AE5" t="n">
        <v>114324.9012546647</v>
      </c>
      <c r="AF5" t="n">
        <v>4.657221080028012e-06</v>
      </c>
      <c r="AG5" t="n">
        <v>10</v>
      </c>
      <c r="AH5" t="n">
        <v>103413.8931349557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13.5736</v>
      </c>
      <c r="E6" t="n">
        <v>7.37</v>
      </c>
      <c r="F6" t="n">
        <v>5.31</v>
      </c>
      <c r="G6" t="n">
        <v>22.74</v>
      </c>
      <c r="H6" t="n">
        <v>0.48</v>
      </c>
      <c r="I6" t="n">
        <v>14</v>
      </c>
      <c r="J6" t="n">
        <v>72.7</v>
      </c>
      <c r="K6" t="n">
        <v>32.27</v>
      </c>
      <c r="L6" t="n">
        <v>2</v>
      </c>
      <c r="M6" t="n">
        <v>12</v>
      </c>
      <c r="N6" t="n">
        <v>8.43</v>
      </c>
      <c r="O6" t="n">
        <v>9200.25</v>
      </c>
      <c r="P6" t="n">
        <v>34.21</v>
      </c>
      <c r="Q6" t="n">
        <v>202.89</v>
      </c>
      <c r="R6" t="n">
        <v>25.95</v>
      </c>
      <c r="S6" t="n">
        <v>13.89</v>
      </c>
      <c r="T6" t="n">
        <v>4303.99</v>
      </c>
      <c r="U6" t="n">
        <v>0.54</v>
      </c>
      <c r="V6" t="n">
        <v>0.73</v>
      </c>
      <c r="W6" t="n">
        <v>0.66</v>
      </c>
      <c r="X6" t="n">
        <v>0.27</v>
      </c>
      <c r="Y6" t="n">
        <v>1</v>
      </c>
      <c r="Z6" t="n">
        <v>10</v>
      </c>
      <c r="AA6" t="n">
        <v>83.12361996157412</v>
      </c>
      <c r="AB6" t="n">
        <v>113.7334039866777</v>
      </c>
      <c r="AC6" t="n">
        <v>102.8788475360536</v>
      </c>
      <c r="AD6" t="n">
        <v>83123.61996157412</v>
      </c>
      <c r="AE6" t="n">
        <v>113733.4039866777</v>
      </c>
      <c r="AF6" t="n">
        <v>4.698656601570417e-06</v>
      </c>
      <c r="AG6" t="n">
        <v>10</v>
      </c>
      <c r="AH6" t="n">
        <v>102878.8475360536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13.7211</v>
      </c>
      <c r="E7" t="n">
        <v>7.29</v>
      </c>
      <c r="F7" t="n">
        <v>5.26</v>
      </c>
      <c r="G7" t="n">
        <v>26.29</v>
      </c>
      <c r="H7" t="n">
        <v>0.54</v>
      </c>
      <c r="I7" t="n">
        <v>12</v>
      </c>
      <c r="J7" t="n">
        <v>73</v>
      </c>
      <c r="K7" t="n">
        <v>32.27</v>
      </c>
      <c r="L7" t="n">
        <v>2.25</v>
      </c>
      <c r="M7" t="n">
        <v>10</v>
      </c>
      <c r="N7" t="n">
        <v>8.48</v>
      </c>
      <c r="O7" t="n">
        <v>9236.709999999999</v>
      </c>
      <c r="P7" t="n">
        <v>33.36</v>
      </c>
      <c r="Q7" t="n">
        <v>202.82</v>
      </c>
      <c r="R7" t="n">
        <v>24.42</v>
      </c>
      <c r="S7" t="n">
        <v>13.89</v>
      </c>
      <c r="T7" t="n">
        <v>3548.4</v>
      </c>
      <c r="U7" t="n">
        <v>0.57</v>
      </c>
      <c r="V7" t="n">
        <v>0.74</v>
      </c>
      <c r="W7" t="n">
        <v>0.66</v>
      </c>
      <c r="X7" t="n">
        <v>0.22</v>
      </c>
      <c r="Y7" t="n">
        <v>1</v>
      </c>
      <c r="Z7" t="n">
        <v>10</v>
      </c>
      <c r="AA7" t="n">
        <v>82.60176184054265</v>
      </c>
      <c r="AB7" t="n">
        <v>113.0193746827274</v>
      </c>
      <c r="AC7" t="n">
        <v>102.2329641867256</v>
      </c>
      <c r="AD7" t="n">
        <v>82601.76184054265</v>
      </c>
      <c r="AE7" t="n">
        <v>113019.3746827274</v>
      </c>
      <c r="AF7" t="n">
        <v>4.749715410488583e-06</v>
      </c>
      <c r="AG7" t="n">
        <v>10</v>
      </c>
      <c r="AH7" t="n">
        <v>102232.9641867256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13.7889</v>
      </c>
      <c r="E8" t="n">
        <v>7.25</v>
      </c>
      <c r="F8" t="n">
        <v>5.24</v>
      </c>
      <c r="G8" t="n">
        <v>28.57</v>
      </c>
      <c r="H8" t="n">
        <v>0.6</v>
      </c>
      <c r="I8" t="n">
        <v>11</v>
      </c>
      <c r="J8" t="n">
        <v>73.29000000000001</v>
      </c>
      <c r="K8" t="n">
        <v>32.27</v>
      </c>
      <c r="L8" t="n">
        <v>2.5</v>
      </c>
      <c r="M8" t="n">
        <v>9</v>
      </c>
      <c r="N8" t="n">
        <v>8.52</v>
      </c>
      <c r="O8" t="n">
        <v>9273.200000000001</v>
      </c>
      <c r="P8" t="n">
        <v>32.46</v>
      </c>
      <c r="Q8" t="n">
        <v>202.82</v>
      </c>
      <c r="R8" t="n">
        <v>23.8</v>
      </c>
      <c r="S8" t="n">
        <v>13.89</v>
      </c>
      <c r="T8" t="n">
        <v>3246.07</v>
      </c>
      <c r="U8" t="n">
        <v>0.58</v>
      </c>
      <c r="V8" t="n">
        <v>0.74</v>
      </c>
      <c r="W8" t="n">
        <v>0.65</v>
      </c>
      <c r="X8" t="n">
        <v>0.2</v>
      </c>
      <c r="Y8" t="n">
        <v>1</v>
      </c>
      <c r="Z8" t="n">
        <v>10</v>
      </c>
      <c r="AA8" t="n">
        <v>82.16566059989803</v>
      </c>
      <c r="AB8" t="n">
        <v>112.4226817258489</v>
      </c>
      <c r="AC8" t="n">
        <v>101.6932187681875</v>
      </c>
      <c r="AD8" t="n">
        <v>82165.66059989804</v>
      </c>
      <c r="AE8" t="n">
        <v>112422.6817258489</v>
      </c>
      <c r="AF8" t="n">
        <v>4.77318515452012e-06</v>
      </c>
      <c r="AG8" t="n">
        <v>10</v>
      </c>
      <c r="AH8" t="n">
        <v>101693.2187681875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13.8499</v>
      </c>
      <c r="E9" t="n">
        <v>7.22</v>
      </c>
      <c r="F9" t="n">
        <v>5.22</v>
      </c>
      <c r="G9" t="n">
        <v>31.32</v>
      </c>
      <c r="H9" t="n">
        <v>0.65</v>
      </c>
      <c r="I9" t="n">
        <v>10</v>
      </c>
      <c r="J9" t="n">
        <v>73.59</v>
      </c>
      <c r="K9" t="n">
        <v>32.27</v>
      </c>
      <c r="L9" t="n">
        <v>2.75</v>
      </c>
      <c r="M9" t="n">
        <v>7</v>
      </c>
      <c r="N9" t="n">
        <v>8.57</v>
      </c>
      <c r="O9" t="n">
        <v>9309.700000000001</v>
      </c>
      <c r="P9" t="n">
        <v>31.85</v>
      </c>
      <c r="Q9" t="n">
        <v>202.84</v>
      </c>
      <c r="R9" t="n">
        <v>23.2</v>
      </c>
      <c r="S9" t="n">
        <v>13.89</v>
      </c>
      <c r="T9" t="n">
        <v>2949.65</v>
      </c>
      <c r="U9" t="n">
        <v>0.6</v>
      </c>
      <c r="V9" t="n">
        <v>0.74</v>
      </c>
      <c r="W9" t="n">
        <v>0.66</v>
      </c>
      <c r="X9" t="n">
        <v>0.18</v>
      </c>
      <c r="Y9" t="n">
        <v>1</v>
      </c>
      <c r="Z9" t="n">
        <v>10</v>
      </c>
      <c r="AA9" t="n">
        <v>81.8547392900493</v>
      </c>
      <c r="AB9" t="n">
        <v>111.9972654728339</v>
      </c>
      <c r="AC9" t="n">
        <v>101.3084036452848</v>
      </c>
      <c r="AD9" t="n">
        <v>81854.7392900493</v>
      </c>
      <c r="AE9" t="n">
        <v>111997.2654728339</v>
      </c>
      <c r="AF9" t="n">
        <v>4.794301000920176e-06</v>
      </c>
      <c r="AG9" t="n">
        <v>10</v>
      </c>
      <c r="AH9" t="n">
        <v>101308.4036452848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13.9098</v>
      </c>
      <c r="E10" t="n">
        <v>7.19</v>
      </c>
      <c r="F10" t="n">
        <v>5.21</v>
      </c>
      <c r="G10" t="n">
        <v>34.7</v>
      </c>
      <c r="H10" t="n">
        <v>0.71</v>
      </c>
      <c r="I10" t="n">
        <v>9</v>
      </c>
      <c r="J10" t="n">
        <v>73.88</v>
      </c>
      <c r="K10" t="n">
        <v>32.27</v>
      </c>
      <c r="L10" t="n">
        <v>3</v>
      </c>
      <c r="M10" t="n">
        <v>5</v>
      </c>
      <c r="N10" t="n">
        <v>8.609999999999999</v>
      </c>
      <c r="O10" t="n">
        <v>9346.23</v>
      </c>
      <c r="P10" t="n">
        <v>31.14</v>
      </c>
      <c r="Q10" t="n">
        <v>202.81</v>
      </c>
      <c r="R10" t="n">
        <v>22.76</v>
      </c>
      <c r="S10" t="n">
        <v>13.89</v>
      </c>
      <c r="T10" t="n">
        <v>2734.23</v>
      </c>
      <c r="U10" t="n">
        <v>0.61</v>
      </c>
      <c r="V10" t="n">
        <v>0.74</v>
      </c>
      <c r="W10" t="n">
        <v>0.65</v>
      </c>
      <c r="X10" t="n">
        <v>0.17</v>
      </c>
      <c r="Y10" t="n">
        <v>1</v>
      </c>
      <c r="Z10" t="n">
        <v>10</v>
      </c>
      <c r="AA10" t="n">
        <v>81.51194453433199</v>
      </c>
      <c r="AB10" t="n">
        <v>111.5282385650245</v>
      </c>
      <c r="AC10" t="n">
        <v>100.8841400072731</v>
      </c>
      <c r="AD10" t="n">
        <v>81511.94453433198</v>
      </c>
      <c r="AE10" t="n">
        <v>111528.2385650245</v>
      </c>
      <c r="AF10" t="n">
        <v>4.815036069762197e-06</v>
      </c>
      <c r="AG10" t="n">
        <v>10</v>
      </c>
      <c r="AH10" t="n">
        <v>100884.1400072731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13.9039</v>
      </c>
      <c r="E11" t="n">
        <v>7.19</v>
      </c>
      <c r="F11" t="n">
        <v>5.21</v>
      </c>
      <c r="G11" t="n">
        <v>34.72</v>
      </c>
      <c r="H11" t="n">
        <v>0.77</v>
      </c>
      <c r="I11" t="n">
        <v>9</v>
      </c>
      <c r="J11" t="n">
        <v>74.18000000000001</v>
      </c>
      <c r="K11" t="n">
        <v>32.27</v>
      </c>
      <c r="L11" t="n">
        <v>3.25</v>
      </c>
      <c r="M11" t="n">
        <v>3</v>
      </c>
      <c r="N11" t="n">
        <v>8.66</v>
      </c>
      <c r="O11" t="n">
        <v>9382.780000000001</v>
      </c>
      <c r="P11" t="n">
        <v>30.49</v>
      </c>
      <c r="Q11" t="n">
        <v>202.81</v>
      </c>
      <c r="R11" t="n">
        <v>22.88</v>
      </c>
      <c r="S11" t="n">
        <v>13.89</v>
      </c>
      <c r="T11" t="n">
        <v>2796.31</v>
      </c>
      <c r="U11" t="n">
        <v>0.61</v>
      </c>
      <c r="V11" t="n">
        <v>0.74</v>
      </c>
      <c r="W11" t="n">
        <v>0.65</v>
      </c>
      <c r="X11" t="n">
        <v>0.17</v>
      </c>
      <c r="Y11" t="n">
        <v>1</v>
      </c>
      <c r="Z11" t="n">
        <v>10</v>
      </c>
      <c r="AA11" t="n">
        <v>81.2634607939623</v>
      </c>
      <c r="AB11" t="n">
        <v>111.1882521491219</v>
      </c>
      <c r="AC11" t="n">
        <v>100.5766014177302</v>
      </c>
      <c r="AD11" t="n">
        <v>81263.46079396229</v>
      </c>
      <c r="AE11" t="n">
        <v>111188.2521491219</v>
      </c>
      <c r="AF11" t="n">
        <v>4.812993717405471e-06</v>
      </c>
      <c r="AG11" t="n">
        <v>10</v>
      </c>
      <c r="AH11" t="n">
        <v>100576.6014177302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13.9681</v>
      </c>
      <c r="E12" t="n">
        <v>7.16</v>
      </c>
      <c r="F12" t="n">
        <v>5.19</v>
      </c>
      <c r="G12" t="n">
        <v>38.93</v>
      </c>
      <c r="H12" t="n">
        <v>0.82</v>
      </c>
      <c r="I12" t="n">
        <v>8</v>
      </c>
      <c r="J12" t="n">
        <v>74.48</v>
      </c>
      <c r="K12" t="n">
        <v>32.27</v>
      </c>
      <c r="L12" t="n">
        <v>3.5</v>
      </c>
      <c r="M12" t="n">
        <v>0</v>
      </c>
      <c r="N12" t="n">
        <v>8.710000000000001</v>
      </c>
      <c r="O12" t="n">
        <v>9419.35</v>
      </c>
      <c r="P12" t="n">
        <v>30.31</v>
      </c>
      <c r="Q12" t="n">
        <v>202.81</v>
      </c>
      <c r="R12" t="n">
        <v>22.17</v>
      </c>
      <c r="S12" t="n">
        <v>13.89</v>
      </c>
      <c r="T12" t="n">
        <v>2443.23</v>
      </c>
      <c r="U12" t="n">
        <v>0.63</v>
      </c>
      <c r="V12" t="n">
        <v>0.75</v>
      </c>
      <c r="W12" t="n">
        <v>0.66</v>
      </c>
      <c r="X12" t="n">
        <v>0.15</v>
      </c>
      <c r="Y12" t="n">
        <v>1</v>
      </c>
      <c r="Z12" t="n">
        <v>10</v>
      </c>
      <c r="AA12" t="n">
        <v>81.12349628895981</v>
      </c>
      <c r="AB12" t="n">
        <v>110.9967465385794</v>
      </c>
      <c r="AC12" t="n">
        <v>100.403372833878</v>
      </c>
      <c r="AD12" t="n">
        <v>81123.49628895981</v>
      </c>
      <c r="AE12" t="n">
        <v>110996.7465385794</v>
      </c>
      <c r="AF12" t="n">
        <v>4.835217280337989e-06</v>
      </c>
      <c r="AG12" t="n">
        <v>10</v>
      </c>
      <c r="AH12" t="n">
        <v>100403.372833878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13.7984</v>
      </c>
      <c r="E2" t="n">
        <v>7.25</v>
      </c>
      <c r="F2" t="n">
        <v>5.36</v>
      </c>
      <c r="G2" t="n">
        <v>18.92</v>
      </c>
      <c r="H2" t="n">
        <v>0.43</v>
      </c>
      <c r="I2" t="n">
        <v>17</v>
      </c>
      <c r="J2" t="n">
        <v>39.78</v>
      </c>
      <c r="K2" t="n">
        <v>19.54</v>
      </c>
      <c r="L2" t="n">
        <v>1</v>
      </c>
      <c r="M2" t="n">
        <v>12</v>
      </c>
      <c r="N2" t="n">
        <v>4.24</v>
      </c>
      <c r="O2" t="n">
        <v>5140</v>
      </c>
      <c r="P2" t="n">
        <v>21.4</v>
      </c>
      <c r="Q2" t="n">
        <v>202.83</v>
      </c>
      <c r="R2" t="n">
        <v>27.73</v>
      </c>
      <c r="S2" t="n">
        <v>13.89</v>
      </c>
      <c r="T2" t="n">
        <v>5180.05</v>
      </c>
      <c r="U2" t="n">
        <v>0.5</v>
      </c>
      <c r="V2" t="n">
        <v>0.72</v>
      </c>
      <c r="W2" t="n">
        <v>0.66</v>
      </c>
      <c r="X2" t="n">
        <v>0.32</v>
      </c>
      <c r="Y2" t="n">
        <v>1</v>
      </c>
      <c r="Z2" t="n">
        <v>10</v>
      </c>
      <c r="AA2" t="n">
        <v>76.41169931749371</v>
      </c>
      <c r="AB2" t="n">
        <v>104.549858052411</v>
      </c>
      <c r="AC2" t="n">
        <v>94.57176633656269</v>
      </c>
      <c r="AD2" t="n">
        <v>76411.69931749371</v>
      </c>
      <c r="AE2" t="n">
        <v>104549.858052411</v>
      </c>
      <c r="AF2" t="n">
        <v>4.88530271422909e-06</v>
      </c>
      <c r="AG2" t="n">
        <v>10</v>
      </c>
      <c r="AH2" t="n">
        <v>94571.76633656269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13.8643</v>
      </c>
      <c r="E3" t="n">
        <v>7.21</v>
      </c>
      <c r="F3" t="n">
        <v>5.35</v>
      </c>
      <c r="G3" t="n">
        <v>21.39</v>
      </c>
      <c r="H3" t="n">
        <v>0.53</v>
      </c>
      <c r="I3" t="n">
        <v>15</v>
      </c>
      <c r="J3" t="n">
        <v>40.06</v>
      </c>
      <c r="K3" t="n">
        <v>19.54</v>
      </c>
      <c r="L3" t="n">
        <v>1.25</v>
      </c>
      <c r="M3" t="n">
        <v>1</v>
      </c>
      <c r="N3" t="n">
        <v>4.26</v>
      </c>
      <c r="O3" t="n">
        <v>5174.29</v>
      </c>
      <c r="P3" t="n">
        <v>20.9</v>
      </c>
      <c r="Q3" t="n">
        <v>202.86</v>
      </c>
      <c r="R3" t="n">
        <v>26.88</v>
      </c>
      <c r="S3" t="n">
        <v>13.89</v>
      </c>
      <c r="T3" t="n">
        <v>4763.36</v>
      </c>
      <c r="U3" t="n">
        <v>0.52</v>
      </c>
      <c r="V3" t="n">
        <v>0.72</v>
      </c>
      <c r="W3" t="n">
        <v>0.68</v>
      </c>
      <c r="X3" t="n">
        <v>0.31</v>
      </c>
      <c r="Y3" t="n">
        <v>1</v>
      </c>
      <c r="Z3" t="n">
        <v>10</v>
      </c>
      <c r="AA3" t="n">
        <v>76.1660998825634</v>
      </c>
      <c r="AB3" t="n">
        <v>104.2138180704572</v>
      </c>
      <c r="AC3" t="n">
        <v>94.26779753885134</v>
      </c>
      <c r="AD3" t="n">
        <v>76166.0998825634</v>
      </c>
      <c r="AE3" t="n">
        <v>104213.8180704572</v>
      </c>
      <c r="AF3" t="n">
        <v>4.908634509862474e-06</v>
      </c>
      <c r="AG3" t="n">
        <v>10</v>
      </c>
      <c r="AH3" t="n">
        <v>94267.79753885134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13.8616</v>
      </c>
      <c r="E4" t="n">
        <v>7.21</v>
      </c>
      <c r="F4" t="n">
        <v>5.35</v>
      </c>
      <c r="G4" t="n">
        <v>21.4</v>
      </c>
      <c r="H4" t="n">
        <v>0.64</v>
      </c>
      <c r="I4" t="n">
        <v>15</v>
      </c>
      <c r="J4" t="n">
        <v>40.34</v>
      </c>
      <c r="K4" t="n">
        <v>19.54</v>
      </c>
      <c r="L4" t="n">
        <v>1.5</v>
      </c>
      <c r="M4" t="n">
        <v>0</v>
      </c>
      <c r="N4" t="n">
        <v>4.29</v>
      </c>
      <c r="O4" t="n">
        <v>5208.6</v>
      </c>
      <c r="P4" t="n">
        <v>21</v>
      </c>
      <c r="Q4" t="n">
        <v>202.86</v>
      </c>
      <c r="R4" t="n">
        <v>26.84</v>
      </c>
      <c r="S4" t="n">
        <v>13.89</v>
      </c>
      <c r="T4" t="n">
        <v>4743.87</v>
      </c>
      <c r="U4" t="n">
        <v>0.52</v>
      </c>
      <c r="V4" t="n">
        <v>0.72</v>
      </c>
      <c r="W4" t="n">
        <v>0.68</v>
      </c>
      <c r="X4" t="n">
        <v>0.31</v>
      </c>
      <c r="Y4" t="n">
        <v>1</v>
      </c>
      <c r="Z4" t="n">
        <v>10</v>
      </c>
      <c r="AA4" t="n">
        <v>76.20722706691335</v>
      </c>
      <c r="AB4" t="n">
        <v>104.2700900984881</v>
      </c>
      <c r="AC4" t="n">
        <v>94.31869904350528</v>
      </c>
      <c r="AD4" t="n">
        <v>76207.22706691334</v>
      </c>
      <c r="AE4" t="n">
        <v>104270.0900984881</v>
      </c>
      <c r="AF4" t="n">
        <v>4.90767857893364e-06</v>
      </c>
      <c r="AG4" t="n">
        <v>10</v>
      </c>
      <c r="AH4" t="n">
        <v>94318.69904350527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10.317</v>
      </c>
      <c r="E2" t="n">
        <v>9.69</v>
      </c>
      <c r="F2" t="n">
        <v>6.02</v>
      </c>
      <c r="G2" t="n">
        <v>7.22</v>
      </c>
      <c r="H2" t="n">
        <v>0.12</v>
      </c>
      <c r="I2" t="n">
        <v>50</v>
      </c>
      <c r="J2" t="n">
        <v>141.81</v>
      </c>
      <c r="K2" t="n">
        <v>47.83</v>
      </c>
      <c r="L2" t="n">
        <v>1</v>
      </c>
      <c r="M2" t="n">
        <v>48</v>
      </c>
      <c r="N2" t="n">
        <v>22.98</v>
      </c>
      <c r="O2" t="n">
        <v>17723.39</v>
      </c>
      <c r="P2" t="n">
        <v>67.91</v>
      </c>
      <c r="Q2" t="n">
        <v>202.91</v>
      </c>
      <c r="R2" t="n">
        <v>48.08</v>
      </c>
      <c r="S2" t="n">
        <v>13.89</v>
      </c>
      <c r="T2" t="n">
        <v>15191.96</v>
      </c>
      <c r="U2" t="n">
        <v>0.29</v>
      </c>
      <c r="V2" t="n">
        <v>0.64</v>
      </c>
      <c r="W2" t="n">
        <v>0.72</v>
      </c>
      <c r="X2" t="n">
        <v>0.98</v>
      </c>
      <c r="Y2" t="n">
        <v>1</v>
      </c>
      <c r="Z2" t="n">
        <v>10</v>
      </c>
      <c r="AA2" t="n">
        <v>129.2115975481931</v>
      </c>
      <c r="AB2" t="n">
        <v>176.7930081787291</v>
      </c>
      <c r="AC2" t="n">
        <v>159.920131608746</v>
      </c>
      <c r="AD2" t="n">
        <v>129211.5975481931</v>
      </c>
      <c r="AE2" t="n">
        <v>176793.0081787291</v>
      </c>
      <c r="AF2" t="n">
        <v>3.443213261717552e-06</v>
      </c>
      <c r="AG2" t="n">
        <v>13</v>
      </c>
      <c r="AH2" t="n">
        <v>159920.131608746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10.9207</v>
      </c>
      <c r="E3" t="n">
        <v>9.16</v>
      </c>
      <c r="F3" t="n">
        <v>5.8</v>
      </c>
      <c r="G3" t="n">
        <v>8.93</v>
      </c>
      <c r="H3" t="n">
        <v>0.16</v>
      </c>
      <c r="I3" t="n">
        <v>39</v>
      </c>
      <c r="J3" t="n">
        <v>142.15</v>
      </c>
      <c r="K3" t="n">
        <v>47.83</v>
      </c>
      <c r="L3" t="n">
        <v>1.25</v>
      </c>
      <c r="M3" t="n">
        <v>37</v>
      </c>
      <c r="N3" t="n">
        <v>23.07</v>
      </c>
      <c r="O3" t="n">
        <v>17765.46</v>
      </c>
      <c r="P3" t="n">
        <v>65.22</v>
      </c>
      <c r="Q3" t="n">
        <v>202.86</v>
      </c>
      <c r="R3" t="n">
        <v>41.57</v>
      </c>
      <c r="S3" t="n">
        <v>13.89</v>
      </c>
      <c r="T3" t="n">
        <v>11990.83</v>
      </c>
      <c r="U3" t="n">
        <v>0.33</v>
      </c>
      <c r="V3" t="n">
        <v>0.67</v>
      </c>
      <c r="W3" t="n">
        <v>0.6899999999999999</v>
      </c>
      <c r="X3" t="n">
        <v>0.76</v>
      </c>
      <c r="Y3" t="n">
        <v>1</v>
      </c>
      <c r="Z3" t="n">
        <v>10</v>
      </c>
      <c r="AA3" t="n">
        <v>118.7692434059407</v>
      </c>
      <c r="AB3" t="n">
        <v>162.5053185571552</v>
      </c>
      <c r="AC3" t="n">
        <v>146.9960390317523</v>
      </c>
      <c r="AD3" t="n">
        <v>118769.2434059407</v>
      </c>
      <c r="AE3" t="n">
        <v>162505.3185571552</v>
      </c>
      <c r="AF3" t="n">
        <v>3.644693134364532e-06</v>
      </c>
      <c r="AG3" t="n">
        <v>12</v>
      </c>
      <c r="AH3" t="n">
        <v>146996.0390317523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11.3314</v>
      </c>
      <c r="E4" t="n">
        <v>8.82</v>
      </c>
      <c r="F4" t="n">
        <v>5.67</v>
      </c>
      <c r="G4" t="n">
        <v>10.64</v>
      </c>
      <c r="H4" t="n">
        <v>0.19</v>
      </c>
      <c r="I4" t="n">
        <v>32</v>
      </c>
      <c r="J4" t="n">
        <v>142.49</v>
      </c>
      <c r="K4" t="n">
        <v>47.83</v>
      </c>
      <c r="L4" t="n">
        <v>1.5</v>
      </c>
      <c r="M4" t="n">
        <v>30</v>
      </c>
      <c r="N4" t="n">
        <v>23.16</v>
      </c>
      <c r="O4" t="n">
        <v>17807.56</v>
      </c>
      <c r="P4" t="n">
        <v>63.44</v>
      </c>
      <c r="Q4" t="n">
        <v>202.83</v>
      </c>
      <c r="R4" t="n">
        <v>37.47</v>
      </c>
      <c r="S4" t="n">
        <v>13.89</v>
      </c>
      <c r="T4" t="n">
        <v>9976.559999999999</v>
      </c>
      <c r="U4" t="n">
        <v>0.37</v>
      </c>
      <c r="V4" t="n">
        <v>0.68</v>
      </c>
      <c r="W4" t="n">
        <v>0.6899999999999999</v>
      </c>
      <c r="X4" t="n">
        <v>0.63</v>
      </c>
      <c r="Y4" t="n">
        <v>1</v>
      </c>
      <c r="Z4" t="n">
        <v>10</v>
      </c>
      <c r="AA4" t="n">
        <v>116.5309778490069</v>
      </c>
      <c r="AB4" t="n">
        <v>159.4428248768527</v>
      </c>
      <c r="AC4" t="n">
        <v>144.22582545006</v>
      </c>
      <c r="AD4" t="n">
        <v>116530.9778490069</v>
      </c>
      <c r="AE4" t="n">
        <v>159442.8248768527</v>
      </c>
      <c r="AF4" t="n">
        <v>3.781760856239825e-06</v>
      </c>
      <c r="AG4" t="n">
        <v>12</v>
      </c>
      <c r="AH4" t="n">
        <v>144225.82545006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11.6701</v>
      </c>
      <c r="E5" t="n">
        <v>8.57</v>
      </c>
      <c r="F5" t="n">
        <v>5.56</v>
      </c>
      <c r="G5" t="n">
        <v>12.36</v>
      </c>
      <c r="H5" t="n">
        <v>0.22</v>
      </c>
      <c r="I5" t="n">
        <v>27</v>
      </c>
      <c r="J5" t="n">
        <v>142.83</v>
      </c>
      <c r="K5" t="n">
        <v>47.83</v>
      </c>
      <c r="L5" t="n">
        <v>1.75</v>
      </c>
      <c r="M5" t="n">
        <v>25</v>
      </c>
      <c r="N5" t="n">
        <v>23.25</v>
      </c>
      <c r="O5" t="n">
        <v>17849.7</v>
      </c>
      <c r="P5" t="n">
        <v>61.95</v>
      </c>
      <c r="Q5" t="n">
        <v>202.81</v>
      </c>
      <c r="R5" t="n">
        <v>33.85</v>
      </c>
      <c r="S5" t="n">
        <v>13.89</v>
      </c>
      <c r="T5" t="n">
        <v>8190.28</v>
      </c>
      <c r="U5" t="n">
        <v>0.41</v>
      </c>
      <c r="V5" t="n">
        <v>0.7</v>
      </c>
      <c r="W5" t="n">
        <v>0.68</v>
      </c>
      <c r="X5" t="n">
        <v>0.52</v>
      </c>
      <c r="Y5" t="n">
        <v>1</v>
      </c>
      <c r="Z5" t="n">
        <v>10</v>
      </c>
      <c r="AA5" t="n">
        <v>114.7917545951105</v>
      </c>
      <c r="AB5" t="n">
        <v>157.0631428917582</v>
      </c>
      <c r="AC5" t="n">
        <v>142.0732569737174</v>
      </c>
      <c r="AD5" t="n">
        <v>114791.7545951105</v>
      </c>
      <c r="AE5" t="n">
        <v>157063.1428917582</v>
      </c>
      <c r="AF5" t="n">
        <v>3.894799174718426e-06</v>
      </c>
      <c r="AG5" t="n">
        <v>12</v>
      </c>
      <c r="AH5" t="n">
        <v>142073.2569737174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11.9344</v>
      </c>
      <c r="E6" t="n">
        <v>8.380000000000001</v>
      </c>
      <c r="F6" t="n">
        <v>5.49</v>
      </c>
      <c r="G6" t="n">
        <v>14.31</v>
      </c>
      <c r="H6" t="n">
        <v>0.25</v>
      </c>
      <c r="I6" t="n">
        <v>23</v>
      </c>
      <c r="J6" t="n">
        <v>143.17</v>
      </c>
      <c r="K6" t="n">
        <v>47.83</v>
      </c>
      <c r="L6" t="n">
        <v>2</v>
      </c>
      <c r="M6" t="n">
        <v>21</v>
      </c>
      <c r="N6" t="n">
        <v>23.34</v>
      </c>
      <c r="O6" t="n">
        <v>17891.86</v>
      </c>
      <c r="P6" t="n">
        <v>60.85</v>
      </c>
      <c r="Q6" t="n">
        <v>202.82</v>
      </c>
      <c r="R6" t="n">
        <v>31.75</v>
      </c>
      <c r="S6" t="n">
        <v>13.89</v>
      </c>
      <c r="T6" t="n">
        <v>7158.25</v>
      </c>
      <c r="U6" t="n">
        <v>0.44</v>
      </c>
      <c r="V6" t="n">
        <v>0.71</v>
      </c>
      <c r="W6" t="n">
        <v>0.67</v>
      </c>
      <c r="X6" t="n">
        <v>0.45</v>
      </c>
      <c r="Y6" t="n">
        <v>1</v>
      </c>
      <c r="Z6" t="n">
        <v>10</v>
      </c>
      <c r="AA6" t="n">
        <v>106.7693673886453</v>
      </c>
      <c r="AB6" t="n">
        <v>146.0865587931331</v>
      </c>
      <c r="AC6" t="n">
        <v>132.1442626557291</v>
      </c>
      <c r="AD6" t="n">
        <v>106769.3673886453</v>
      </c>
      <c r="AE6" t="n">
        <v>146086.5587931331</v>
      </c>
      <c r="AF6" t="n">
        <v>3.983007109687114e-06</v>
      </c>
      <c r="AG6" t="n">
        <v>11</v>
      </c>
      <c r="AH6" t="n">
        <v>132144.2626557291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12.0765</v>
      </c>
      <c r="E7" t="n">
        <v>8.279999999999999</v>
      </c>
      <c r="F7" t="n">
        <v>5.45</v>
      </c>
      <c r="G7" t="n">
        <v>15.56</v>
      </c>
      <c r="H7" t="n">
        <v>0.28</v>
      </c>
      <c r="I7" t="n">
        <v>21</v>
      </c>
      <c r="J7" t="n">
        <v>143.51</v>
      </c>
      <c r="K7" t="n">
        <v>47.83</v>
      </c>
      <c r="L7" t="n">
        <v>2.25</v>
      </c>
      <c r="M7" t="n">
        <v>19</v>
      </c>
      <c r="N7" t="n">
        <v>23.44</v>
      </c>
      <c r="O7" t="n">
        <v>17934.06</v>
      </c>
      <c r="P7" t="n">
        <v>60.11</v>
      </c>
      <c r="Q7" t="n">
        <v>202.82</v>
      </c>
      <c r="R7" t="n">
        <v>30.29</v>
      </c>
      <c r="S7" t="n">
        <v>13.89</v>
      </c>
      <c r="T7" t="n">
        <v>6440.5</v>
      </c>
      <c r="U7" t="n">
        <v>0.46</v>
      </c>
      <c r="V7" t="n">
        <v>0.71</v>
      </c>
      <c r="W7" t="n">
        <v>0.67</v>
      </c>
      <c r="X7" t="n">
        <v>0.41</v>
      </c>
      <c r="Y7" t="n">
        <v>1</v>
      </c>
      <c r="Z7" t="n">
        <v>10</v>
      </c>
      <c r="AA7" t="n">
        <v>106.0510656272794</v>
      </c>
      <c r="AB7" t="n">
        <v>145.1037466339956</v>
      </c>
      <c r="AC7" t="n">
        <v>131.2552487096738</v>
      </c>
      <c r="AD7" t="n">
        <v>106051.0656272794</v>
      </c>
      <c r="AE7" t="n">
        <v>145103.7466339956</v>
      </c>
      <c r="AF7" t="n">
        <v>4.030431807224195e-06</v>
      </c>
      <c r="AG7" t="n">
        <v>11</v>
      </c>
      <c r="AH7" t="n">
        <v>131255.2487096738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12.3224</v>
      </c>
      <c r="E8" t="n">
        <v>8.119999999999999</v>
      </c>
      <c r="F8" t="n">
        <v>5.37</v>
      </c>
      <c r="G8" t="n">
        <v>17.89</v>
      </c>
      <c r="H8" t="n">
        <v>0.31</v>
      </c>
      <c r="I8" t="n">
        <v>18</v>
      </c>
      <c r="J8" t="n">
        <v>143.86</v>
      </c>
      <c r="K8" t="n">
        <v>47.83</v>
      </c>
      <c r="L8" t="n">
        <v>2.5</v>
      </c>
      <c r="M8" t="n">
        <v>16</v>
      </c>
      <c r="N8" t="n">
        <v>23.53</v>
      </c>
      <c r="O8" t="n">
        <v>17976.29</v>
      </c>
      <c r="P8" t="n">
        <v>59.11</v>
      </c>
      <c r="Q8" t="n">
        <v>202.85</v>
      </c>
      <c r="R8" t="n">
        <v>27.84</v>
      </c>
      <c r="S8" t="n">
        <v>13.89</v>
      </c>
      <c r="T8" t="n">
        <v>5228.72</v>
      </c>
      <c r="U8" t="n">
        <v>0.5</v>
      </c>
      <c r="V8" t="n">
        <v>0.72</v>
      </c>
      <c r="W8" t="n">
        <v>0.67</v>
      </c>
      <c r="X8" t="n">
        <v>0.33</v>
      </c>
      <c r="Y8" t="n">
        <v>1</v>
      </c>
      <c r="Z8" t="n">
        <v>10</v>
      </c>
      <c r="AA8" t="n">
        <v>104.9652516293926</v>
      </c>
      <c r="AB8" t="n">
        <v>143.6180880193547</v>
      </c>
      <c r="AC8" t="n">
        <v>129.9113792680789</v>
      </c>
      <c r="AD8" t="n">
        <v>104965.2516293926</v>
      </c>
      <c r="AE8" t="n">
        <v>143618.0880193547</v>
      </c>
      <c r="AF8" t="n">
        <v>4.112498894658172e-06</v>
      </c>
      <c r="AG8" t="n">
        <v>11</v>
      </c>
      <c r="AH8" t="n">
        <v>129911.3792680789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12.3809</v>
      </c>
      <c r="E9" t="n">
        <v>8.08</v>
      </c>
      <c r="F9" t="n">
        <v>5.36</v>
      </c>
      <c r="G9" t="n">
        <v>18.91</v>
      </c>
      <c r="H9" t="n">
        <v>0.34</v>
      </c>
      <c r="I9" t="n">
        <v>17</v>
      </c>
      <c r="J9" t="n">
        <v>144.2</v>
      </c>
      <c r="K9" t="n">
        <v>47.83</v>
      </c>
      <c r="L9" t="n">
        <v>2.75</v>
      </c>
      <c r="M9" t="n">
        <v>15</v>
      </c>
      <c r="N9" t="n">
        <v>23.62</v>
      </c>
      <c r="O9" t="n">
        <v>18018.55</v>
      </c>
      <c r="P9" t="n">
        <v>58.57</v>
      </c>
      <c r="Q9" t="n">
        <v>202.83</v>
      </c>
      <c r="R9" t="n">
        <v>27.52</v>
      </c>
      <c r="S9" t="n">
        <v>13.89</v>
      </c>
      <c r="T9" t="n">
        <v>5073.49</v>
      </c>
      <c r="U9" t="n">
        <v>0.5</v>
      </c>
      <c r="V9" t="n">
        <v>0.72</v>
      </c>
      <c r="W9" t="n">
        <v>0.66</v>
      </c>
      <c r="X9" t="n">
        <v>0.32</v>
      </c>
      <c r="Y9" t="n">
        <v>1</v>
      </c>
      <c r="Z9" t="n">
        <v>10</v>
      </c>
      <c r="AA9" t="n">
        <v>104.5853789449239</v>
      </c>
      <c r="AB9" t="n">
        <v>143.0983294536649</v>
      </c>
      <c r="AC9" t="n">
        <v>129.4412257304126</v>
      </c>
      <c r="AD9" t="n">
        <v>104585.3789449239</v>
      </c>
      <c r="AE9" t="n">
        <v>143098.3294536649</v>
      </c>
      <c r="AF9" t="n">
        <v>4.132022784917984e-06</v>
      </c>
      <c r="AG9" t="n">
        <v>11</v>
      </c>
      <c r="AH9" t="n">
        <v>129441.2257304126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12.4935</v>
      </c>
      <c r="E10" t="n">
        <v>8</v>
      </c>
      <c r="F10" t="n">
        <v>5.34</v>
      </c>
      <c r="G10" t="n">
        <v>21.37</v>
      </c>
      <c r="H10" t="n">
        <v>0.37</v>
      </c>
      <c r="I10" t="n">
        <v>15</v>
      </c>
      <c r="J10" t="n">
        <v>144.54</v>
      </c>
      <c r="K10" t="n">
        <v>47.83</v>
      </c>
      <c r="L10" t="n">
        <v>3</v>
      </c>
      <c r="M10" t="n">
        <v>13</v>
      </c>
      <c r="N10" t="n">
        <v>23.71</v>
      </c>
      <c r="O10" t="n">
        <v>18060.85</v>
      </c>
      <c r="P10" t="n">
        <v>58.18</v>
      </c>
      <c r="Q10" t="n">
        <v>202.84</v>
      </c>
      <c r="R10" t="n">
        <v>27.15</v>
      </c>
      <c r="S10" t="n">
        <v>13.89</v>
      </c>
      <c r="T10" t="n">
        <v>4897.81</v>
      </c>
      <c r="U10" t="n">
        <v>0.51</v>
      </c>
      <c r="V10" t="n">
        <v>0.72</v>
      </c>
      <c r="W10" t="n">
        <v>0.66</v>
      </c>
      <c r="X10" t="n">
        <v>0.3</v>
      </c>
      <c r="Y10" t="n">
        <v>1</v>
      </c>
      <c r="Z10" t="n">
        <v>10</v>
      </c>
      <c r="AA10" t="n">
        <v>104.1466771109413</v>
      </c>
      <c r="AB10" t="n">
        <v>142.4980782502513</v>
      </c>
      <c r="AC10" t="n">
        <v>128.8982616593947</v>
      </c>
      <c r="AD10" t="n">
        <v>104146.6771109413</v>
      </c>
      <c r="AE10" t="n">
        <v>142498.0782502513</v>
      </c>
      <c r="AF10" t="n">
        <v>4.169602101896698e-06</v>
      </c>
      <c r="AG10" t="n">
        <v>11</v>
      </c>
      <c r="AH10" t="n">
        <v>128898.2616593947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12.6055</v>
      </c>
      <c r="E11" t="n">
        <v>7.93</v>
      </c>
      <c r="F11" t="n">
        <v>5.3</v>
      </c>
      <c r="G11" t="n">
        <v>22.72</v>
      </c>
      <c r="H11" t="n">
        <v>0.4</v>
      </c>
      <c r="I11" t="n">
        <v>14</v>
      </c>
      <c r="J11" t="n">
        <v>144.89</v>
      </c>
      <c r="K11" t="n">
        <v>47.83</v>
      </c>
      <c r="L11" t="n">
        <v>3.25</v>
      </c>
      <c r="M11" t="n">
        <v>12</v>
      </c>
      <c r="N11" t="n">
        <v>23.81</v>
      </c>
      <c r="O11" t="n">
        <v>18103.18</v>
      </c>
      <c r="P11" t="n">
        <v>57.47</v>
      </c>
      <c r="Q11" t="n">
        <v>202.83</v>
      </c>
      <c r="R11" t="n">
        <v>25.78</v>
      </c>
      <c r="S11" t="n">
        <v>13.89</v>
      </c>
      <c r="T11" t="n">
        <v>4220.21</v>
      </c>
      <c r="U11" t="n">
        <v>0.54</v>
      </c>
      <c r="V11" t="n">
        <v>0.73</v>
      </c>
      <c r="W11" t="n">
        <v>0.66</v>
      </c>
      <c r="X11" t="n">
        <v>0.26</v>
      </c>
      <c r="Y11" t="n">
        <v>1</v>
      </c>
      <c r="Z11" t="n">
        <v>10</v>
      </c>
      <c r="AA11" t="n">
        <v>103.5683751164322</v>
      </c>
      <c r="AB11" t="n">
        <v>141.7068199484809</v>
      </c>
      <c r="AC11" t="n">
        <v>128.182519939407</v>
      </c>
      <c r="AD11" t="n">
        <v>103568.3751164322</v>
      </c>
      <c r="AE11" t="n">
        <v>141706.8199484809</v>
      </c>
      <c r="AF11" t="n">
        <v>4.206981173847107e-06</v>
      </c>
      <c r="AG11" t="n">
        <v>11</v>
      </c>
      <c r="AH11" t="n">
        <v>128182.519939407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12.6796</v>
      </c>
      <c r="E12" t="n">
        <v>7.89</v>
      </c>
      <c r="F12" t="n">
        <v>5.28</v>
      </c>
      <c r="G12" t="n">
        <v>24.38</v>
      </c>
      <c r="H12" t="n">
        <v>0.43</v>
      </c>
      <c r="I12" t="n">
        <v>13</v>
      </c>
      <c r="J12" t="n">
        <v>145.23</v>
      </c>
      <c r="K12" t="n">
        <v>47.83</v>
      </c>
      <c r="L12" t="n">
        <v>3.5</v>
      </c>
      <c r="M12" t="n">
        <v>11</v>
      </c>
      <c r="N12" t="n">
        <v>23.9</v>
      </c>
      <c r="O12" t="n">
        <v>18145.54</v>
      </c>
      <c r="P12" t="n">
        <v>57.06</v>
      </c>
      <c r="Q12" t="n">
        <v>202.85</v>
      </c>
      <c r="R12" t="n">
        <v>25.21</v>
      </c>
      <c r="S12" t="n">
        <v>13.89</v>
      </c>
      <c r="T12" t="n">
        <v>3939.46</v>
      </c>
      <c r="U12" t="n">
        <v>0.55</v>
      </c>
      <c r="V12" t="n">
        <v>0.73</v>
      </c>
      <c r="W12" t="n">
        <v>0.66</v>
      </c>
      <c r="X12" t="n">
        <v>0.24</v>
      </c>
      <c r="Y12" t="n">
        <v>1</v>
      </c>
      <c r="Z12" t="n">
        <v>10</v>
      </c>
      <c r="AA12" t="n">
        <v>103.2204318138551</v>
      </c>
      <c r="AB12" t="n">
        <v>141.23074857172</v>
      </c>
      <c r="AC12" t="n">
        <v>127.7518841466737</v>
      </c>
      <c r="AD12" t="n">
        <v>103220.4318138551</v>
      </c>
      <c r="AE12" t="n">
        <v>141230.74857172</v>
      </c>
      <c r="AF12" t="n">
        <v>4.231711434842869e-06</v>
      </c>
      <c r="AG12" t="n">
        <v>11</v>
      </c>
      <c r="AH12" t="n">
        <v>127751.8841466737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12.7578</v>
      </c>
      <c r="E13" t="n">
        <v>7.84</v>
      </c>
      <c r="F13" t="n">
        <v>5.26</v>
      </c>
      <c r="G13" t="n">
        <v>26.32</v>
      </c>
      <c r="H13" t="n">
        <v>0.46</v>
      </c>
      <c r="I13" t="n">
        <v>12</v>
      </c>
      <c r="J13" t="n">
        <v>145.57</v>
      </c>
      <c r="K13" t="n">
        <v>47.83</v>
      </c>
      <c r="L13" t="n">
        <v>3.75</v>
      </c>
      <c r="M13" t="n">
        <v>10</v>
      </c>
      <c r="N13" t="n">
        <v>23.99</v>
      </c>
      <c r="O13" t="n">
        <v>18187.93</v>
      </c>
      <c r="P13" t="n">
        <v>56.75</v>
      </c>
      <c r="Q13" t="n">
        <v>202.87</v>
      </c>
      <c r="R13" t="n">
        <v>24.54</v>
      </c>
      <c r="S13" t="n">
        <v>13.89</v>
      </c>
      <c r="T13" t="n">
        <v>3607.83</v>
      </c>
      <c r="U13" t="n">
        <v>0.57</v>
      </c>
      <c r="V13" t="n">
        <v>0.74</v>
      </c>
      <c r="W13" t="n">
        <v>0.66</v>
      </c>
      <c r="X13" t="n">
        <v>0.23</v>
      </c>
      <c r="Y13" t="n">
        <v>1</v>
      </c>
      <c r="Z13" t="n">
        <v>10</v>
      </c>
      <c r="AA13" t="n">
        <v>102.9105328589265</v>
      </c>
      <c r="AB13" t="n">
        <v>140.8067311498099</v>
      </c>
      <c r="AC13" t="n">
        <v>127.3683343523984</v>
      </c>
      <c r="AD13" t="n">
        <v>102910.5328589265</v>
      </c>
      <c r="AE13" t="n">
        <v>140806.7311498099</v>
      </c>
      <c r="AF13" t="n">
        <v>4.257810036865386e-06</v>
      </c>
      <c r="AG13" t="n">
        <v>11</v>
      </c>
      <c r="AH13" t="n">
        <v>127368.3343523984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12.7452</v>
      </c>
      <c r="E14" t="n">
        <v>7.85</v>
      </c>
      <c r="F14" t="n">
        <v>5.27</v>
      </c>
      <c r="G14" t="n">
        <v>26.36</v>
      </c>
      <c r="H14" t="n">
        <v>0.49</v>
      </c>
      <c r="I14" t="n">
        <v>12</v>
      </c>
      <c r="J14" t="n">
        <v>145.92</v>
      </c>
      <c r="K14" t="n">
        <v>47.83</v>
      </c>
      <c r="L14" t="n">
        <v>4</v>
      </c>
      <c r="M14" t="n">
        <v>10</v>
      </c>
      <c r="N14" t="n">
        <v>24.09</v>
      </c>
      <c r="O14" t="n">
        <v>18230.35</v>
      </c>
      <c r="P14" t="n">
        <v>56.43</v>
      </c>
      <c r="Q14" t="n">
        <v>202.82</v>
      </c>
      <c r="R14" t="n">
        <v>24.95</v>
      </c>
      <c r="S14" t="n">
        <v>13.89</v>
      </c>
      <c r="T14" t="n">
        <v>3816.88</v>
      </c>
      <c r="U14" t="n">
        <v>0.5600000000000001</v>
      </c>
      <c r="V14" t="n">
        <v>0.73</v>
      </c>
      <c r="W14" t="n">
        <v>0.66</v>
      </c>
      <c r="X14" t="n">
        <v>0.23</v>
      </c>
      <c r="Y14" t="n">
        <v>1</v>
      </c>
      <c r="Z14" t="n">
        <v>10</v>
      </c>
      <c r="AA14" t="n">
        <v>102.8058036425228</v>
      </c>
      <c r="AB14" t="n">
        <v>140.6634360155995</v>
      </c>
      <c r="AC14" t="n">
        <v>127.238715104681</v>
      </c>
      <c r="AD14" t="n">
        <v>102805.8036425228</v>
      </c>
      <c r="AE14" t="n">
        <v>140663.4360155995</v>
      </c>
      <c r="AF14" t="n">
        <v>4.253604891270965e-06</v>
      </c>
      <c r="AG14" t="n">
        <v>11</v>
      </c>
      <c r="AH14" t="n">
        <v>127238.715104681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12.8347</v>
      </c>
      <c r="E15" t="n">
        <v>7.79</v>
      </c>
      <c r="F15" t="n">
        <v>5.25</v>
      </c>
      <c r="G15" t="n">
        <v>28.61</v>
      </c>
      <c r="H15" t="n">
        <v>0.51</v>
      </c>
      <c r="I15" t="n">
        <v>11</v>
      </c>
      <c r="J15" t="n">
        <v>146.26</v>
      </c>
      <c r="K15" t="n">
        <v>47.83</v>
      </c>
      <c r="L15" t="n">
        <v>4.25</v>
      </c>
      <c r="M15" t="n">
        <v>9</v>
      </c>
      <c r="N15" t="n">
        <v>24.18</v>
      </c>
      <c r="O15" t="n">
        <v>18272.81</v>
      </c>
      <c r="P15" t="n">
        <v>55.89</v>
      </c>
      <c r="Q15" t="n">
        <v>202.85</v>
      </c>
      <c r="R15" t="n">
        <v>24.05</v>
      </c>
      <c r="S15" t="n">
        <v>13.89</v>
      </c>
      <c r="T15" t="n">
        <v>3368.1</v>
      </c>
      <c r="U15" t="n">
        <v>0.58</v>
      </c>
      <c r="V15" t="n">
        <v>0.74</v>
      </c>
      <c r="W15" t="n">
        <v>0.66</v>
      </c>
      <c r="X15" t="n">
        <v>0.21</v>
      </c>
      <c r="Y15" t="n">
        <v>1</v>
      </c>
      <c r="Z15" t="n">
        <v>10</v>
      </c>
      <c r="AA15" t="n">
        <v>102.3791187984946</v>
      </c>
      <c r="AB15" t="n">
        <v>140.0796269879937</v>
      </c>
      <c r="AC15" t="n">
        <v>126.7106239912885</v>
      </c>
      <c r="AD15" t="n">
        <v>102379.1187984946</v>
      </c>
      <c r="AE15" t="n">
        <v>140079.6269879937</v>
      </c>
      <c r="AF15" t="n">
        <v>4.283474774659907e-06</v>
      </c>
      <c r="AG15" t="n">
        <v>11</v>
      </c>
      <c r="AH15" t="n">
        <v>126710.6239912885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12.9245</v>
      </c>
      <c r="E16" t="n">
        <v>7.74</v>
      </c>
      <c r="F16" t="n">
        <v>5.22</v>
      </c>
      <c r="G16" t="n">
        <v>31.32</v>
      </c>
      <c r="H16" t="n">
        <v>0.54</v>
      </c>
      <c r="I16" t="n">
        <v>10</v>
      </c>
      <c r="J16" t="n">
        <v>146.61</v>
      </c>
      <c r="K16" t="n">
        <v>47.83</v>
      </c>
      <c r="L16" t="n">
        <v>4.5</v>
      </c>
      <c r="M16" t="n">
        <v>8</v>
      </c>
      <c r="N16" t="n">
        <v>24.28</v>
      </c>
      <c r="O16" t="n">
        <v>18315.3</v>
      </c>
      <c r="P16" t="n">
        <v>55.23</v>
      </c>
      <c r="Q16" t="n">
        <v>202.84</v>
      </c>
      <c r="R16" t="n">
        <v>23.25</v>
      </c>
      <c r="S16" t="n">
        <v>13.89</v>
      </c>
      <c r="T16" t="n">
        <v>2975.36</v>
      </c>
      <c r="U16" t="n">
        <v>0.6</v>
      </c>
      <c r="V16" t="n">
        <v>0.74</v>
      </c>
      <c r="W16" t="n">
        <v>0.66</v>
      </c>
      <c r="X16" t="n">
        <v>0.18</v>
      </c>
      <c r="Y16" t="n">
        <v>1</v>
      </c>
      <c r="Z16" t="n">
        <v>10</v>
      </c>
      <c r="AA16" t="n">
        <v>101.9020383205</v>
      </c>
      <c r="AB16" t="n">
        <v>139.4268644306966</v>
      </c>
      <c r="AC16" t="n">
        <v>126.1201601763016</v>
      </c>
      <c r="AD16" t="n">
        <v>101902.0383205</v>
      </c>
      <c r="AE16" t="n">
        <v>139426.8644306966</v>
      </c>
      <c r="AF16" t="n">
        <v>4.313444780563003e-06</v>
      </c>
      <c r="AG16" t="n">
        <v>11</v>
      </c>
      <c r="AH16" t="n">
        <v>126120.1601763016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12.9436</v>
      </c>
      <c r="E17" t="n">
        <v>7.73</v>
      </c>
      <c r="F17" t="n">
        <v>5.21</v>
      </c>
      <c r="G17" t="n">
        <v>31.25</v>
      </c>
      <c r="H17" t="n">
        <v>0.57</v>
      </c>
      <c r="I17" t="n">
        <v>10</v>
      </c>
      <c r="J17" t="n">
        <v>146.95</v>
      </c>
      <c r="K17" t="n">
        <v>47.83</v>
      </c>
      <c r="L17" t="n">
        <v>4.75</v>
      </c>
      <c r="M17" t="n">
        <v>8</v>
      </c>
      <c r="N17" t="n">
        <v>24.37</v>
      </c>
      <c r="O17" t="n">
        <v>18357.82</v>
      </c>
      <c r="P17" t="n">
        <v>55.04</v>
      </c>
      <c r="Q17" t="n">
        <v>202.81</v>
      </c>
      <c r="R17" t="n">
        <v>23.03</v>
      </c>
      <c r="S17" t="n">
        <v>13.89</v>
      </c>
      <c r="T17" t="n">
        <v>2864.26</v>
      </c>
      <c r="U17" t="n">
        <v>0.6</v>
      </c>
      <c r="V17" t="n">
        <v>0.74</v>
      </c>
      <c r="W17" t="n">
        <v>0.65</v>
      </c>
      <c r="X17" t="n">
        <v>0.17</v>
      </c>
      <c r="Y17" t="n">
        <v>1</v>
      </c>
      <c r="Z17" t="n">
        <v>10</v>
      </c>
      <c r="AA17" t="n">
        <v>101.7786868795836</v>
      </c>
      <c r="AB17" t="n">
        <v>139.2580895473533</v>
      </c>
      <c r="AC17" t="n">
        <v>125.9674929309475</v>
      </c>
      <c r="AD17" t="n">
        <v>101778.6868795836</v>
      </c>
      <c r="AE17" t="n">
        <v>139258.0895473532</v>
      </c>
      <c r="AF17" t="n">
        <v>4.319819247297403e-06</v>
      </c>
      <c r="AG17" t="n">
        <v>11</v>
      </c>
      <c r="AH17" t="n">
        <v>125967.4929309475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12.9978</v>
      </c>
      <c r="E18" t="n">
        <v>7.69</v>
      </c>
      <c r="F18" t="n">
        <v>5.21</v>
      </c>
      <c r="G18" t="n">
        <v>34.7</v>
      </c>
      <c r="H18" t="n">
        <v>0.6</v>
      </c>
      <c r="I18" t="n">
        <v>9</v>
      </c>
      <c r="J18" t="n">
        <v>147.3</v>
      </c>
      <c r="K18" t="n">
        <v>47.83</v>
      </c>
      <c r="L18" t="n">
        <v>5</v>
      </c>
      <c r="M18" t="n">
        <v>7</v>
      </c>
      <c r="N18" t="n">
        <v>24.47</v>
      </c>
      <c r="O18" t="n">
        <v>18400.38</v>
      </c>
      <c r="P18" t="n">
        <v>54.51</v>
      </c>
      <c r="Q18" t="n">
        <v>202.81</v>
      </c>
      <c r="R18" t="n">
        <v>22.76</v>
      </c>
      <c r="S18" t="n">
        <v>13.89</v>
      </c>
      <c r="T18" t="n">
        <v>2736.06</v>
      </c>
      <c r="U18" t="n">
        <v>0.61</v>
      </c>
      <c r="V18" t="n">
        <v>0.74</v>
      </c>
      <c r="W18" t="n">
        <v>0.65</v>
      </c>
      <c r="X18" t="n">
        <v>0.17</v>
      </c>
      <c r="Y18" t="n">
        <v>1</v>
      </c>
      <c r="Z18" t="n">
        <v>10</v>
      </c>
      <c r="AA18" t="n">
        <v>101.449063922175</v>
      </c>
      <c r="AB18" t="n">
        <v>138.8070848750884</v>
      </c>
      <c r="AC18" t="n">
        <v>125.5595315116145</v>
      </c>
      <c r="AD18" t="n">
        <v>101449.063922175</v>
      </c>
      <c r="AE18" t="n">
        <v>138807.0848750884</v>
      </c>
      <c r="AF18" t="n">
        <v>4.337908048187691e-06</v>
      </c>
      <c r="AG18" t="n">
        <v>11</v>
      </c>
      <c r="AH18" t="n">
        <v>125559.5315116145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13.0072</v>
      </c>
      <c r="E19" t="n">
        <v>7.69</v>
      </c>
      <c r="F19" t="n">
        <v>5.2</v>
      </c>
      <c r="G19" t="n">
        <v>34.66</v>
      </c>
      <c r="H19" t="n">
        <v>0.63</v>
      </c>
      <c r="I19" t="n">
        <v>9</v>
      </c>
      <c r="J19" t="n">
        <v>147.64</v>
      </c>
      <c r="K19" t="n">
        <v>47.83</v>
      </c>
      <c r="L19" t="n">
        <v>5.25</v>
      </c>
      <c r="M19" t="n">
        <v>7</v>
      </c>
      <c r="N19" t="n">
        <v>24.56</v>
      </c>
      <c r="O19" t="n">
        <v>18442.97</v>
      </c>
      <c r="P19" t="n">
        <v>54.11</v>
      </c>
      <c r="Q19" t="n">
        <v>202.83</v>
      </c>
      <c r="R19" t="n">
        <v>22.59</v>
      </c>
      <c r="S19" t="n">
        <v>13.89</v>
      </c>
      <c r="T19" t="n">
        <v>2648.18</v>
      </c>
      <c r="U19" t="n">
        <v>0.62</v>
      </c>
      <c r="V19" t="n">
        <v>0.74</v>
      </c>
      <c r="W19" t="n">
        <v>0.65</v>
      </c>
      <c r="X19" t="n">
        <v>0.16</v>
      </c>
      <c r="Y19" t="n">
        <v>1</v>
      </c>
      <c r="Z19" t="n">
        <v>10</v>
      </c>
      <c r="AA19" t="n">
        <v>101.2581396007821</v>
      </c>
      <c r="AB19" t="n">
        <v>138.5458537955723</v>
      </c>
      <c r="AC19" t="n">
        <v>125.3232319596872</v>
      </c>
      <c r="AD19" t="n">
        <v>101258.1396007821</v>
      </c>
      <c r="AE19" t="n">
        <v>138545.8537955723</v>
      </c>
      <c r="AF19" t="n">
        <v>4.341045220297813e-06</v>
      </c>
      <c r="AG19" t="n">
        <v>11</v>
      </c>
      <c r="AH19" t="n">
        <v>125323.2319596872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13.0847</v>
      </c>
      <c r="E20" t="n">
        <v>7.64</v>
      </c>
      <c r="F20" t="n">
        <v>5.18</v>
      </c>
      <c r="G20" t="n">
        <v>38.87</v>
      </c>
      <c r="H20" t="n">
        <v>0.66</v>
      </c>
      <c r="I20" t="n">
        <v>8</v>
      </c>
      <c r="J20" t="n">
        <v>147.99</v>
      </c>
      <c r="K20" t="n">
        <v>47.83</v>
      </c>
      <c r="L20" t="n">
        <v>5.5</v>
      </c>
      <c r="M20" t="n">
        <v>6</v>
      </c>
      <c r="N20" t="n">
        <v>24.66</v>
      </c>
      <c r="O20" t="n">
        <v>18485.59</v>
      </c>
      <c r="P20" t="n">
        <v>53.62</v>
      </c>
      <c r="Q20" t="n">
        <v>202.81</v>
      </c>
      <c r="R20" t="n">
        <v>22.23</v>
      </c>
      <c r="S20" t="n">
        <v>13.89</v>
      </c>
      <c r="T20" t="n">
        <v>2473.29</v>
      </c>
      <c r="U20" t="n">
        <v>0.62</v>
      </c>
      <c r="V20" t="n">
        <v>0.75</v>
      </c>
      <c r="W20" t="n">
        <v>0.65</v>
      </c>
      <c r="X20" t="n">
        <v>0.14</v>
      </c>
      <c r="Y20" t="n">
        <v>1</v>
      </c>
      <c r="Z20" t="n">
        <v>10</v>
      </c>
      <c r="AA20" t="n">
        <v>94.12295542400906</v>
      </c>
      <c r="AB20" t="n">
        <v>128.7831800228066</v>
      </c>
      <c r="AC20" t="n">
        <v>116.4922940697924</v>
      </c>
      <c r="AD20" t="n">
        <v>94122.95542400907</v>
      </c>
      <c r="AE20" t="n">
        <v>128783.1800228066</v>
      </c>
      <c r="AF20" t="n">
        <v>4.366910203120641e-06</v>
      </c>
      <c r="AG20" t="n">
        <v>10</v>
      </c>
      <c r="AH20" t="n">
        <v>116492.2940697924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13.0847</v>
      </c>
      <c r="E21" t="n">
        <v>7.64</v>
      </c>
      <c r="F21" t="n">
        <v>5.18</v>
      </c>
      <c r="G21" t="n">
        <v>38.87</v>
      </c>
      <c r="H21" t="n">
        <v>0.6899999999999999</v>
      </c>
      <c r="I21" t="n">
        <v>8</v>
      </c>
      <c r="J21" t="n">
        <v>148.33</v>
      </c>
      <c r="K21" t="n">
        <v>47.83</v>
      </c>
      <c r="L21" t="n">
        <v>5.75</v>
      </c>
      <c r="M21" t="n">
        <v>6</v>
      </c>
      <c r="N21" t="n">
        <v>24.75</v>
      </c>
      <c r="O21" t="n">
        <v>18528.25</v>
      </c>
      <c r="P21" t="n">
        <v>53.58</v>
      </c>
      <c r="Q21" t="n">
        <v>202.81</v>
      </c>
      <c r="R21" t="n">
        <v>22.24</v>
      </c>
      <c r="S21" t="n">
        <v>13.89</v>
      </c>
      <c r="T21" t="n">
        <v>2477.59</v>
      </c>
      <c r="U21" t="n">
        <v>0.62</v>
      </c>
      <c r="V21" t="n">
        <v>0.75</v>
      </c>
      <c r="W21" t="n">
        <v>0.65</v>
      </c>
      <c r="X21" t="n">
        <v>0.14</v>
      </c>
      <c r="Y21" t="n">
        <v>1</v>
      </c>
      <c r="Z21" t="n">
        <v>10</v>
      </c>
      <c r="AA21" t="n">
        <v>94.10631932668332</v>
      </c>
      <c r="AB21" t="n">
        <v>128.7604177805127</v>
      </c>
      <c r="AC21" t="n">
        <v>116.4717042239561</v>
      </c>
      <c r="AD21" t="n">
        <v>94106.31932668333</v>
      </c>
      <c r="AE21" t="n">
        <v>128760.4177805127</v>
      </c>
      <c r="AF21" t="n">
        <v>4.366910203120641e-06</v>
      </c>
      <c r="AG21" t="n">
        <v>10</v>
      </c>
      <c r="AH21" t="n">
        <v>116471.7042239561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13.0947</v>
      </c>
      <c r="E22" t="n">
        <v>7.64</v>
      </c>
      <c r="F22" t="n">
        <v>5.18</v>
      </c>
      <c r="G22" t="n">
        <v>38.83</v>
      </c>
      <c r="H22" t="n">
        <v>0.71</v>
      </c>
      <c r="I22" t="n">
        <v>8</v>
      </c>
      <c r="J22" t="n">
        <v>148.68</v>
      </c>
      <c r="K22" t="n">
        <v>47.83</v>
      </c>
      <c r="L22" t="n">
        <v>6</v>
      </c>
      <c r="M22" t="n">
        <v>6</v>
      </c>
      <c r="N22" t="n">
        <v>24.85</v>
      </c>
      <c r="O22" t="n">
        <v>18570.94</v>
      </c>
      <c r="P22" t="n">
        <v>53.01</v>
      </c>
      <c r="Q22" t="n">
        <v>202.82</v>
      </c>
      <c r="R22" t="n">
        <v>22</v>
      </c>
      <c r="S22" t="n">
        <v>13.89</v>
      </c>
      <c r="T22" t="n">
        <v>2361.15</v>
      </c>
      <c r="U22" t="n">
        <v>0.63</v>
      </c>
      <c r="V22" t="n">
        <v>0.75</v>
      </c>
      <c r="W22" t="n">
        <v>0.65</v>
      </c>
      <c r="X22" t="n">
        <v>0.14</v>
      </c>
      <c r="Y22" t="n">
        <v>1</v>
      </c>
      <c r="Z22" t="n">
        <v>10</v>
      </c>
      <c r="AA22" t="n">
        <v>93.85039649457219</v>
      </c>
      <c r="AB22" t="n">
        <v>128.4102528711</v>
      </c>
      <c r="AC22" t="n">
        <v>116.154958562038</v>
      </c>
      <c r="AD22" t="n">
        <v>93850.3964945722</v>
      </c>
      <c r="AE22" t="n">
        <v>128410.2528711</v>
      </c>
      <c r="AF22" t="n">
        <v>4.370247620259071e-06</v>
      </c>
      <c r="AG22" t="n">
        <v>10</v>
      </c>
      <c r="AH22" t="n">
        <v>116154.958562038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13.1883</v>
      </c>
      <c r="E23" t="n">
        <v>7.58</v>
      </c>
      <c r="F23" t="n">
        <v>5.15</v>
      </c>
      <c r="G23" t="n">
        <v>44.16</v>
      </c>
      <c r="H23" t="n">
        <v>0.74</v>
      </c>
      <c r="I23" t="n">
        <v>7</v>
      </c>
      <c r="J23" t="n">
        <v>149.02</v>
      </c>
      <c r="K23" t="n">
        <v>47.83</v>
      </c>
      <c r="L23" t="n">
        <v>6.25</v>
      </c>
      <c r="M23" t="n">
        <v>5</v>
      </c>
      <c r="N23" t="n">
        <v>24.95</v>
      </c>
      <c r="O23" t="n">
        <v>18613.66</v>
      </c>
      <c r="P23" t="n">
        <v>52.34</v>
      </c>
      <c r="Q23" t="n">
        <v>202.81</v>
      </c>
      <c r="R23" t="n">
        <v>21.15</v>
      </c>
      <c r="S23" t="n">
        <v>13.89</v>
      </c>
      <c r="T23" t="n">
        <v>1939.55</v>
      </c>
      <c r="U23" t="n">
        <v>0.66</v>
      </c>
      <c r="V23" t="n">
        <v>0.75</v>
      </c>
      <c r="W23" t="n">
        <v>0.65</v>
      </c>
      <c r="X23" t="n">
        <v>0.11</v>
      </c>
      <c r="Y23" t="n">
        <v>1</v>
      </c>
      <c r="Z23" t="n">
        <v>10</v>
      </c>
      <c r="AA23" t="n">
        <v>93.38358935347659</v>
      </c>
      <c r="AB23" t="n">
        <v>127.7715467465757</v>
      </c>
      <c r="AC23" t="n">
        <v>115.5772096536084</v>
      </c>
      <c r="AD23" t="n">
        <v>93383.58935347659</v>
      </c>
      <c r="AE23" t="n">
        <v>127771.5467465757</v>
      </c>
      <c r="AF23" t="n">
        <v>4.401485844674769e-06</v>
      </c>
      <c r="AG23" t="n">
        <v>10</v>
      </c>
      <c r="AH23" t="n">
        <v>115577.2096536084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13.1776</v>
      </c>
      <c r="E24" t="n">
        <v>7.59</v>
      </c>
      <c r="F24" t="n">
        <v>5.16</v>
      </c>
      <c r="G24" t="n">
        <v>44.21</v>
      </c>
      <c r="H24" t="n">
        <v>0.77</v>
      </c>
      <c r="I24" t="n">
        <v>7</v>
      </c>
      <c r="J24" t="n">
        <v>149.37</v>
      </c>
      <c r="K24" t="n">
        <v>47.83</v>
      </c>
      <c r="L24" t="n">
        <v>6.5</v>
      </c>
      <c r="M24" t="n">
        <v>5</v>
      </c>
      <c r="N24" t="n">
        <v>25.04</v>
      </c>
      <c r="O24" t="n">
        <v>18656.42</v>
      </c>
      <c r="P24" t="n">
        <v>52.46</v>
      </c>
      <c r="Q24" t="n">
        <v>202.84</v>
      </c>
      <c r="R24" t="n">
        <v>21.32</v>
      </c>
      <c r="S24" t="n">
        <v>13.89</v>
      </c>
      <c r="T24" t="n">
        <v>2024.68</v>
      </c>
      <c r="U24" t="n">
        <v>0.65</v>
      </c>
      <c r="V24" t="n">
        <v>0.75</v>
      </c>
      <c r="W24" t="n">
        <v>0.65</v>
      </c>
      <c r="X24" t="n">
        <v>0.12</v>
      </c>
      <c r="Y24" t="n">
        <v>1</v>
      </c>
      <c r="Z24" t="n">
        <v>10</v>
      </c>
      <c r="AA24" t="n">
        <v>93.45787816682284</v>
      </c>
      <c r="AB24" t="n">
        <v>127.8731919783871</v>
      </c>
      <c r="AC24" t="n">
        <v>115.6691540071558</v>
      </c>
      <c r="AD24" t="n">
        <v>93457.87816682283</v>
      </c>
      <c r="AE24" t="n">
        <v>127873.1919783871</v>
      </c>
      <c r="AF24" t="n">
        <v>4.39791480833665e-06</v>
      </c>
      <c r="AG24" t="n">
        <v>10</v>
      </c>
      <c r="AH24" t="n">
        <v>115669.1540071558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13.1815</v>
      </c>
      <c r="E25" t="n">
        <v>7.59</v>
      </c>
      <c r="F25" t="n">
        <v>5.16</v>
      </c>
      <c r="G25" t="n">
        <v>44.19</v>
      </c>
      <c r="H25" t="n">
        <v>0.8</v>
      </c>
      <c r="I25" t="n">
        <v>7</v>
      </c>
      <c r="J25" t="n">
        <v>149.72</v>
      </c>
      <c r="K25" t="n">
        <v>47.83</v>
      </c>
      <c r="L25" t="n">
        <v>6.75</v>
      </c>
      <c r="M25" t="n">
        <v>5</v>
      </c>
      <c r="N25" t="n">
        <v>25.14</v>
      </c>
      <c r="O25" t="n">
        <v>18699.2</v>
      </c>
      <c r="P25" t="n">
        <v>52.32</v>
      </c>
      <c r="Q25" t="n">
        <v>202.81</v>
      </c>
      <c r="R25" t="n">
        <v>21.33</v>
      </c>
      <c r="S25" t="n">
        <v>13.89</v>
      </c>
      <c r="T25" t="n">
        <v>2031.97</v>
      </c>
      <c r="U25" t="n">
        <v>0.65</v>
      </c>
      <c r="V25" t="n">
        <v>0.75</v>
      </c>
      <c r="W25" t="n">
        <v>0.65</v>
      </c>
      <c r="X25" t="n">
        <v>0.12</v>
      </c>
      <c r="Y25" t="n">
        <v>1</v>
      </c>
      <c r="Z25" t="n">
        <v>10</v>
      </c>
      <c r="AA25" t="n">
        <v>93.39289476992737</v>
      </c>
      <c r="AB25" t="n">
        <v>127.7842788278896</v>
      </c>
      <c r="AC25" t="n">
        <v>115.5887266029514</v>
      </c>
      <c r="AD25" t="n">
        <v>93392.89476992737</v>
      </c>
      <c r="AE25" t="n">
        <v>127784.2788278896</v>
      </c>
      <c r="AF25" t="n">
        <v>4.399216401020637e-06</v>
      </c>
      <c r="AG25" t="n">
        <v>10</v>
      </c>
      <c r="AH25" t="n">
        <v>115588.7266029514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13.1844</v>
      </c>
      <c r="E26" t="n">
        <v>7.58</v>
      </c>
      <c r="F26" t="n">
        <v>5.15</v>
      </c>
      <c r="G26" t="n">
        <v>44.18</v>
      </c>
      <c r="H26" t="n">
        <v>0.83</v>
      </c>
      <c r="I26" t="n">
        <v>7</v>
      </c>
      <c r="J26" t="n">
        <v>150.07</v>
      </c>
      <c r="K26" t="n">
        <v>47.83</v>
      </c>
      <c r="L26" t="n">
        <v>7</v>
      </c>
      <c r="M26" t="n">
        <v>5</v>
      </c>
      <c r="N26" t="n">
        <v>25.24</v>
      </c>
      <c r="O26" t="n">
        <v>18742.03</v>
      </c>
      <c r="P26" t="n">
        <v>51.96</v>
      </c>
      <c r="Q26" t="n">
        <v>202.81</v>
      </c>
      <c r="R26" t="n">
        <v>21.23</v>
      </c>
      <c r="S26" t="n">
        <v>13.89</v>
      </c>
      <c r="T26" t="n">
        <v>1979.71</v>
      </c>
      <c r="U26" t="n">
        <v>0.65</v>
      </c>
      <c r="V26" t="n">
        <v>0.75</v>
      </c>
      <c r="W26" t="n">
        <v>0.65</v>
      </c>
      <c r="X26" t="n">
        <v>0.12</v>
      </c>
      <c r="Y26" t="n">
        <v>1</v>
      </c>
      <c r="Z26" t="n">
        <v>10</v>
      </c>
      <c r="AA26" t="n">
        <v>93.2339026377358</v>
      </c>
      <c r="AB26" t="n">
        <v>127.5667387783874</v>
      </c>
      <c r="AC26" t="n">
        <v>115.3919482704542</v>
      </c>
      <c r="AD26" t="n">
        <v>93233.90263773579</v>
      </c>
      <c r="AE26" t="n">
        <v>127566.7387783874</v>
      </c>
      <c r="AF26" t="n">
        <v>4.400184251990782e-06</v>
      </c>
      <c r="AG26" t="n">
        <v>10</v>
      </c>
      <c r="AH26" t="n">
        <v>115391.9482704542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13.1627</v>
      </c>
      <c r="E27" t="n">
        <v>7.6</v>
      </c>
      <c r="F27" t="n">
        <v>5.17</v>
      </c>
      <c r="G27" t="n">
        <v>44.29</v>
      </c>
      <c r="H27" t="n">
        <v>0.85</v>
      </c>
      <c r="I27" t="n">
        <v>7</v>
      </c>
      <c r="J27" t="n">
        <v>150.41</v>
      </c>
      <c r="K27" t="n">
        <v>47.83</v>
      </c>
      <c r="L27" t="n">
        <v>7.25</v>
      </c>
      <c r="M27" t="n">
        <v>5</v>
      </c>
      <c r="N27" t="n">
        <v>25.33</v>
      </c>
      <c r="O27" t="n">
        <v>18784.88</v>
      </c>
      <c r="P27" t="n">
        <v>51.49</v>
      </c>
      <c r="Q27" t="n">
        <v>202.81</v>
      </c>
      <c r="R27" t="n">
        <v>21.7</v>
      </c>
      <c r="S27" t="n">
        <v>13.89</v>
      </c>
      <c r="T27" t="n">
        <v>2215.96</v>
      </c>
      <c r="U27" t="n">
        <v>0.64</v>
      </c>
      <c r="V27" t="n">
        <v>0.75</v>
      </c>
      <c r="W27" t="n">
        <v>0.65</v>
      </c>
      <c r="X27" t="n">
        <v>0.13</v>
      </c>
      <c r="Y27" t="n">
        <v>1</v>
      </c>
      <c r="Z27" t="n">
        <v>10</v>
      </c>
      <c r="AA27" t="n">
        <v>93.08941255743562</v>
      </c>
      <c r="AB27" t="n">
        <v>127.3690410760683</v>
      </c>
      <c r="AC27" t="n">
        <v>115.2131185593739</v>
      </c>
      <c r="AD27" t="n">
        <v>93089.41255743563</v>
      </c>
      <c r="AE27" t="n">
        <v>127369.0410760683</v>
      </c>
      <c r="AF27" t="n">
        <v>4.392942056800389e-06</v>
      </c>
      <c r="AG27" t="n">
        <v>10</v>
      </c>
      <c r="AH27" t="n">
        <v>115213.1185593739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13.2621</v>
      </c>
      <c r="E28" t="n">
        <v>7.54</v>
      </c>
      <c r="F28" t="n">
        <v>5.14</v>
      </c>
      <c r="G28" t="n">
        <v>51.39</v>
      </c>
      <c r="H28" t="n">
        <v>0.88</v>
      </c>
      <c r="I28" t="n">
        <v>6</v>
      </c>
      <c r="J28" t="n">
        <v>150.76</v>
      </c>
      <c r="K28" t="n">
        <v>47.83</v>
      </c>
      <c r="L28" t="n">
        <v>7.5</v>
      </c>
      <c r="M28" t="n">
        <v>4</v>
      </c>
      <c r="N28" t="n">
        <v>25.43</v>
      </c>
      <c r="O28" t="n">
        <v>18827.77</v>
      </c>
      <c r="P28" t="n">
        <v>50.97</v>
      </c>
      <c r="Q28" t="n">
        <v>202.81</v>
      </c>
      <c r="R28" t="n">
        <v>20.73</v>
      </c>
      <c r="S28" t="n">
        <v>13.89</v>
      </c>
      <c r="T28" t="n">
        <v>1736.07</v>
      </c>
      <c r="U28" t="n">
        <v>0.67</v>
      </c>
      <c r="V28" t="n">
        <v>0.75</v>
      </c>
      <c r="W28" t="n">
        <v>0.65</v>
      </c>
      <c r="X28" t="n">
        <v>0.1</v>
      </c>
      <c r="Y28" t="n">
        <v>1</v>
      </c>
      <c r="Z28" t="n">
        <v>10</v>
      </c>
      <c r="AA28" t="n">
        <v>92.68166596018123</v>
      </c>
      <c r="AB28" t="n">
        <v>126.8111441931948</v>
      </c>
      <c r="AC28" t="n">
        <v>114.7084665719885</v>
      </c>
      <c r="AD28" t="n">
        <v>92681.66596018123</v>
      </c>
      <c r="AE28" t="n">
        <v>126811.1441931948</v>
      </c>
      <c r="AF28" t="n">
        <v>4.426115983156378e-06</v>
      </c>
      <c r="AG28" t="n">
        <v>10</v>
      </c>
      <c r="AH28" t="n">
        <v>114708.4665719885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13.2592</v>
      </c>
      <c r="E29" t="n">
        <v>7.54</v>
      </c>
      <c r="F29" t="n">
        <v>5.14</v>
      </c>
      <c r="G29" t="n">
        <v>51.4</v>
      </c>
      <c r="H29" t="n">
        <v>0.91</v>
      </c>
      <c r="I29" t="n">
        <v>6</v>
      </c>
      <c r="J29" t="n">
        <v>151.11</v>
      </c>
      <c r="K29" t="n">
        <v>47.83</v>
      </c>
      <c r="L29" t="n">
        <v>7.75</v>
      </c>
      <c r="M29" t="n">
        <v>4</v>
      </c>
      <c r="N29" t="n">
        <v>25.53</v>
      </c>
      <c r="O29" t="n">
        <v>18870.7</v>
      </c>
      <c r="P29" t="n">
        <v>50.81</v>
      </c>
      <c r="Q29" t="n">
        <v>202.81</v>
      </c>
      <c r="R29" t="n">
        <v>20.85</v>
      </c>
      <c r="S29" t="n">
        <v>13.89</v>
      </c>
      <c r="T29" t="n">
        <v>1794.96</v>
      </c>
      <c r="U29" t="n">
        <v>0.67</v>
      </c>
      <c r="V29" t="n">
        <v>0.75</v>
      </c>
      <c r="W29" t="n">
        <v>0.65</v>
      </c>
      <c r="X29" t="n">
        <v>0.1</v>
      </c>
      <c r="Y29" t="n">
        <v>1</v>
      </c>
      <c r="Z29" t="n">
        <v>10</v>
      </c>
      <c r="AA29" t="n">
        <v>92.62113869377019</v>
      </c>
      <c r="AB29" t="n">
        <v>126.7283281170168</v>
      </c>
      <c r="AC29" t="n">
        <v>114.6335543458877</v>
      </c>
      <c r="AD29" t="n">
        <v>92621.13869377019</v>
      </c>
      <c r="AE29" t="n">
        <v>126728.3281170168</v>
      </c>
      <c r="AF29" t="n">
        <v>4.425148132186233e-06</v>
      </c>
      <c r="AG29" t="n">
        <v>10</v>
      </c>
      <c r="AH29" t="n">
        <v>114633.5543458877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13.2616</v>
      </c>
      <c r="E30" t="n">
        <v>7.54</v>
      </c>
      <c r="F30" t="n">
        <v>5.14</v>
      </c>
      <c r="G30" t="n">
        <v>51.39</v>
      </c>
      <c r="H30" t="n">
        <v>0.9399999999999999</v>
      </c>
      <c r="I30" t="n">
        <v>6</v>
      </c>
      <c r="J30" t="n">
        <v>151.46</v>
      </c>
      <c r="K30" t="n">
        <v>47.83</v>
      </c>
      <c r="L30" t="n">
        <v>8</v>
      </c>
      <c r="M30" t="n">
        <v>4</v>
      </c>
      <c r="N30" t="n">
        <v>25.63</v>
      </c>
      <c r="O30" t="n">
        <v>18913.66</v>
      </c>
      <c r="P30" t="n">
        <v>50.52</v>
      </c>
      <c r="Q30" t="n">
        <v>202.82</v>
      </c>
      <c r="R30" t="n">
        <v>20.76</v>
      </c>
      <c r="S30" t="n">
        <v>13.89</v>
      </c>
      <c r="T30" t="n">
        <v>1751.53</v>
      </c>
      <c r="U30" t="n">
        <v>0.67</v>
      </c>
      <c r="V30" t="n">
        <v>0.75</v>
      </c>
      <c r="W30" t="n">
        <v>0.65</v>
      </c>
      <c r="X30" t="n">
        <v>0.1</v>
      </c>
      <c r="Y30" t="n">
        <v>1</v>
      </c>
      <c r="Z30" t="n">
        <v>10</v>
      </c>
      <c r="AA30" t="n">
        <v>92.4978926699681</v>
      </c>
      <c r="AB30" t="n">
        <v>126.55969747002</v>
      </c>
      <c r="AC30" t="n">
        <v>114.4810175711657</v>
      </c>
      <c r="AD30" t="n">
        <v>92497.89266996809</v>
      </c>
      <c r="AE30" t="n">
        <v>126559.69747002</v>
      </c>
      <c r="AF30" t="n">
        <v>4.425949112299456e-06</v>
      </c>
      <c r="AG30" t="n">
        <v>10</v>
      </c>
      <c r="AH30" t="n">
        <v>114481.0175711657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13.2655</v>
      </c>
      <c r="E31" t="n">
        <v>7.54</v>
      </c>
      <c r="F31" t="n">
        <v>5.14</v>
      </c>
      <c r="G31" t="n">
        <v>51.37</v>
      </c>
      <c r="H31" t="n">
        <v>0.96</v>
      </c>
      <c r="I31" t="n">
        <v>6</v>
      </c>
      <c r="J31" t="n">
        <v>151.81</v>
      </c>
      <c r="K31" t="n">
        <v>47.83</v>
      </c>
      <c r="L31" t="n">
        <v>8.25</v>
      </c>
      <c r="M31" t="n">
        <v>4</v>
      </c>
      <c r="N31" t="n">
        <v>25.73</v>
      </c>
      <c r="O31" t="n">
        <v>18956.65</v>
      </c>
      <c r="P31" t="n">
        <v>50.3</v>
      </c>
      <c r="Q31" t="n">
        <v>202.82</v>
      </c>
      <c r="R31" t="n">
        <v>20.72</v>
      </c>
      <c r="S31" t="n">
        <v>13.89</v>
      </c>
      <c r="T31" t="n">
        <v>1730.93</v>
      </c>
      <c r="U31" t="n">
        <v>0.67</v>
      </c>
      <c r="V31" t="n">
        <v>0.75</v>
      </c>
      <c r="W31" t="n">
        <v>0.65</v>
      </c>
      <c r="X31" t="n">
        <v>0.1</v>
      </c>
      <c r="Y31" t="n">
        <v>1</v>
      </c>
      <c r="Z31" t="n">
        <v>10</v>
      </c>
      <c r="AA31" t="n">
        <v>92.40078427691117</v>
      </c>
      <c r="AB31" t="n">
        <v>126.4268294825196</v>
      </c>
      <c r="AC31" t="n">
        <v>114.3608303179109</v>
      </c>
      <c r="AD31" t="n">
        <v>92400.78427691117</v>
      </c>
      <c r="AE31" t="n">
        <v>126426.8294825196</v>
      </c>
      <c r="AF31" t="n">
        <v>4.427250704983443e-06</v>
      </c>
      <c r="AG31" t="n">
        <v>10</v>
      </c>
      <c r="AH31" t="n">
        <v>114360.8303179109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13.2694</v>
      </c>
      <c r="E32" t="n">
        <v>7.54</v>
      </c>
      <c r="F32" t="n">
        <v>5.13</v>
      </c>
      <c r="G32" t="n">
        <v>51.34</v>
      </c>
      <c r="H32" t="n">
        <v>0.99</v>
      </c>
      <c r="I32" t="n">
        <v>6</v>
      </c>
      <c r="J32" t="n">
        <v>152.15</v>
      </c>
      <c r="K32" t="n">
        <v>47.83</v>
      </c>
      <c r="L32" t="n">
        <v>8.5</v>
      </c>
      <c r="M32" t="n">
        <v>4</v>
      </c>
      <c r="N32" t="n">
        <v>25.83</v>
      </c>
      <c r="O32" t="n">
        <v>18999.67</v>
      </c>
      <c r="P32" t="n">
        <v>49.98</v>
      </c>
      <c r="Q32" t="n">
        <v>202.81</v>
      </c>
      <c r="R32" t="n">
        <v>20.65</v>
      </c>
      <c r="S32" t="n">
        <v>13.89</v>
      </c>
      <c r="T32" t="n">
        <v>1695.81</v>
      </c>
      <c r="U32" t="n">
        <v>0.67</v>
      </c>
      <c r="V32" t="n">
        <v>0.75</v>
      </c>
      <c r="W32" t="n">
        <v>0.65</v>
      </c>
      <c r="X32" t="n">
        <v>0.1</v>
      </c>
      <c r="Y32" t="n">
        <v>1</v>
      </c>
      <c r="Z32" t="n">
        <v>10</v>
      </c>
      <c r="AA32" t="n">
        <v>92.25768161197104</v>
      </c>
      <c r="AB32" t="n">
        <v>126.2310301031046</v>
      </c>
      <c r="AC32" t="n">
        <v>114.1837177564611</v>
      </c>
      <c r="AD32" t="n">
        <v>92257.68161197104</v>
      </c>
      <c r="AE32" t="n">
        <v>126231.0301031046</v>
      </c>
      <c r="AF32" t="n">
        <v>4.428552297667431e-06</v>
      </c>
      <c r="AG32" t="n">
        <v>10</v>
      </c>
      <c r="AH32" t="n">
        <v>114183.7177564611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13.2523</v>
      </c>
      <c r="E33" t="n">
        <v>7.55</v>
      </c>
      <c r="F33" t="n">
        <v>5.14</v>
      </c>
      <c r="G33" t="n">
        <v>51.44</v>
      </c>
      <c r="H33" t="n">
        <v>1.02</v>
      </c>
      <c r="I33" t="n">
        <v>6</v>
      </c>
      <c r="J33" t="n">
        <v>152.5</v>
      </c>
      <c r="K33" t="n">
        <v>47.83</v>
      </c>
      <c r="L33" t="n">
        <v>8.75</v>
      </c>
      <c r="M33" t="n">
        <v>4</v>
      </c>
      <c r="N33" t="n">
        <v>25.93</v>
      </c>
      <c r="O33" t="n">
        <v>19042.73</v>
      </c>
      <c r="P33" t="n">
        <v>49.67</v>
      </c>
      <c r="Q33" t="n">
        <v>202.81</v>
      </c>
      <c r="R33" t="n">
        <v>20.95</v>
      </c>
      <c r="S33" t="n">
        <v>13.89</v>
      </c>
      <c r="T33" t="n">
        <v>1844.24</v>
      </c>
      <c r="U33" t="n">
        <v>0.66</v>
      </c>
      <c r="V33" t="n">
        <v>0.75</v>
      </c>
      <c r="W33" t="n">
        <v>0.65</v>
      </c>
      <c r="X33" t="n">
        <v>0.11</v>
      </c>
      <c r="Y33" t="n">
        <v>1</v>
      </c>
      <c r="Z33" t="n">
        <v>10</v>
      </c>
      <c r="AA33" t="n">
        <v>92.16521389223163</v>
      </c>
      <c r="AB33" t="n">
        <v>126.1045116895694</v>
      </c>
      <c r="AC33" t="n">
        <v>114.0692740827439</v>
      </c>
      <c r="AD33" t="n">
        <v>92165.21389223164</v>
      </c>
      <c r="AE33" t="n">
        <v>126104.5116895694</v>
      </c>
      <c r="AF33" t="n">
        <v>4.422845314360717e-06</v>
      </c>
      <c r="AG33" t="n">
        <v>10</v>
      </c>
      <c r="AH33" t="n">
        <v>114069.2740827439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13.3447</v>
      </c>
      <c r="E34" t="n">
        <v>7.49</v>
      </c>
      <c r="F34" t="n">
        <v>5.12</v>
      </c>
      <c r="G34" t="n">
        <v>61.45</v>
      </c>
      <c r="H34" t="n">
        <v>1.04</v>
      </c>
      <c r="I34" t="n">
        <v>5</v>
      </c>
      <c r="J34" t="n">
        <v>152.85</v>
      </c>
      <c r="K34" t="n">
        <v>47.83</v>
      </c>
      <c r="L34" t="n">
        <v>9</v>
      </c>
      <c r="M34" t="n">
        <v>3</v>
      </c>
      <c r="N34" t="n">
        <v>26.03</v>
      </c>
      <c r="O34" t="n">
        <v>19085.83</v>
      </c>
      <c r="P34" t="n">
        <v>49.01</v>
      </c>
      <c r="Q34" t="n">
        <v>202.81</v>
      </c>
      <c r="R34" t="n">
        <v>20.3</v>
      </c>
      <c r="S34" t="n">
        <v>13.89</v>
      </c>
      <c r="T34" t="n">
        <v>1523.48</v>
      </c>
      <c r="U34" t="n">
        <v>0.68</v>
      </c>
      <c r="V34" t="n">
        <v>0.76</v>
      </c>
      <c r="W34" t="n">
        <v>0.64</v>
      </c>
      <c r="X34" t="n">
        <v>0.08</v>
      </c>
      <c r="Y34" t="n">
        <v>1</v>
      </c>
      <c r="Z34" t="n">
        <v>10</v>
      </c>
      <c r="AA34" t="n">
        <v>91.72685459386528</v>
      </c>
      <c r="AB34" t="n">
        <v>125.5047291584974</v>
      </c>
      <c r="AC34" t="n">
        <v>113.5267339546372</v>
      </c>
      <c r="AD34" t="n">
        <v>91726.85459386528</v>
      </c>
      <c r="AE34" t="n">
        <v>125504.7291584974</v>
      </c>
      <c r="AF34" t="n">
        <v>4.453683048719804e-06</v>
      </c>
      <c r="AG34" t="n">
        <v>10</v>
      </c>
      <c r="AH34" t="n">
        <v>113526.7339546372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13.3516</v>
      </c>
      <c r="E35" t="n">
        <v>7.49</v>
      </c>
      <c r="F35" t="n">
        <v>5.12</v>
      </c>
      <c r="G35" t="n">
        <v>61.4</v>
      </c>
      <c r="H35" t="n">
        <v>1.07</v>
      </c>
      <c r="I35" t="n">
        <v>5</v>
      </c>
      <c r="J35" t="n">
        <v>153.2</v>
      </c>
      <c r="K35" t="n">
        <v>47.83</v>
      </c>
      <c r="L35" t="n">
        <v>9.25</v>
      </c>
      <c r="M35" t="n">
        <v>3</v>
      </c>
      <c r="N35" t="n">
        <v>26.12</v>
      </c>
      <c r="O35" t="n">
        <v>19128.96</v>
      </c>
      <c r="P35" t="n">
        <v>48.69</v>
      </c>
      <c r="Q35" t="n">
        <v>202.81</v>
      </c>
      <c r="R35" t="n">
        <v>20.02</v>
      </c>
      <c r="S35" t="n">
        <v>13.89</v>
      </c>
      <c r="T35" t="n">
        <v>1384.16</v>
      </c>
      <c r="U35" t="n">
        <v>0.6899999999999999</v>
      </c>
      <c r="V35" t="n">
        <v>0.76</v>
      </c>
      <c r="W35" t="n">
        <v>0.65</v>
      </c>
      <c r="X35" t="n">
        <v>0.08</v>
      </c>
      <c r="Y35" t="n">
        <v>1</v>
      </c>
      <c r="Z35" t="n">
        <v>10</v>
      </c>
      <c r="AA35" t="n">
        <v>91.58477149520739</v>
      </c>
      <c r="AB35" t="n">
        <v>125.3103247946499</v>
      </c>
      <c r="AC35" t="n">
        <v>113.350883270427</v>
      </c>
      <c r="AD35" t="n">
        <v>91584.77149520739</v>
      </c>
      <c r="AE35" t="n">
        <v>125310.3247946499</v>
      </c>
      <c r="AF35" t="n">
        <v>4.45598586654532e-06</v>
      </c>
      <c r="AG35" t="n">
        <v>10</v>
      </c>
      <c r="AH35" t="n">
        <v>113350.883270427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13.3432</v>
      </c>
      <c r="E36" t="n">
        <v>7.49</v>
      </c>
      <c r="F36" t="n">
        <v>5.12</v>
      </c>
      <c r="G36" t="n">
        <v>61.46</v>
      </c>
      <c r="H36" t="n">
        <v>1.1</v>
      </c>
      <c r="I36" t="n">
        <v>5</v>
      </c>
      <c r="J36" t="n">
        <v>153.55</v>
      </c>
      <c r="K36" t="n">
        <v>47.83</v>
      </c>
      <c r="L36" t="n">
        <v>9.5</v>
      </c>
      <c r="M36" t="n">
        <v>3</v>
      </c>
      <c r="N36" t="n">
        <v>26.22</v>
      </c>
      <c r="O36" t="n">
        <v>19172.12</v>
      </c>
      <c r="P36" t="n">
        <v>48.94</v>
      </c>
      <c r="Q36" t="n">
        <v>202.81</v>
      </c>
      <c r="R36" t="n">
        <v>20.22</v>
      </c>
      <c r="S36" t="n">
        <v>13.89</v>
      </c>
      <c r="T36" t="n">
        <v>1486.6</v>
      </c>
      <c r="U36" t="n">
        <v>0.6899999999999999</v>
      </c>
      <c r="V36" t="n">
        <v>0.76</v>
      </c>
      <c r="W36" t="n">
        <v>0.65</v>
      </c>
      <c r="X36" t="n">
        <v>0.08</v>
      </c>
      <c r="Y36" t="n">
        <v>1</v>
      </c>
      <c r="Z36" t="n">
        <v>10</v>
      </c>
      <c r="AA36" t="n">
        <v>91.70084068057504</v>
      </c>
      <c r="AB36" t="n">
        <v>125.4691357746809</v>
      </c>
      <c r="AC36" t="n">
        <v>113.4945375534164</v>
      </c>
      <c r="AD36" t="n">
        <v>91700.84068057504</v>
      </c>
      <c r="AE36" t="n">
        <v>125469.1357746809</v>
      </c>
      <c r="AF36" t="n">
        <v>4.453182436149039e-06</v>
      </c>
      <c r="AG36" t="n">
        <v>10</v>
      </c>
      <c r="AH36" t="n">
        <v>113494.5375534164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13.3447</v>
      </c>
      <c r="E37" t="n">
        <v>7.49</v>
      </c>
      <c r="F37" t="n">
        <v>5.12</v>
      </c>
      <c r="G37" t="n">
        <v>61.45</v>
      </c>
      <c r="H37" t="n">
        <v>1.12</v>
      </c>
      <c r="I37" t="n">
        <v>5</v>
      </c>
      <c r="J37" t="n">
        <v>153.9</v>
      </c>
      <c r="K37" t="n">
        <v>47.83</v>
      </c>
      <c r="L37" t="n">
        <v>9.75</v>
      </c>
      <c r="M37" t="n">
        <v>3</v>
      </c>
      <c r="N37" t="n">
        <v>26.32</v>
      </c>
      <c r="O37" t="n">
        <v>19215.32</v>
      </c>
      <c r="P37" t="n">
        <v>48.39</v>
      </c>
      <c r="Q37" t="n">
        <v>202.85</v>
      </c>
      <c r="R37" t="n">
        <v>20.29</v>
      </c>
      <c r="S37" t="n">
        <v>13.89</v>
      </c>
      <c r="T37" t="n">
        <v>1519.15</v>
      </c>
      <c r="U37" t="n">
        <v>0.68</v>
      </c>
      <c r="V37" t="n">
        <v>0.76</v>
      </c>
      <c r="W37" t="n">
        <v>0.64</v>
      </c>
      <c r="X37" t="n">
        <v>0.08</v>
      </c>
      <c r="Y37" t="n">
        <v>1</v>
      </c>
      <c r="Z37" t="n">
        <v>10</v>
      </c>
      <c r="AA37" t="n">
        <v>91.47401906279195</v>
      </c>
      <c r="AB37" t="n">
        <v>125.1587884305667</v>
      </c>
      <c r="AC37" t="n">
        <v>113.2138093242492</v>
      </c>
      <c r="AD37" t="n">
        <v>91474.01906279195</v>
      </c>
      <c r="AE37" t="n">
        <v>125158.7884305667</v>
      </c>
      <c r="AF37" t="n">
        <v>4.453683048719804e-06</v>
      </c>
      <c r="AG37" t="n">
        <v>10</v>
      </c>
      <c r="AH37" t="n">
        <v>113213.8093242492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13.3452</v>
      </c>
      <c r="E38" t="n">
        <v>7.49</v>
      </c>
      <c r="F38" t="n">
        <v>5.12</v>
      </c>
      <c r="G38" t="n">
        <v>61.45</v>
      </c>
      <c r="H38" t="n">
        <v>1.15</v>
      </c>
      <c r="I38" t="n">
        <v>5</v>
      </c>
      <c r="J38" t="n">
        <v>154.25</v>
      </c>
      <c r="K38" t="n">
        <v>47.83</v>
      </c>
      <c r="L38" t="n">
        <v>10</v>
      </c>
      <c r="M38" t="n">
        <v>3</v>
      </c>
      <c r="N38" t="n">
        <v>26.43</v>
      </c>
      <c r="O38" t="n">
        <v>19258.55</v>
      </c>
      <c r="P38" t="n">
        <v>47.85</v>
      </c>
      <c r="Q38" t="n">
        <v>202.81</v>
      </c>
      <c r="R38" t="n">
        <v>20.23</v>
      </c>
      <c r="S38" t="n">
        <v>13.89</v>
      </c>
      <c r="T38" t="n">
        <v>1488.1</v>
      </c>
      <c r="U38" t="n">
        <v>0.6899999999999999</v>
      </c>
      <c r="V38" t="n">
        <v>0.76</v>
      </c>
      <c r="W38" t="n">
        <v>0.64</v>
      </c>
      <c r="X38" t="n">
        <v>0.08</v>
      </c>
      <c r="Y38" t="n">
        <v>1</v>
      </c>
      <c r="Z38" t="n">
        <v>10</v>
      </c>
      <c r="AA38" t="n">
        <v>91.25298024041766</v>
      </c>
      <c r="AB38" t="n">
        <v>124.8563533622497</v>
      </c>
      <c r="AC38" t="n">
        <v>112.940238234382</v>
      </c>
      <c r="AD38" t="n">
        <v>91252.98024041766</v>
      </c>
      <c r="AE38" t="n">
        <v>124856.3533622497</v>
      </c>
      <c r="AF38" t="n">
        <v>4.453849919576726e-06</v>
      </c>
      <c r="AG38" t="n">
        <v>10</v>
      </c>
      <c r="AH38" t="n">
        <v>112940.238234382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13.365</v>
      </c>
      <c r="E39" t="n">
        <v>7.48</v>
      </c>
      <c r="F39" t="n">
        <v>5.11</v>
      </c>
      <c r="G39" t="n">
        <v>61.31</v>
      </c>
      <c r="H39" t="n">
        <v>1.17</v>
      </c>
      <c r="I39" t="n">
        <v>5</v>
      </c>
      <c r="J39" t="n">
        <v>154.6</v>
      </c>
      <c r="K39" t="n">
        <v>47.83</v>
      </c>
      <c r="L39" t="n">
        <v>10.25</v>
      </c>
      <c r="M39" t="n">
        <v>3</v>
      </c>
      <c r="N39" t="n">
        <v>26.53</v>
      </c>
      <c r="O39" t="n">
        <v>19301.82</v>
      </c>
      <c r="P39" t="n">
        <v>46.91</v>
      </c>
      <c r="Q39" t="n">
        <v>202.82</v>
      </c>
      <c r="R39" t="n">
        <v>19.89</v>
      </c>
      <c r="S39" t="n">
        <v>13.89</v>
      </c>
      <c r="T39" t="n">
        <v>1318.17</v>
      </c>
      <c r="U39" t="n">
        <v>0.7</v>
      </c>
      <c r="V39" t="n">
        <v>0.76</v>
      </c>
      <c r="W39" t="n">
        <v>0.64</v>
      </c>
      <c r="X39" t="n">
        <v>0.07000000000000001</v>
      </c>
      <c r="Y39" t="n">
        <v>1</v>
      </c>
      <c r="Z39" t="n">
        <v>10</v>
      </c>
      <c r="AA39" t="n">
        <v>90.83251864329394</v>
      </c>
      <c r="AB39" t="n">
        <v>124.2810592556088</v>
      </c>
      <c r="AC39" t="n">
        <v>112.4198493898484</v>
      </c>
      <c r="AD39" t="n">
        <v>90832.51864329394</v>
      </c>
      <c r="AE39" t="n">
        <v>124281.0592556088</v>
      </c>
      <c r="AF39" t="n">
        <v>4.460458005510816e-06</v>
      </c>
      <c r="AG39" t="n">
        <v>10</v>
      </c>
      <c r="AH39" t="n">
        <v>112419.8493898484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13.3541</v>
      </c>
      <c r="E40" t="n">
        <v>7.49</v>
      </c>
      <c r="F40" t="n">
        <v>5.12</v>
      </c>
      <c r="G40" t="n">
        <v>61.39</v>
      </c>
      <c r="H40" t="n">
        <v>1.2</v>
      </c>
      <c r="I40" t="n">
        <v>5</v>
      </c>
      <c r="J40" t="n">
        <v>154.95</v>
      </c>
      <c r="K40" t="n">
        <v>47.83</v>
      </c>
      <c r="L40" t="n">
        <v>10.5</v>
      </c>
      <c r="M40" t="n">
        <v>2</v>
      </c>
      <c r="N40" t="n">
        <v>26.63</v>
      </c>
      <c r="O40" t="n">
        <v>19345.12</v>
      </c>
      <c r="P40" t="n">
        <v>46.42</v>
      </c>
      <c r="Q40" t="n">
        <v>202.82</v>
      </c>
      <c r="R40" t="n">
        <v>20.02</v>
      </c>
      <c r="S40" t="n">
        <v>13.89</v>
      </c>
      <c r="T40" t="n">
        <v>1385.06</v>
      </c>
      <c r="U40" t="n">
        <v>0.6899999999999999</v>
      </c>
      <c r="V40" t="n">
        <v>0.76</v>
      </c>
      <c r="W40" t="n">
        <v>0.65</v>
      </c>
      <c r="X40" t="n">
        <v>0.08</v>
      </c>
      <c r="Y40" t="n">
        <v>1</v>
      </c>
      <c r="Z40" t="n">
        <v>10</v>
      </c>
      <c r="AA40" t="n">
        <v>90.65552346209122</v>
      </c>
      <c r="AB40" t="n">
        <v>124.0388866402111</v>
      </c>
      <c r="AC40" t="n">
        <v>112.2007893889727</v>
      </c>
      <c r="AD40" t="n">
        <v>90655.52346209122</v>
      </c>
      <c r="AE40" t="n">
        <v>124038.8866402111</v>
      </c>
      <c r="AF40" t="n">
        <v>4.456820220829928e-06</v>
      </c>
      <c r="AG40" t="n">
        <v>10</v>
      </c>
      <c r="AH40" t="n">
        <v>112200.7893889727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13.3422</v>
      </c>
      <c r="E41" t="n">
        <v>7.5</v>
      </c>
      <c r="F41" t="n">
        <v>5.12</v>
      </c>
      <c r="G41" t="n">
        <v>61.47</v>
      </c>
      <c r="H41" t="n">
        <v>1.23</v>
      </c>
      <c r="I41" t="n">
        <v>5</v>
      </c>
      <c r="J41" t="n">
        <v>155.31</v>
      </c>
      <c r="K41" t="n">
        <v>47.83</v>
      </c>
      <c r="L41" t="n">
        <v>10.75</v>
      </c>
      <c r="M41" t="n">
        <v>2</v>
      </c>
      <c r="N41" t="n">
        <v>26.73</v>
      </c>
      <c r="O41" t="n">
        <v>19388.45</v>
      </c>
      <c r="P41" t="n">
        <v>46.3</v>
      </c>
      <c r="Q41" t="n">
        <v>202.85</v>
      </c>
      <c r="R41" t="n">
        <v>20.24</v>
      </c>
      <c r="S41" t="n">
        <v>13.89</v>
      </c>
      <c r="T41" t="n">
        <v>1495.81</v>
      </c>
      <c r="U41" t="n">
        <v>0.6899999999999999</v>
      </c>
      <c r="V41" t="n">
        <v>0.76</v>
      </c>
      <c r="W41" t="n">
        <v>0.65</v>
      </c>
      <c r="X41" t="n">
        <v>0.08</v>
      </c>
      <c r="Y41" t="n">
        <v>1</v>
      </c>
      <c r="Z41" t="n">
        <v>10</v>
      </c>
      <c r="AA41" t="n">
        <v>90.62573728962238</v>
      </c>
      <c r="AB41" t="n">
        <v>123.9981318849661</v>
      </c>
      <c r="AC41" t="n">
        <v>112.1639242103686</v>
      </c>
      <c r="AD41" t="n">
        <v>90625.73728962238</v>
      </c>
      <c r="AE41" t="n">
        <v>123998.1318849661</v>
      </c>
      <c r="AF41" t="n">
        <v>4.452848694435197e-06</v>
      </c>
      <c r="AG41" t="n">
        <v>10</v>
      </c>
      <c r="AH41" t="n">
        <v>112163.9242103686</v>
      </c>
    </row>
    <row r="42">
      <c r="A42" t="n">
        <v>40</v>
      </c>
      <c r="B42" t="n">
        <v>70</v>
      </c>
      <c r="C42" t="inlineStr">
        <is>
          <t xml:space="preserve">CONCLUIDO	</t>
        </is>
      </c>
      <c r="D42" t="n">
        <v>13.3417</v>
      </c>
      <c r="E42" t="n">
        <v>7.5</v>
      </c>
      <c r="F42" t="n">
        <v>5.12</v>
      </c>
      <c r="G42" t="n">
        <v>61.47</v>
      </c>
      <c r="H42" t="n">
        <v>1.25</v>
      </c>
      <c r="I42" t="n">
        <v>5</v>
      </c>
      <c r="J42" t="n">
        <v>155.66</v>
      </c>
      <c r="K42" t="n">
        <v>47.83</v>
      </c>
      <c r="L42" t="n">
        <v>11</v>
      </c>
      <c r="M42" t="n">
        <v>2</v>
      </c>
      <c r="N42" t="n">
        <v>26.83</v>
      </c>
      <c r="O42" t="n">
        <v>19431.82</v>
      </c>
      <c r="P42" t="n">
        <v>46.05</v>
      </c>
      <c r="Q42" t="n">
        <v>202.81</v>
      </c>
      <c r="R42" t="n">
        <v>20.22</v>
      </c>
      <c r="S42" t="n">
        <v>13.89</v>
      </c>
      <c r="T42" t="n">
        <v>1485.08</v>
      </c>
      <c r="U42" t="n">
        <v>0.6899999999999999</v>
      </c>
      <c r="V42" t="n">
        <v>0.76</v>
      </c>
      <c r="W42" t="n">
        <v>0.65</v>
      </c>
      <c r="X42" t="n">
        <v>0.08</v>
      </c>
      <c r="Y42" t="n">
        <v>1</v>
      </c>
      <c r="Z42" t="n">
        <v>10</v>
      </c>
      <c r="AA42" t="n">
        <v>90.52456846432769</v>
      </c>
      <c r="AB42" t="n">
        <v>123.8597082349443</v>
      </c>
      <c r="AC42" t="n">
        <v>112.0387115192261</v>
      </c>
      <c r="AD42" t="n">
        <v>90524.56846432769</v>
      </c>
      <c r="AE42" t="n">
        <v>123859.7082349444</v>
      </c>
      <c r="AF42" t="n">
        <v>4.452681823578276e-06</v>
      </c>
      <c r="AG42" t="n">
        <v>10</v>
      </c>
      <c r="AH42" t="n">
        <v>112038.7115192261</v>
      </c>
    </row>
    <row r="43">
      <c r="A43" t="n">
        <v>41</v>
      </c>
      <c r="B43" t="n">
        <v>70</v>
      </c>
      <c r="C43" t="inlineStr">
        <is>
          <t xml:space="preserve">CONCLUIDO	</t>
        </is>
      </c>
      <c r="D43" t="n">
        <v>13.4358</v>
      </c>
      <c r="E43" t="n">
        <v>7.44</v>
      </c>
      <c r="F43" t="n">
        <v>5.1</v>
      </c>
      <c r="G43" t="n">
        <v>76.48</v>
      </c>
      <c r="H43" t="n">
        <v>1.28</v>
      </c>
      <c r="I43" t="n">
        <v>4</v>
      </c>
      <c r="J43" t="n">
        <v>156.01</v>
      </c>
      <c r="K43" t="n">
        <v>47.83</v>
      </c>
      <c r="L43" t="n">
        <v>11.25</v>
      </c>
      <c r="M43" t="n">
        <v>0</v>
      </c>
      <c r="N43" t="n">
        <v>26.93</v>
      </c>
      <c r="O43" t="n">
        <v>19475.23</v>
      </c>
      <c r="P43" t="n">
        <v>45.72</v>
      </c>
      <c r="Q43" t="n">
        <v>202.81</v>
      </c>
      <c r="R43" t="n">
        <v>19.43</v>
      </c>
      <c r="S43" t="n">
        <v>13.89</v>
      </c>
      <c r="T43" t="n">
        <v>1094.64</v>
      </c>
      <c r="U43" t="n">
        <v>0.71</v>
      </c>
      <c r="V43" t="n">
        <v>0.76</v>
      </c>
      <c r="W43" t="n">
        <v>0.65</v>
      </c>
      <c r="X43" t="n">
        <v>0.06</v>
      </c>
      <c r="Y43" t="n">
        <v>1</v>
      </c>
      <c r="Z43" t="n">
        <v>10</v>
      </c>
      <c r="AA43" t="n">
        <v>90.23142431486802</v>
      </c>
      <c r="AB43" t="n">
        <v>123.4586154770467</v>
      </c>
      <c r="AC43" t="n">
        <v>111.6758984912049</v>
      </c>
      <c r="AD43" t="n">
        <v>90231.42431486803</v>
      </c>
      <c r="AE43" t="n">
        <v>123458.6154770467</v>
      </c>
      <c r="AF43" t="n">
        <v>4.484086918850896e-06</v>
      </c>
      <c r="AG43" t="n">
        <v>10</v>
      </c>
      <c r="AH43" t="n">
        <v>111675.8984912049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9.2545</v>
      </c>
      <c r="E2" t="n">
        <v>10.81</v>
      </c>
      <c r="F2" t="n">
        <v>6.25</v>
      </c>
      <c r="G2" t="n">
        <v>6.25</v>
      </c>
      <c r="H2" t="n">
        <v>0.1</v>
      </c>
      <c r="I2" t="n">
        <v>60</v>
      </c>
      <c r="J2" t="n">
        <v>176.73</v>
      </c>
      <c r="K2" t="n">
        <v>52.44</v>
      </c>
      <c r="L2" t="n">
        <v>1</v>
      </c>
      <c r="M2" t="n">
        <v>58</v>
      </c>
      <c r="N2" t="n">
        <v>33.29</v>
      </c>
      <c r="O2" t="n">
        <v>22031.19</v>
      </c>
      <c r="P2" t="n">
        <v>81.68000000000001</v>
      </c>
      <c r="Q2" t="n">
        <v>202.92</v>
      </c>
      <c r="R2" t="n">
        <v>55.25</v>
      </c>
      <c r="S2" t="n">
        <v>13.89</v>
      </c>
      <c r="T2" t="n">
        <v>18726.7</v>
      </c>
      <c r="U2" t="n">
        <v>0.25</v>
      </c>
      <c r="V2" t="n">
        <v>0.62</v>
      </c>
      <c r="W2" t="n">
        <v>0.74</v>
      </c>
      <c r="X2" t="n">
        <v>1.21</v>
      </c>
      <c r="Y2" t="n">
        <v>1</v>
      </c>
      <c r="Z2" t="n">
        <v>10</v>
      </c>
      <c r="AA2" t="n">
        <v>156.9585910404641</v>
      </c>
      <c r="AB2" t="n">
        <v>214.7576687857947</v>
      </c>
      <c r="AC2" t="n">
        <v>194.2614982912212</v>
      </c>
      <c r="AD2" t="n">
        <v>156958.5910404641</v>
      </c>
      <c r="AE2" t="n">
        <v>214757.6687857948</v>
      </c>
      <c r="AF2" t="n">
        <v>3.04830557970405e-06</v>
      </c>
      <c r="AG2" t="n">
        <v>15</v>
      </c>
      <c r="AH2" t="n">
        <v>194261.4982912212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9.974</v>
      </c>
      <c r="E3" t="n">
        <v>10.03</v>
      </c>
      <c r="F3" t="n">
        <v>5.97</v>
      </c>
      <c r="G3" t="n">
        <v>7.79</v>
      </c>
      <c r="H3" t="n">
        <v>0.13</v>
      </c>
      <c r="I3" t="n">
        <v>46</v>
      </c>
      <c r="J3" t="n">
        <v>177.1</v>
      </c>
      <c r="K3" t="n">
        <v>52.44</v>
      </c>
      <c r="L3" t="n">
        <v>1.25</v>
      </c>
      <c r="M3" t="n">
        <v>44</v>
      </c>
      <c r="N3" t="n">
        <v>33.41</v>
      </c>
      <c r="O3" t="n">
        <v>22076.81</v>
      </c>
      <c r="P3" t="n">
        <v>77.76000000000001</v>
      </c>
      <c r="Q3" t="n">
        <v>202.86</v>
      </c>
      <c r="R3" t="n">
        <v>46.58</v>
      </c>
      <c r="S3" t="n">
        <v>13.89</v>
      </c>
      <c r="T3" t="n">
        <v>14459.26</v>
      </c>
      <c r="U3" t="n">
        <v>0.3</v>
      </c>
      <c r="V3" t="n">
        <v>0.65</v>
      </c>
      <c r="W3" t="n">
        <v>0.71</v>
      </c>
      <c r="X3" t="n">
        <v>0.93</v>
      </c>
      <c r="Y3" t="n">
        <v>1</v>
      </c>
      <c r="Z3" t="n">
        <v>10</v>
      </c>
      <c r="AA3" t="n">
        <v>143.955462646542</v>
      </c>
      <c r="AB3" t="n">
        <v>196.9662148597015</v>
      </c>
      <c r="AC3" t="n">
        <v>178.1680357573662</v>
      </c>
      <c r="AD3" t="n">
        <v>143955.462646542</v>
      </c>
      <c r="AE3" t="n">
        <v>196966.2148597015</v>
      </c>
      <c r="AF3" t="n">
        <v>3.285299027712809e-06</v>
      </c>
      <c r="AG3" t="n">
        <v>14</v>
      </c>
      <c r="AH3" t="n">
        <v>178168.0357573662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10.5374</v>
      </c>
      <c r="E4" t="n">
        <v>9.49</v>
      </c>
      <c r="F4" t="n">
        <v>5.75</v>
      </c>
      <c r="G4" t="n">
        <v>9.33</v>
      </c>
      <c r="H4" t="n">
        <v>0.15</v>
      </c>
      <c r="I4" t="n">
        <v>37</v>
      </c>
      <c r="J4" t="n">
        <v>177.47</v>
      </c>
      <c r="K4" t="n">
        <v>52.44</v>
      </c>
      <c r="L4" t="n">
        <v>1.5</v>
      </c>
      <c r="M4" t="n">
        <v>35</v>
      </c>
      <c r="N4" t="n">
        <v>33.53</v>
      </c>
      <c r="O4" t="n">
        <v>22122.46</v>
      </c>
      <c r="P4" t="n">
        <v>74.78</v>
      </c>
      <c r="Q4" t="n">
        <v>202.86</v>
      </c>
      <c r="R4" t="n">
        <v>39.82</v>
      </c>
      <c r="S4" t="n">
        <v>13.89</v>
      </c>
      <c r="T4" t="n">
        <v>11126.32</v>
      </c>
      <c r="U4" t="n">
        <v>0.35</v>
      </c>
      <c r="V4" t="n">
        <v>0.67</v>
      </c>
      <c r="W4" t="n">
        <v>0.7</v>
      </c>
      <c r="X4" t="n">
        <v>0.71</v>
      </c>
      <c r="Y4" t="n">
        <v>1</v>
      </c>
      <c r="Z4" t="n">
        <v>10</v>
      </c>
      <c r="AA4" t="n">
        <v>132.9254915146276</v>
      </c>
      <c r="AB4" t="n">
        <v>181.8745217490405</v>
      </c>
      <c r="AC4" t="n">
        <v>164.5166726558575</v>
      </c>
      <c r="AD4" t="n">
        <v>132925.4915146276</v>
      </c>
      <c r="AE4" t="n">
        <v>181874.5217490405</v>
      </c>
      <c r="AF4" t="n">
        <v>3.470875273172343e-06</v>
      </c>
      <c r="AG4" t="n">
        <v>13</v>
      </c>
      <c r="AH4" t="n">
        <v>164516.6726558575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10.8972</v>
      </c>
      <c r="E5" t="n">
        <v>9.18</v>
      </c>
      <c r="F5" t="n">
        <v>5.65</v>
      </c>
      <c r="G5" t="n">
        <v>10.94</v>
      </c>
      <c r="H5" t="n">
        <v>0.17</v>
      </c>
      <c r="I5" t="n">
        <v>31</v>
      </c>
      <c r="J5" t="n">
        <v>177.84</v>
      </c>
      <c r="K5" t="n">
        <v>52.44</v>
      </c>
      <c r="L5" t="n">
        <v>1.75</v>
      </c>
      <c r="M5" t="n">
        <v>29</v>
      </c>
      <c r="N5" t="n">
        <v>33.65</v>
      </c>
      <c r="O5" t="n">
        <v>22168.15</v>
      </c>
      <c r="P5" t="n">
        <v>73.16</v>
      </c>
      <c r="Q5" t="n">
        <v>202.85</v>
      </c>
      <c r="R5" t="n">
        <v>36.66</v>
      </c>
      <c r="S5" t="n">
        <v>13.89</v>
      </c>
      <c r="T5" t="n">
        <v>9575.41</v>
      </c>
      <c r="U5" t="n">
        <v>0.38</v>
      </c>
      <c r="V5" t="n">
        <v>0.68</v>
      </c>
      <c r="W5" t="n">
        <v>0.6899999999999999</v>
      </c>
      <c r="X5" t="n">
        <v>0.62</v>
      </c>
      <c r="Y5" t="n">
        <v>1</v>
      </c>
      <c r="Z5" t="n">
        <v>10</v>
      </c>
      <c r="AA5" t="n">
        <v>123.8089299528642</v>
      </c>
      <c r="AB5" t="n">
        <v>169.4008400259314</v>
      </c>
      <c r="AC5" t="n">
        <v>153.2334616094758</v>
      </c>
      <c r="AD5" t="n">
        <v>123808.9299528642</v>
      </c>
      <c r="AE5" t="n">
        <v>169400.8400259314</v>
      </c>
      <c r="AF5" t="n">
        <v>3.589388466492081e-06</v>
      </c>
      <c r="AG5" t="n">
        <v>12</v>
      </c>
      <c r="AH5" t="n">
        <v>153233.4616094758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11.186</v>
      </c>
      <c r="E6" t="n">
        <v>8.94</v>
      </c>
      <c r="F6" t="n">
        <v>5.56</v>
      </c>
      <c r="G6" t="n">
        <v>12.35</v>
      </c>
      <c r="H6" t="n">
        <v>0.2</v>
      </c>
      <c r="I6" t="n">
        <v>27</v>
      </c>
      <c r="J6" t="n">
        <v>178.21</v>
      </c>
      <c r="K6" t="n">
        <v>52.44</v>
      </c>
      <c r="L6" t="n">
        <v>2</v>
      </c>
      <c r="M6" t="n">
        <v>25</v>
      </c>
      <c r="N6" t="n">
        <v>33.77</v>
      </c>
      <c r="O6" t="n">
        <v>22213.89</v>
      </c>
      <c r="P6" t="n">
        <v>71.76000000000001</v>
      </c>
      <c r="Q6" t="n">
        <v>202.82</v>
      </c>
      <c r="R6" t="n">
        <v>34.02</v>
      </c>
      <c r="S6" t="n">
        <v>13.89</v>
      </c>
      <c r="T6" t="n">
        <v>8274.83</v>
      </c>
      <c r="U6" t="n">
        <v>0.41</v>
      </c>
      <c r="V6" t="n">
        <v>0.7</v>
      </c>
      <c r="W6" t="n">
        <v>0.68</v>
      </c>
      <c r="X6" t="n">
        <v>0.52</v>
      </c>
      <c r="Y6" t="n">
        <v>1</v>
      </c>
      <c r="Z6" t="n">
        <v>10</v>
      </c>
      <c r="AA6" t="n">
        <v>122.0259373880271</v>
      </c>
      <c r="AB6" t="n">
        <v>166.9612709386421</v>
      </c>
      <c r="AC6" t="n">
        <v>151.0267215719199</v>
      </c>
      <c r="AD6" t="n">
        <v>122025.9373880271</v>
      </c>
      <c r="AE6" t="n">
        <v>166961.2709386421</v>
      </c>
      <c r="AF6" t="n">
        <v>3.684515232002755e-06</v>
      </c>
      <c r="AG6" t="n">
        <v>12</v>
      </c>
      <c r="AH6" t="n">
        <v>151026.7215719199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11.3957</v>
      </c>
      <c r="E7" t="n">
        <v>8.779999999999999</v>
      </c>
      <c r="F7" t="n">
        <v>5.5</v>
      </c>
      <c r="G7" t="n">
        <v>13.75</v>
      </c>
      <c r="H7" t="n">
        <v>0.22</v>
      </c>
      <c r="I7" t="n">
        <v>24</v>
      </c>
      <c r="J7" t="n">
        <v>178.59</v>
      </c>
      <c r="K7" t="n">
        <v>52.44</v>
      </c>
      <c r="L7" t="n">
        <v>2.25</v>
      </c>
      <c r="M7" t="n">
        <v>22</v>
      </c>
      <c r="N7" t="n">
        <v>33.89</v>
      </c>
      <c r="O7" t="n">
        <v>22259.66</v>
      </c>
      <c r="P7" t="n">
        <v>70.79000000000001</v>
      </c>
      <c r="Q7" t="n">
        <v>202.83</v>
      </c>
      <c r="R7" t="n">
        <v>32.04</v>
      </c>
      <c r="S7" t="n">
        <v>13.89</v>
      </c>
      <c r="T7" t="n">
        <v>7300.9</v>
      </c>
      <c r="U7" t="n">
        <v>0.43</v>
      </c>
      <c r="V7" t="n">
        <v>0.7</v>
      </c>
      <c r="W7" t="n">
        <v>0.68</v>
      </c>
      <c r="X7" t="n">
        <v>0.46</v>
      </c>
      <c r="Y7" t="n">
        <v>1</v>
      </c>
      <c r="Z7" t="n">
        <v>10</v>
      </c>
      <c r="AA7" t="n">
        <v>120.8136307535277</v>
      </c>
      <c r="AB7" t="n">
        <v>165.3025395181268</v>
      </c>
      <c r="AC7" t="n">
        <v>149.5262971501338</v>
      </c>
      <c r="AD7" t="n">
        <v>120813.6307535277</v>
      </c>
      <c r="AE7" t="n">
        <v>165302.5395181268</v>
      </c>
      <c r="AF7" t="n">
        <v>3.753587540616288e-06</v>
      </c>
      <c r="AG7" t="n">
        <v>12</v>
      </c>
      <c r="AH7" t="n">
        <v>149526.2971501338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11.5123</v>
      </c>
      <c r="E8" t="n">
        <v>8.69</v>
      </c>
      <c r="F8" t="n">
        <v>5.48</v>
      </c>
      <c r="G8" t="n">
        <v>14.96</v>
      </c>
      <c r="H8" t="n">
        <v>0.25</v>
      </c>
      <c r="I8" t="n">
        <v>22</v>
      </c>
      <c r="J8" t="n">
        <v>178.96</v>
      </c>
      <c r="K8" t="n">
        <v>52.44</v>
      </c>
      <c r="L8" t="n">
        <v>2.5</v>
      </c>
      <c r="M8" t="n">
        <v>20</v>
      </c>
      <c r="N8" t="n">
        <v>34.02</v>
      </c>
      <c r="O8" t="n">
        <v>22305.48</v>
      </c>
      <c r="P8" t="n">
        <v>70.54000000000001</v>
      </c>
      <c r="Q8" t="n">
        <v>202.84</v>
      </c>
      <c r="R8" t="n">
        <v>31.46</v>
      </c>
      <c r="S8" t="n">
        <v>13.89</v>
      </c>
      <c r="T8" t="n">
        <v>7021</v>
      </c>
      <c r="U8" t="n">
        <v>0.44</v>
      </c>
      <c r="V8" t="n">
        <v>0.71</v>
      </c>
      <c r="W8" t="n">
        <v>0.68</v>
      </c>
      <c r="X8" t="n">
        <v>0.44</v>
      </c>
      <c r="Y8" t="n">
        <v>1</v>
      </c>
      <c r="Z8" t="n">
        <v>10</v>
      </c>
      <c r="AA8" t="n">
        <v>120.3040241838998</v>
      </c>
      <c r="AB8" t="n">
        <v>164.6052733273072</v>
      </c>
      <c r="AC8" t="n">
        <v>148.8955770659466</v>
      </c>
      <c r="AD8" t="n">
        <v>120304.0241838998</v>
      </c>
      <c r="AE8" t="n">
        <v>164605.2733273072</v>
      </c>
      <c r="AF8" t="n">
        <v>3.791993984032301e-06</v>
      </c>
      <c r="AG8" t="n">
        <v>12</v>
      </c>
      <c r="AH8" t="n">
        <v>148895.5770659466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11.7712</v>
      </c>
      <c r="E9" t="n">
        <v>8.5</v>
      </c>
      <c r="F9" t="n">
        <v>5.4</v>
      </c>
      <c r="G9" t="n">
        <v>17.05</v>
      </c>
      <c r="H9" t="n">
        <v>0.27</v>
      </c>
      <c r="I9" t="n">
        <v>19</v>
      </c>
      <c r="J9" t="n">
        <v>179.33</v>
      </c>
      <c r="K9" t="n">
        <v>52.44</v>
      </c>
      <c r="L9" t="n">
        <v>2.75</v>
      </c>
      <c r="M9" t="n">
        <v>17</v>
      </c>
      <c r="N9" t="n">
        <v>34.14</v>
      </c>
      <c r="O9" t="n">
        <v>22351.34</v>
      </c>
      <c r="P9" t="n">
        <v>69.15000000000001</v>
      </c>
      <c r="Q9" t="n">
        <v>202.82</v>
      </c>
      <c r="R9" t="n">
        <v>28.81</v>
      </c>
      <c r="S9" t="n">
        <v>13.89</v>
      </c>
      <c r="T9" t="n">
        <v>5709.3</v>
      </c>
      <c r="U9" t="n">
        <v>0.48</v>
      </c>
      <c r="V9" t="n">
        <v>0.72</v>
      </c>
      <c r="W9" t="n">
        <v>0.67</v>
      </c>
      <c r="X9" t="n">
        <v>0.36</v>
      </c>
      <c r="Y9" t="n">
        <v>1</v>
      </c>
      <c r="Z9" t="n">
        <v>10</v>
      </c>
      <c r="AA9" t="n">
        <v>118.8002223502328</v>
      </c>
      <c r="AB9" t="n">
        <v>162.5477053154302</v>
      </c>
      <c r="AC9" t="n">
        <v>147.0343804573077</v>
      </c>
      <c r="AD9" t="n">
        <v>118800.2223502328</v>
      </c>
      <c r="AE9" t="n">
        <v>162547.7053154302</v>
      </c>
      <c r="AF9" t="n">
        <v>3.877272098958594e-06</v>
      </c>
      <c r="AG9" t="n">
        <v>12</v>
      </c>
      <c r="AH9" t="n">
        <v>147034.3804573077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11.8526</v>
      </c>
      <c r="E10" t="n">
        <v>8.44</v>
      </c>
      <c r="F10" t="n">
        <v>5.38</v>
      </c>
      <c r="G10" t="n">
        <v>17.92</v>
      </c>
      <c r="H10" t="n">
        <v>0.3</v>
      </c>
      <c r="I10" t="n">
        <v>18</v>
      </c>
      <c r="J10" t="n">
        <v>179.7</v>
      </c>
      <c r="K10" t="n">
        <v>52.44</v>
      </c>
      <c r="L10" t="n">
        <v>3</v>
      </c>
      <c r="M10" t="n">
        <v>16</v>
      </c>
      <c r="N10" t="n">
        <v>34.26</v>
      </c>
      <c r="O10" t="n">
        <v>22397.24</v>
      </c>
      <c r="P10" t="n">
        <v>68.7</v>
      </c>
      <c r="Q10" t="n">
        <v>202.81</v>
      </c>
      <c r="R10" t="n">
        <v>28.23</v>
      </c>
      <c r="S10" t="n">
        <v>13.89</v>
      </c>
      <c r="T10" t="n">
        <v>5427.04</v>
      </c>
      <c r="U10" t="n">
        <v>0.49</v>
      </c>
      <c r="V10" t="n">
        <v>0.72</v>
      </c>
      <c r="W10" t="n">
        <v>0.66</v>
      </c>
      <c r="X10" t="n">
        <v>0.34</v>
      </c>
      <c r="Y10" t="n">
        <v>1</v>
      </c>
      <c r="Z10" t="n">
        <v>10</v>
      </c>
      <c r="AA10" t="n">
        <v>111.5070997016896</v>
      </c>
      <c r="AB10" t="n">
        <v>152.5689331578351</v>
      </c>
      <c r="AC10" t="n">
        <v>138.0079683091356</v>
      </c>
      <c r="AD10" t="n">
        <v>111507.0997016896</v>
      </c>
      <c r="AE10" t="n">
        <v>152568.9331578352</v>
      </c>
      <c r="AF10" t="n">
        <v>3.904084144362226e-06</v>
      </c>
      <c r="AG10" t="n">
        <v>11</v>
      </c>
      <c r="AH10" t="n">
        <v>138007.9683091356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12.0068</v>
      </c>
      <c r="E11" t="n">
        <v>8.33</v>
      </c>
      <c r="F11" t="n">
        <v>5.34</v>
      </c>
      <c r="G11" t="n">
        <v>20.02</v>
      </c>
      <c r="H11" t="n">
        <v>0.32</v>
      </c>
      <c r="I11" t="n">
        <v>16</v>
      </c>
      <c r="J11" t="n">
        <v>180.07</v>
      </c>
      <c r="K11" t="n">
        <v>52.44</v>
      </c>
      <c r="L11" t="n">
        <v>3.25</v>
      </c>
      <c r="M11" t="n">
        <v>14</v>
      </c>
      <c r="N11" t="n">
        <v>34.38</v>
      </c>
      <c r="O11" t="n">
        <v>22443.18</v>
      </c>
      <c r="P11" t="n">
        <v>67.89</v>
      </c>
      <c r="Q11" t="n">
        <v>202.82</v>
      </c>
      <c r="R11" t="n">
        <v>27.05</v>
      </c>
      <c r="S11" t="n">
        <v>13.89</v>
      </c>
      <c r="T11" t="n">
        <v>4844.26</v>
      </c>
      <c r="U11" t="n">
        <v>0.51</v>
      </c>
      <c r="V11" t="n">
        <v>0.72</v>
      </c>
      <c r="W11" t="n">
        <v>0.66</v>
      </c>
      <c r="X11" t="n">
        <v>0.3</v>
      </c>
      <c r="Y11" t="n">
        <v>1</v>
      </c>
      <c r="Z11" t="n">
        <v>10</v>
      </c>
      <c r="AA11" t="n">
        <v>110.6670789031855</v>
      </c>
      <c r="AB11" t="n">
        <v>151.4195796422203</v>
      </c>
      <c r="AC11" t="n">
        <v>136.9683074799229</v>
      </c>
      <c r="AD11" t="n">
        <v>110667.0789031855</v>
      </c>
      <c r="AE11" t="n">
        <v>151419.5796422203</v>
      </c>
      <c r="AF11" t="n">
        <v>3.954875512927828e-06</v>
      </c>
      <c r="AG11" t="n">
        <v>11</v>
      </c>
      <c r="AH11" t="n">
        <v>136968.3074799229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12.0567</v>
      </c>
      <c r="E12" t="n">
        <v>8.289999999999999</v>
      </c>
      <c r="F12" t="n">
        <v>5.34</v>
      </c>
      <c r="G12" t="n">
        <v>21.36</v>
      </c>
      <c r="H12" t="n">
        <v>0.34</v>
      </c>
      <c r="I12" t="n">
        <v>15</v>
      </c>
      <c r="J12" t="n">
        <v>180.45</v>
      </c>
      <c r="K12" t="n">
        <v>52.44</v>
      </c>
      <c r="L12" t="n">
        <v>3.5</v>
      </c>
      <c r="M12" t="n">
        <v>13</v>
      </c>
      <c r="N12" t="n">
        <v>34.51</v>
      </c>
      <c r="O12" t="n">
        <v>22489.16</v>
      </c>
      <c r="P12" t="n">
        <v>67.78</v>
      </c>
      <c r="Q12" t="n">
        <v>202.81</v>
      </c>
      <c r="R12" t="n">
        <v>27.14</v>
      </c>
      <c r="S12" t="n">
        <v>13.89</v>
      </c>
      <c r="T12" t="n">
        <v>4895.81</v>
      </c>
      <c r="U12" t="n">
        <v>0.51</v>
      </c>
      <c r="V12" t="n">
        <v>0.72</v>
      </c>
      <c r="W12" t="n">
        <v>0.66</v>
      </c>
      <c r="X12" t="n">
        <v>0.3</v>
      </c>
      <c r="Y12" t="n">
        <v>1</v>
      </c>
      <c r="Z12" t="n">
        <v>10</v>
      </c>
      <c r="AA12" t="n">
        <v>110.4764530597335</v>
      </c>
      <c r="AB12" t="n">
        <v>151.1587569533907</v>
      </c>
      <c r="AC12" t="n">
        <v>136.7323773424482</v>
      </c>
      <c r="AD12" t="n">
        <v>110476.4530597335</v>
      </c>
      <c r="AE12" t="n">
        <v>151158.7569533907</v>
      </c>
      <c r="AF12" t="n">
        <v>3.971311889655607e-06</v>
      </c>
      <c r="AG12" t="n">
        <v>11</v>
      </c>
      <c r="AH12" t="n">
        <v>136732.3773424482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12.1696</v>
      </c>
      <c r="E13" t="n">
        <v>8.220000000000001</v>
      </c>
      <c r="F13" t="n">
        <v>5.3</v>
      </c>
      <c r="G13" t="n">
        <v>22.71</v>
      </c>
      <c r="H13" t="n">
        <v>0.37</v>
      </c>
      <c r="I13" t="n">
        <v>14</v>
      </c>
      <c r="J13" t="n">
        <v>180.82</v>
      </c>
      <c r="K13" t="n">
        <v>52.44</v>
      </c>
      <c r="L13" t="n">
        <v>3.75</v>
      </c>
      <c r="M13" t="n">
        <v>12</v>
      </c>
      <c r="N13" t="n">
        <v>34.63</v>
      </c>
      <c r="O13" t="n">
        <v>22535.19</v>
      </c>
      <c r="P13" t="n">
        <v>67.06</v>
      </c>
      <c r="Q13" t="n">
        <v>202.81</v>
      </c>
      <c r="R13" t="n">
        <v>25.85</v>
      </c>
      <c r="S13" t="n">
        <v>13.89</v>
      </c>
      <c r="T13" t="n">
        <v>4255.2</v>
      </c>
      <c r="U13" t="n">
        <v>0.54</v>
      </c>
      <c r="V13" t="n">
        <v>0.73</v>
      </c>
      <c r="W13" t="n">
        <v>0.66</v>
      </c>
      <c r="X13" t="n">
        <v>0.26</v>
      </c>
      <c r="Y13" t="n">
        <v>1</v>
      </c>
      <c r="Z13" t="n">
        <v>10</v>
      </c>
      <c r="AA13" t="n">
        <v>109.8159248388292</v>
      </c>
      <c r="AB13" t="n">
        <v>150.2549931011015</v>
      </c>
      <c r="AC13" t="n">
        <v>135.9148674437806</v>
      </c>
      <c r="AD13" t="n">
        <v>109815.9248388292</v>
      </c>
      <c r="AE13" t="n">
        <v>150254.9931011015</v>
      </c>
      <c r="AF13" t="n">
        <v>4.008499603735092e-06</v>
      </c>
      <c r="AG13" t="n">
        <v>11</v>
      </c>
      <c r="AH13" t="n">
        <v>135914.8674437806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12.2466</v>
      </c>
      <c r="E14" t="n">
        <v>8.17</v>
      </c>
      <c r="F14" t="n">
        <v>5.28</v>
      </c>
      <c r="G14" t="n">
        <v>24.38</v>
      </c>
      <c r="H14" t="n">
        <v>0.39</v>
      </c>
      <c r="I14" t="n">
        <v>13</v>
      </c>
      <c r="J14" t="n">
        <v>181.19</v>
      </c>
      <c r="K14" t="n">
        <v>52.44</v>
      </c>
      <c r="L14" t="n">
        <v>4</v>
      </c>
      <c r="M14" t="n">
        <v>11</v>
      </c>
      <c r="N14" t="n">
        <v>34.75</v>
      </c>
      <c r="O14" t="n">
        <v>22581.25</v>
      </c>
      <c r="P14" t="n">
        <v>66.7</v>
      </c>
      <c r="Q14" t="n">
        <v>202.82</v>
      </c>
      <c r="R14" t="n">
        <v>25.25</v>
      </c>
      <c r="S14" t="n">
        <v>13.89</v>
      </c>
      <c r="T14" t="n">
        <v>3960.32</v>
      </c>
      <c r="U14" t="n">
        <v>0.55</v>
      </c>
      <c r="V14" t="n">
        <v>0.73</v>
      </c>
      <c r="W14" t="n">
        <v>0.66</v>
      </c>
      <c r="X14" t="n">
        <v>0.24</v>
      </c>
      <c r="Y14" t="n">
        <v>1</v>
      </c>
      <c r="Z14" t="n">
        <v>10</v>
      </c>
      <c r="AA14" t="n">
        <v>109.4350532466371</v>
      </c>
      <c r="AB14" t="n">
        <v>149.7338677857957</v>
      </c>
      <c r="AC14" t="n">
        <v>135.4434775971635</v>
      </c>
      <c r="AD14" t="n">
        <v>109435.053246637</v>
      </c>
      <c r="AE14" t="n">
        <v>149733.8677857957</v>
      </c>
      <c r="AF14" t="n">
        <v>4.033862349387176e-06</v>
      </c>
      <c r="AG14" t="n">
        <v>11</v>
      </c>
      <c r="AH14" t="n">
        <v>135443.4775971635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12.252</v>
      </c>
      <c r="E15" t="n">
        <v>8.16</v>
      </c>
      <c r="F15" t="n">
        <v>5.28</v>
      </c>
      <c r="G15" t="n">
        <v>24.37</v>
      </c>
      <c r="H15" t="n">
        <v>0.42</v>
      </c>
      <c r="I15" t="n">
        <v>13</v>
      </c>
      <c r="J15" t="n">
        <v>181.57</v>
      </c>
      <c r="K15" t="n">
        <v>52.44</v>
      </c>
      <c r="L15" t="n">
        <v>4.25</v>
      </c>
      <c r="M15" t="n">
        <v>11</v>
      </c>
      <c r="N15" t="n">
        <v>34.88</v>
      </c>
      <c r="O15" t="n">
        <v>22627.36</v>
      </c>
      <c r="P15" t="n">
        <v>66.43000000000001</v>
      </c>
      <c r="Q15" t="n">
        <v>202.84</v>
      </c>
      <c r="R15" t="n">
        <v>25.12</v>
      </c>
      <c r="S15" t="n">
        <v>13.89</v>
      </c>
      <c r="T15" t="n">
        <v>3893.73</v>
      </c>
      <c r="U15" t="n">
        <v>0.55</v>
      </c>
      <c r="V15" t="n">
        <v>0.73</v>
      </c>
      <c r="W15" t="n">
        <v>0.66</v>
      </c>
      <c r="X15" t="n">
        <v>0.24</v>
      </c>
      <c r="Y15" t="n">
        <v>1</v>
      </c>
      <c r="Z15" t="n">
        <v>10</v>
      </c>
      <c r="AA15" t="n">
        <v>109.3006579080872</v>
      </c>
      <c r="AB15" t="n">
        <v>149.549982154488</v>
      </c>
      <c r="AC15" t="n">
        <v>135.2771417524226</v>
      </c>
      <c r="AD15" t="n">
        <v>109300.6579080872</v>
      </c>
      <c r="AE15" t="n">
        <v>149549.982154488</v>
      </c>
      <c r="AF15" t="n">
        <v>4.035641035445892e-06</v>
      </c>
      <c r="AG15" t="n">
        <v>11</v>
      </c>
      <c r="AH15" t="n">
        <v>135277.1417524226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12.3427</v>
      </c>
      <c r="E16" t="n">
        <v>8.1</v>
      </c>
      <c r="F16" t="n">
        <v>5.25</v>
      </c>
      <c r="G16" t="n">
        <v>26.27</v>
      </c>
      <c r="H16" t="n">
        <v>0.44</v>
      </c>
      <c r="I16" t="n">
        <v>12</v>
      </c>
      <c r="J16" t="n">
        <v>181.94</v>
      </c>
      <c r="K16" t="n">
        <v>52.44</v>
      </c>
      <c r="L16" t="n">
        <v>4.5</v>
      </c>
      <c r="M16" t="n">
        <v>10</v>
      </c>
      <c r="N16" t="n">
        <v>35</v>
      </c>
      <c r="O16" t="n">
        <v>22673.63</v>
      </c>
      <c r="P16" t="n">
        <v>66.06</v>
      </c>
      <c r="Q16" t="n">
        <v>202.83</v>
      </c>
      <c r="R16" t="n">
        <v>24.42</v>
      </c>
      <c r="S16" t="n">
        <v>13.89</v>
      </c>
      <c r="T16" t="n">
        <v>3550.68</v>
      </c>
      <c r="U16" t="n">
        <v>0.57</v>
      </c>
      <c r="V16" t="n">
        <v>0.74</v>
      </c>
      <c r="W16" t="n">
        <v>0.66</v>
      </c>
      <c r="X16" t="n">
        <v>0.22</v>
      </c>
      <c r="Y16" t="n">
        <v>1</v>
      </c>
      <c r="Z16" t="n">
        <v>10</v>
      </c>
      <c r="AA16" t="n">
        <v>108.8792694143894</v>
      </c>
      <c r="AB16" t="n">
        <v>148.9734198270627</v>
      </c>
      <c r="AC16" t="n">
        <v>134.7556057243163</v>
      </c>
      <c r="AD16" t="n">
        <v>108879.2694143894</v>
      </c>
      <c r="AE16" t="n">
        <v>148973.4198270627</v>
      </c>
      <c r="AF16" t="n">
        <v>4.065516373506205e-06</v>
      </c>
      <c r="AG16" t="n">
        <v>11</v>
      </c>
      <c r="AH16" t="n">
        <v>134755.6057243163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12.4074</v>
      </c>
      <c r="E17" t="n">
        <v>8.06</v>
      </c>
      <c r="F17" t="n">
        <v>5.25</v>
      </c>
      <c r="G17" t="n">
        <v>28.63</v>
      </c>
      <c r="H17" t="n">
        <v>0.46</v>
      </c>
      <c r="I17" t="n">
        <v>11</v>
      </c>
      <c r="J17" t="n">
        <v>182.32</v>
      </c>
      <c r="K17" t="n">
        <v>52.44</v>
      </c>
      <c r="L17" t="n">
        <v>4.75</v>
      </c>
      <c r="M17" t="n">
        <v>9</v>
      </c>
      <c r="N17" t="n">
        <v>35.12</v>
      </c>
      <c r="O17" t="n">
        <v>22719.83</v>
      </c>
      <c r="P17" t="n">
        <v>65.63</v>
      </c>
      <c r="Q17" t="n">
        <v>202.82</v>
      </c>
      <c r="R17" t="n">
        <v>23.99</v>
      </c>
      <c r="S17" t="n">
        <v>13.89</v>
      </c>
      <c r="T17" t="n">
        <v>3342.14</v>
      </c>
      <c r="U17" t="n">
        <v>0.58</v>
      </c>
      <c r="V17" t="n">
        <v>0.74</v>
      </c>
      <c r="W17" t="n">
        <v>0.66</v>
      </c>
      <c r="X17" t="n">
        <v>0.21</v>
      </c>
      <c r="Y17" t="n">
        <v>1</v>
      </c>
      <c r="Z17" t="n">
        <v>10</v>
      </c>
      <c r="AA17" t="n">
        <v>108.5223699470021</v>
      </c>
      <c r="AB17" t="n">
        <v>148.4850942304903</v>
      </c>
      <c r="AC17" t="n">
        <v>134.3138852373114</v>
      </c>
      <c r="AD17" t="n">
        <v>108522.3699470021</v>
      </c>
      <c r="AE17" t="n">
        <v>148485.0942304903</v>
      </c>
      <c r="AF17" t="n">
        <v>4.086827667580099e-06</v>
      </c>
      <c r="AG17" t="n">
        <v>11</v>
      </c>
      <c r="AH17" t="n">
        <v>134313.8852373114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12.4112</v>
      </c>
      <c r="E18" t="n">
        <v>8.06</v>
      </c>
      <c r="F18" t="n">
        <v>5.25</v>
      </c>
      <c r="G18" t="n">
        <v>28.61</v>
      </c>
      <c r="H18" t="n">
        <v>0.49</v>
      </c>
      <c r="I18" t="n">
        <v>11</v>
      </c>
      <c r="J18" t="n">
        <v>182.69</v>
      </c>
      <c r="K18" t="n">
        <v>52.44</v>
      </c>
      <c r="L18" t="n">
        <v>5</v>
      </c>
      <c r="M18" t="n">
        <v>9</v>
      </c>
      <c r="N18" t="n">
        <v>35.25</v>
      </c>
      <c r="O18" t="n">
        <v>22766.06</v>
      </c>
      <c r="P18" t="n">
        <v>65.48</v>
      </c>
      <c r="Q18" t="n">
        <v>202.81</v>
      </c>
      <c r="R18" t="n">
        <v>24.1</v>
      </c>
      <c r="S18" t="n">
        <v>13.89</v>
      </c>
      <c r="T18" t="n">
        <v>3396.7</v>
      </c>
      <c r="U18" t="n">
        <v>0.58</v>
      </c>
      <c r="V18" t="n">
        <v>0.74</v>
      </c>
      <c r="W18" t="n">
        <v>0.66</v>
      </c>
      <c r="X18" t="n">
        <v>0.21</v>
      </c>
      <c r="Y18" t="n">
        <v>1</v>
      </c>
      <c r="Z18" t="n">
        <v>10</v>
      </c>
      <c r="AA18" t="n">
        <v>108.4468268726717</v>
      </c>
      <c r="AB18" t="n">
        <v>148.3817328634663</v>
      </c>
      <c r="AC18" t="n">
        <v>134.2203885340875</v>
      </c>
      <c r="AD18" t="n">
        <v>108446.8268726717</v>
      </c>
      <c r="AE18" t="n">
        <v>148381.7328634663</v>
      </c>
      <c r="AF18" t="n">
        <v>4.088079335547344e-06</v>
      </c>
      <c r="AG18" t="n">
        <v>11</v>
      </c>
      <c r="AH18" t="n">
        <v>134220.3885340875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12.5078</v>
      </c>
      <c r="E19" t="n">
        <v>8</v>
      </c>
      <c r="F19" t="n">
        <v>5.22</v>
      </c>
      <c r="G19" t="n">
        <v>31.31</v>
      </c>
      <c r="H19" t="n">
        <v>0.51</v>
      </c>
      <c r="I19" t="n">
        <v>10</v>
      </c>
      <c r="J19" t="n">
        <v>183.07</v>
      </c>
      <c r="K19" t="n">
        <v>52.44</v>
      </c>
      <c r="L19" t="n">
        <v>5.25</v>
      </c>
      <c r="M19" t="n">
        <v>8</v>
      </c>
      <c r="N19" t="n">
        <v>35.37</v>
      </c>
      <c r="O19" t="n">
        <v>22812.34</v>
      </c>
      <c r="P19" t="n">
        <v>64.76000000000001</v>
      </c>
      <c r="Q19" t="n">
        <v>202.82</v>
      </c>
      <c r="R19" t="n">
        <v>23.22</v>
      </c>
      <c r="S19" t="n">
        <v>13.89</v>
      </c>
      <c r="T19" t="n">
        <v>2957.95</v>
      </c>
      <c r="U19" t="n">
        <v>0.6</v>
      </c>
      <c r="V19" t="n">
        <v>0.74</v>
      </c>
      <c r="W19" t="n">
        <v>0.65</v>
      </c>
      <c r="X19" t="n">
        <v>0.18</v>
      </c>
      <c r="Y19" t="n">
        <v>1</v>
      </c>
      <c r="Z19" t="n">
        <v>10</v>
      </c>
      <c r="AA19" t="n">
        <v>107.8698923034495</v>
      </c>
      <c r="AB19" t="n">
        <v>147.5923455333</v>
      </c>
      <c r="AC19" t="n">
        <v>133.5063392227999</v>
      </c>
      <c r="AD19" t="n">
        <v>107869.8923034495</v>
      </c>
      <c r="AE19" t="n">
        <v>147592.3455333</v>
      </c>
      <c r="AF19" t="n">
        <v>4.119898052819959e-06</v>
      </c>
      <c r="AG19" t="n">
        <v>11</v>
      </c>
      <c r="AH19" t="n">
        <v>133506.3392227999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12.5196</v>
      </c>
      <c r="E20" t="n">
        <v>7.99</v>
      </c>
      <c r="F20" t="n">
        <v>5.21</v>
      </c>
      <c r="G20" t="n">
        <v>31.27</v>
      </c>
      <c r="H20" t="n">
        <v>0.53</v>
      </c>
      <c r="I20" t="n">
        <v>10</v>
      </c>
      <c r="J20" t="n">
        <v>183.44</v>
      </c>
      <c r="K20" t="n">
        <v>52.44</v>
      </c>
      <c r="L20" t="n">
        <v>5.5</v>
      </c>
      <c r="M20" t="n">
        <v>8</v>
      </c>
      <c r="N20" t="n">
        <v>35.5</v>
      </c>
      <c r="O20" t="n">
        <v>22858.66</v>
      </c>
      <c r="P20" t="n">
        <v>64.75</v>
      </c>
      <c r="Q20" t="n">
        <v>202.81</v>
      </c>
      <c r="R20" t="n">
        <v>22.86</v>
      </c>
      <c r="S20" t="n">
        <v>13.89</v>
      </c>
      <c r="T20" t="n">
        <v>2778.48</v>
      </c>
      <c r="U20" t="n">
        <v>0.61</v>
      </c>
      <c r="V20" t="n">
        <v>0.74</v>
      </c>
      <c r="W20" t="n">
        <v>0.66</v>
      </c>
      <c r="X20" t="n">
        <v>0.17</v>
      </c>
      <c r="Y20" t="n">
        <v>1</v>
      </c>
      <c r="Z20" t="n">
        <v>10</v>
      </c>
      <c r="AA20" t="n">
        <v>107.8301657720039</v>
      </c>
      <c r="AB20" t="n">
        <v>147.5379899403653</v>
      </c>
      <c r="AC20" t="n">
        <v>133.4571712513663</v>
      </c>
      <c r="AD20" t="n">
        <v>107830.1657720038</v>
      </c>
      <c r="AE20" t="n">
        <v>147537.9899403653</v>
      </c>
      <c r="AF20" t="n">
        <v>4.123784811244564e-06</v>
      </c>
      <c r="AG20" t="n">
        <v>11</v>
      </c>
      <c r="AH20" t="n">
        <v>133457.1712513663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12.5896</v>
      </c>
      <c r="E21" t="n">
        <v>7.94</v>
      </c>
      <c r="F21" t="n">
        <v>5.2</v>
      </c>
      <c r="G21" t="n">
        <v>34.68</v>
      </c>
      <c r="H21" t="n">
        <v>0.55</v>
      </c>
      <c r="I21" t="n">
        <v>9</v>
      </c>
      <c r="J21" t="n">
        <v>183.82</v>
      </c>
      <c r="K21" t="n">
        <v>52.44</v>
      </c>
      <c r="L21" t="n">
        <v>5.75</v>
      </c>
      <c r="M21" t="n">
        <v>7</v>
      </c>
      <c r="N21" t="n">
        <v>35.63</v>
      </c>
      <c r="O21" t="n">
        <v>22905.03</v>
      </c>
      <c r="P21" t="n">
        <v>64.18000000000001</v>
      </c>
      <c r="Q21" t="n">
        <v>202.81</v>
      </c>
      <c r="R21" t="n">
        <v>22.81</v>
      </c>
      <c r="S21" t="n">
        <v>13.89</v>
      </c>
      <c r="T21" t="n">
        <v>2758.46</v>
      </c>
      <c r="U21" t="n">
        <v>0.61</v>
      </c>
      <c r="V21" t="n">
        <v>0.74</v>
      </c>
      <c r="W21" t="n">
        <v>0.65</v>
      </c>
      <c r="X21" t="n">
        <v>0.16</v>
      </c>
      <c r="Y21" t="n">
        <v>1</v>
      </c>
      <c r="Z21" t="n">
        <v>10</v>
      </c>
      <c r="AA21" t="n">
        <v>107.4042825600462</v>
      </c>
      <c r="AB21" t="n">
        <v>146.9552777411238</v>
      </c>
      <c r="AC21" t="n">
        <v>132.9300722865785</v>
      </c>
      <c r="AD21" t="n">
        <v>107404.2825600462</v>
      </c>
      <c r="AE21" t="n">
        <v>146955.2777411238</v>
      </c>
      <c r="AF21" t="n">
        <v>4.146841852746458e-06</v>
      </c>
      <c r="AG21" t="n">
        <v>11</v>
      </c>
      <c r="AH21" t="n">
        <v>132930.0722865785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12.6037</v>
      </c>
      <c r="E22" t="n">
        <v>7.93</v>
      </c>
      <c r="F22" t="n">
        <v>5.19</v>
      </c>
      <c r="G22" t="n">
        <v>34.62</v>
      </c>
      <c r="H22" t="n">
        <v>0.58</v>
      </c>
      <c r="I22" t="n">
        <v>9</v>
      </c>
      <c r="J22" t="n">
        <v>184.19</v>
      </c>
      <c r="K22" t="n">
        <v>52.44</v>
      </c>
      <c r="L22" t="n">
        <v>6</v>
      </c>
      <c r="M22" t="n">
        <v>7</v>
      </c>
      <c r="N22" t="n">
        <v>35.75</v>
      </c>
      <c r="O22" t="n">
        <v>22951.43</v>
      </c>
      <c r="P22" t="n">
        <v>63.89</v>
      </c>
      <c r="Q22" t="n">
        <v>202.81</v>
      </c>
      <c r="R22" t="n">
        <v>22.46</v>
      </c>
      <c r="S22" t="n">
        <v>13.89</v>
      </c>
      <c r="T22" t="n">
        <v>2584.08</v>
      </c>
      <c r="U22" t="n">
        <v>0.62</v>
      </c>
      <c r="V22" t="n">
        <v>0.74</v>
      </c>
      <c r="W22" t="n">
        <v>0.65</v>
      </c>
      <c r="X22" t="n">
        <v>0.16</v>
      </c>
      <c r="Y22" t="n">
        <v>1</v>
      </c>
      <c r="Z22" t="n">
        <v>10</v>
      </c>
      <c r="AA22" t="n">
        <v>107.2387396570178</v>
      </c>
      <c r="AB22" t="n">
        <v>146.7287746379631</v>
      </c>
      <c r="AC22" t="n">
        <v>132.7251863216843</v>
      </c>
      <c r="AD22" t="n">
        <v>107238.7396570178</v>
      </c>
      <c r="AE22" t="n">
        <v>146728.7746379631</v>
      </c>
      <c r="AF22" t="n">
        <v>4.151486199677555e-06</v>
      </c>
      <c r="AG22" t="n">
        <v>11</v>
      </c>
      <c r="AH22" t="n">
        <v>132725.1863216843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12.5923</v>
      </c>
      <c r="E23" t="n">
        <v>7.94</v>
      </c>
      <c r="F23" t="n">
        <v>5.2</v>
      </c>
      <c r="G23" t="n">
        <v>34.67</v>
      </c>
      <c r="H23" t="n">
        <v>0.6</v>
      </c>
      <c r="I23" t="n">
        <v>9</v>
      </c>
      <c r="J23" t="n">
        <v>184.57</v>
      </c>
      <c r="K23" t="n">
        <v>52.44</v>
      </c>
      <c r="L23" t="n">
        <v>6.25</v>
      </c>
      <c r="M23" t="n">
        <v>7</v>
      </c>
      <c r="N23" t="n">
        <v>35.88</v>
      </c>
      <c r="O23" t="n">
        <v>22997.88</v>
      </c>
      <c r="P23" t="n">
        <v>63.8</v>
      </c>
      <c r="Q23" t="n">
        <v>202.87</v>
      </c>
      <c r="R23" t="n">
        <v>22.69</v>
      </c>
      <c r="S23" t="n">
        <v>13.89</v>
      </c>
      <c r="T23" t="n">
        <v>2700.29</v>
      </c>
      <c r="U23" t="n">
        <v>0.61</v>
      </c>
      <c r="V23" t="n">
        <v>0.74</v>
      </c>
      <c r="W23" t="n">
        <v>0.65</v>
      </c>
      <c r="X23" t="n">
        <v>0.16</v>
      </c>
      <c r="Y23" t="n">
        <v>1</v>
      </c>
      <c r="Z23" t="n">
        <v>10</v>
      </c>
      <c r="AA23" t="n">
        <v>107.2334557363517</v>
      </c>
      <c r="AB23" t="n">
        <v>146.7215449445976</v>
      </c>
      <c r="AC23" t="n">
        <v>132.7186466201067</v>
      </c>
      <c r="AD23" t="n">
        <v>107233.4557363517</v>
      </c>
      <c r="AE23" t="n">
        <v>146721.5449445976</v>
      </c>
      <c r="AF23" t="n">
        <v>4.147731195775818e-06</v>
      </c>
      <c r="AG23" t="n">
        <v>11</v>
      </c>
      <c r="AH23" t="n">
        <v>132718.6466201067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12.6778</v>
      </c>
      <c r="E24" t="n">
        <v>7.89</v>
      </c>
      <c r="F24" t="n">
        <v>5.18</v>
      </c>
      <c r="G24" t="n">
        <v>38.87</v>
      </c>
      <c r="H24" t="n">
        <v>0.62</v>
      </c>
      <c r="I24" t="n">
        <v>8</v>
      </c>
      <c r="J24" t="n">
        <v>184.95</v>
      </c>
      <c r="K24" t="n">
        <v>52.44</v>
      </c>
      <c r="L24" t="n">
        <v>6.5</v>
      </c>
      <c r="M24" t="n">
        <v>6</v>
      </c>
      <c r="N24" t="n">
        <v>36.01</v>
      </c>
      <c r="O24" t="n">
        <v>23044.38</v>
      </c>
      <c r="P24" t="n">
        <v>63.31</v>
      </c>
      <c r="Q24" t="n">
        <v>202.82</v>
      </c>
      <c r="R24" t="n">
        <v>22.21</v>
      </c>
      <c r="S24" t="n">
        <v>13.89</v>
      </c>
      <c r="T24" t="n">
        <v>2464.54</v>
      </c>
      <c r="U24" t="n">
        <v>0.63</v>
      </c>
      <c r="V24" t="n">
        <v>0.75</v>
      </c>
      <c r="W24" t="n">
        <v>0.65</v>
      </c>
      <c r="X24" t="n">
        <v>0.14</v>
      </c>
      <c r="Y24" t="n">
        <v>1</v>
      </c>
      <c r="Z24" t="n">
        <v>10</v>
      </c>
      <c r="AA24" t="n">
        <v>106.8048853746193</v>
      </c>
      <c r="AB24" t="n">
        <v>146.1351560684856</v>
      </c>
      <c r="AC24" t="n">
        <v>132.1882218753287</v>
      </c>
      <c r="AD24" t="n">
        <v>106804.8853746193</v>
      </c>
      <c r="AE24" t="n">
        <v>146135.1560684856</v>
      </c>
      <c r="AF24" t="n">
        <v>4.175893725038846e-06</v>
      </c>
      <c r="AG24" t="n">
        <v>11</v>
      </c>
      <c r="AH24" t="n">
        <v>132188.2218753287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12.6703</v>
      </c>
      <c r="E25" t="n">
        <v>7.89</v>
      </c>
      <c r="F25" t="n">
        <v>5.19</v>
      </c>
      <c r="G25" t="n">
        <v>38.91</v>
      </c>
      <c r="H25" t="n">
        <v>0.65</v>
      </c>
      <c r="I25" t="n">
        <v>8</v>
      </c>
      <c r="J25" t="n">
        <v>185.33</v>
      </c>
      <c r="K25" t="n">
        <v>52.44</v>
      </c>
      <c r="L25" t="n">
        <v>6.75</v>
      </c>
      <c r="M25" t="n">
        <v>6</v>
      </c>
      <c r="N25" t="n">
        <v>36.13</v>
      </c>
      <c r="O25" t="n">
        <v>23090.91</v>
      </c>
      <c r="P25" t="n">
        <v>63.41</v>
      </c>
      <c r="Q25" t="n">
        <v>202.83</v>
      </c>
      <c r="R25" t="n">
        <v>22.24</v>
      </c>
      <c r="S25" t="n">
        <v>13.89</v>
      </c>
      <c r="T25" t="n">
        <v>2480.43</v>
      </c>
      <c r="U25" t="n">
        <v>0.62</v>
      </c>
      <c r="V25" t="n">
        <v>0.75</v>
      </c>
      <c r="W25" t="n">
        <v>0.65</v>
      </c>
      <c r="X25" t="n">
        <v>0.15</v>
      </c>
      <c r="Y25" t="n">
        <v>1</v>
      </c>
      <c r="Z25" t="n">
        <v>10</v>
      </c>
      <c r="AA25" t="n">
        <v>106.8715538432092</v>
      </c>
      <c r="AB25" t="n">
        <v>146.2263748084156</v>
      </c>
      <c r="AC25" t="n">
        <v>132.270734826746</v>
      </c>
      <c r="AD25" t="n">
        <v>106871.5538432092</v>
      </c>
      <c r="AE25" t="n">
        <v>146226.3748084156</v>
      </c>
      <c r="AF25" t="n">
        <v>4.173423327735071e-06</v>
      </c>
      <c r="AG25" t="n">
        <v>11</v>
      </c>
      <c r="AH25" t="n">
        <v>132270.734826746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12.6913</v>
      </c>
      <c r="E26" t="n">
        <v>7.88</v>
      </c>
      <c r="F26" t="n">
        <v>5.17</v>
      </c>
      <c r="G26" t="n">
        <v>38.81</v>
      </c>
      <c r="H26" t="n">
        <v>0.67</v>
      </c>
      <c r="I26" t="n">
        <v>8</v>
      </c>
      <c r="J26" t="n">
        <v>185.7</v>
      </c>
      <c r="K26" t="n">
        <v>52.44</v>
      </c>
      <c r="L26" t="n">
        <v>7</v>
      </c>
      <c r="M26" t="n">
        <v>6</v>
      </c>
      <c r="N26" t="n">
        <v>36.26</v>
      </c>
      <c r="O26" t="n">
        <v>23137.49</v>
      </c>
      <c r="P26" t="n">
        <v>62.83</v>
      </c>
      <c r="Q26" t="n">
        <v>202.81</v>
      </c>
      <c r="R26" t="n">
        <v>21.92</v>
      </c>
      <c r="S26" t="n">
        <v>13.89</v>
      </c>
      <c r="T26" t="n">
        <v>2322.07</v>
      </c>
      <c r="U26" t="n">
        <v>0.63</v>
      </c>
      <c r="V26" t="n">
        <v>0.75</v>
      </c>
      <c r="W26" t="n">
        <v>0.65</v>
      </c>
      <c r="X26" t="n">
        <v>0.14</v>
      </c>
      <c r="Y26" t="n">
        <v>1</v>
      </c>
      <c r="Z26" t="n">
        <v>10</v>
      </c>
      <c r="AA26" t="n">
        <v>106.5611078484537</v>
      </c>
      <c r="AB26" t="n">
        <v>145.8016089024807</v>
      </c>
      <c r="AC26" t="n">
        <v>131.8865079827107</v>
      </c>
      <c r="AD26" t="n">
        <v>106561.1078484537</v>
      </c>
      <c r="AE26" t="n">
        <v>145801.6089024807</v>
      </c>
      <c r="AF26" t="n">
        <v>4.18034044018564e-06</v>
      </c>
      <c r="AG26" t="n">
        <v>11</v>
      </c>
      <c r="AH26" t="n">
        <v>131886.5079827107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12.6926</v>
      </c>
      <c r="E27" t="n">
        <v>7.88</v>
      </c>
      <c r="F27" t="n">
        <v>5.17</v>
      </c>
      <c r="G27" t="n">
        <v>38.8</v>
      </c>
      <c r="H27" t="n">
        <v>0.6899999999999999</v>
      </c>
      <c r="I27" t="n">
        <v>8</v>
      </c>
      <c r="J27" t="n">
        <v>186.08</v>
      </c>
      <c r="K27" t="n">
        <v>52.44</v>
      </c>
      <c r="L27" t="n">
        <v>7.25</v>
      </c>
      <c r="M27" t="n">
        <v>6</v>
      </c>
      <c r="N27" t="n">
        <v>36.39</v>
      </c>
      <c r="O27" t="n">
        <v>23184.11</v>
      </c>
      <c r="P27" t="n">
        <v>62.63</v>
      </c>
      <c r="Q27" t="n">
        <v>202.85</v>
      </c>
      <c r="R27" t="n">
        <v>21.81</v>
      </c>
      <c r="S27" t="n">
        <v>13.89</v>
      </c>
      <c r="T27" t="n">
        <v>2264.85</v>
      </c>
      <c r="U27" t="n">
        <v>0.64</v>
      </c>
      <c r="V27" t="n">
        <v>0.75</v>
      </c>
      <c r="W27" t="n">
        <v>0.65</v>
      </c>
      <c r="X27" t="n">
        <v>0.14</v>
      </c>
      <c r="Y27" t="n">
        <v>1</v>
      </c>
      <c r="Z27" t="n">
        <v>10</v>
      </c>
      <c r="AA27" t="n">
        <v>106.472289576785</v>
      </c>
      <c r="AB27" t="n">
        <v>145.6800838247979</v>
      </c>
      <c r="AC27" t="n">
        <v>131.7765810878805</v>
      </c>
      <c r="AD27" t="n">
        <v>106472.289576785</v>
      </c>
      <c r="AE27" t="n">
        <v>145680.0838247979</v>
      </c>
      <c r="AF27" t="n">
        <v>4.180768642384961e-06</v>
      </c>
      <c r="AG27" t="n">
        <v>11</v>
      </c>
      <c r="AH27" t="n">
        <v>131776.5810878805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12.7696</v>
      </c>
      <c r="E28" t="n">
        <v>7.83</v>
      </c>
      <c r="F28" t="n">
        <v>5.16</v>
      </c>
      <c r="G28" t="n">
        <v>44.24</v>
      </c>
      <c r="H28" t="n">
        <v>0.71</v>
      </c>
      <c r="I28" t="n">
        <v>7</v>
      </c>
      <c r="J28" t="n">
        <v>186.46</v>
      </c>
      <c r="K28" t="n">
        <v>52.44</v>
      </c>
      <c r="L28" t="n">
        <v>7.5</v>
      </c>
      <c r="M28" t="n">
        <v>5</v>
      </c>
      <c r="N28" t="n">
        <v>36.52</v>
      </c>
      <c r="O28" t="n">
        <v>23230.78</v>
      </c>
      <c r="P28" t="n">
        <v>62.1</v>
      </c>
      <c r="Q28" t="n">
        <v>202.81</v>
      </c>
      <c r="R28" t="n">
        <v>21.35</v>
      </c>
      <c r="S28" t="n">
        <v>13.89</v>
      </c>
      <c r="T28" t="n">
        <v>2038.13</v>
      </c>
      <c r="U28" t="n">
        <v>0.65</v>
      </c>
      <c r="V28" t="n">
        <v>0.75</v>
      </c>
      <c r="W28" t="n">
        <v>0.65</v>
      </c>
      <c r="X28" t="n">
        <v>0.12</v>
      </c>
      <c r="Y28" t="n">
        <v>1</v>
      </c>
      <c r="Z28" t="n">
        <v>10</v>
      </c>
      <c r="AA28" t="n">
        <v>106.0605271568756</v>
      </c>
      <c r="AB28" t="n">
        <v>145.1166923162023</v>
      </c>
      <c r="AC28" t="n">
        <v>131.2669588741402</v>
      </c>
      <c r="AD28" t="n">
        <v>106060.5271568756</v>
      </c>
      <c r="AE28" t="n">
        <v>145116.6923162024</v>
      </c>
      <c r="AF28" t="n">
        <v>4.206131388037045e-06</v>
      </c>
      <c r="AG28" t="n">
        <v>11</v>
      </c>
      <c r="AH28" t="n">
        <v>131266.9588741402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12.7841</v>
      </c>
      <c r="E29" t="n">
        <v>7.82</v>
      </c>
      <c r="F29" t="n">
        <v>5.15</v>
      </c>
      <c r="G29" t="n">
        <v>44.17</v>
      </c>
      <c r="H29" t="n">
        <v>0.74</v>
      </c>
      <c r="I29" t="n">
        <v>7</v>
      </c>
      <c r="J29" t="n">
        <v>186.84</v>
      </c>
      <c r="K29" t="n">
        <v>52.44</v>
      </c>
      <c r="L29" t="n">
        <v>7.75</v>
      </c>
      <c r="M29" t="n">
        <v>5</v>
      </c>
      <c r="N29" t="n">
        <v>36.65</v>
      </c>
      <c r="O29" t="n">
        <v>23277.49</v>
      </c>
      <c r="P29" t="n">
        <v>62.18</v>
      </c>
      <c r="Q29" t="n">
        <v>202.81</v>
      </c>
      <c r="R29" t="n">
        <v>21.26</v>
      </c>
      <c r="S29" t="n">
        <v>13.89</v>
      </c>
      <c r="T29" t="n">
        <v>1993.27</v>
      </c>
      <c r="U29" t="n">
        <v>0.65</v>
      </c>
      <c r="V29" t="n">
        <v>0.75</v>
      </c>
      <c r="W29" t="n">
        <v>0.65</v>
      </c>
      <c r="X29" t="n">
        <v>0.11</v>
      </c>
      <c r="Y29" t="n">
        <v>1</v>
      </c>
      <c r="Z29" t="n">
        <v>10</v>
      </c>
      <c r="AA29" t="n">
        <v>106.0553829761898</v>
      </c>
      <c r="AB29" t="n">
        <v>145.1096538212428</v>
      </c>
      <c r="AC29" t="n">
        <v>131.2605921232609</v>
      </c>
      <c r="AD29" t="n">
        <v>106055.3829761898</v>
      </c>
      <c r="AE29" t="n">
        <v>145109.6538212428</v>
      </c>
      <c r="AF29" t="n">
        <v>4.210907489491009e-06</v>
      </c>
      <c r="AG29" t="n">
        <v>11</v>
      </c>
      <c r="AH29" t="n">
        <v>131260.5921232609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12.7737</v>
      </c>
      <c r="E30" t="n">
        <v>7.83</v>
      </c>
      <c r="F30" t="n">
        <v>5.16</v>
      </c>
      <c r="G30" t="n">
        <v>44.22</v>
      </c>
      <c r="H30" t="n">
        <v>0.76</v>
      </c>
      <c r="I30" t="n">
        <v>7</v>
      </c>
      <c r="J30" t="n">
        <v>187.22</v>
      </c>
      <c r="K30" t="n">
        <v>52.44</v>
      </c>
      <c r="L30" t="n">
        <v>8</v>
      </c>
      <c r="M30" t="n">
        <v>5</v>
      </c>
      <c r="N30" t="n">
        <v>36.78</v>
      </c>
      <c r="O30" t="n">
        <v>23324.24</v>
      </c>
      <c r="P30" t="n">
        <v>62.18</v>
      </c>
      <c r="Q30" t="n">
        <v>202.81</v>
      </c>
      <c r="R30" t="n">
        <v>21.36</v>
      </c>
      <c r="S30" t="n">
        <v>13.89</v>
      </c>
      <c r="T30" t="n">
        <v>2045.38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  <c r="AA30" t="n">
        <v>106.0851549920446</v>
      </c>
      <c r="AB30" t="n">
        <v>145.150389206784</v>
      </c>
      <c r="AC30" t="n">
        <v>131.2974397807786</v>
      </c>
      <c r="AD30" t="n">
        <v>106085.1549920446</v>
      </c>
      <c r="AE30" t="n">
        <v>145150.389206784</v>
      </c>
      <c r="AF30" t="n">
        <v>4.207481871896441e-06</v>
      </c>
      <c r="AG30" t="n">
        <v>11</v>
      </c>
      <c r="AH30" t="n">
        <v>131297.4397807786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12.7651</v>
      </c>
      <c r="E31" t="n">
        <v>7.83</v>
      </c>
      <c r="F31" t="n">
        <v>5.16</v>
      </c>
      <c r="G31" t="n">
        <v>44.27</v>
      </c>
      <c r="H31" t="n">
        <v>0.78</v>
      </c>
      <c r="I31" t="n">
        <v>7</v>
      </c>
      <c r="J31" t="n">
        <v>187.6</v>
      </c>
      <c r="K31" t="n">
        <v>52.44</v>
      </c>
      <c r="L31" t="n">
        <v>8.25</v>
      </c>
      <c r="M31" t="n">
        <v>5</v>
      </c>
      <c r="N31" t="n">
        <v>36.9</v>
      </c>
      <c r="O31" t="n">
        <v>23371.04</v>
      </c>
      <c r="P31" t="n">
        <v>61.99</v>
      </c>
      <c r="Q31" t="n">
        <v>202.81</v>
      </c>
      <c r="R31" t="n">
        <v>21.59</v>
      </c>
      <c r="S31" t="n">
        <v>13.89</v>
      </c>
      <c r="T31" t="n">
        <v>2157.54</v>
      </c>
      <c r="U31" t="n">
        <v>0.64</v>
      </c>
      <c r="V31" t="n">
        <v>0.75</v>
      </c>
      <c r="W31" t="n">
        <v>0.65</v>
      </c>
      <c r="X31" t="n">
        <v>0.13</v>
      </c>
      <c r="Y31" t="n">
        <v>1</v>
      </c>
      <c r="Z31" t="n">
        <v>10</v>
      </c>
      <c r="AA31" t="n">
        <v>106.0240162732366</v>
      </c>
      <c r="AB31" t="n">
        <v>145.066736514461</v>
      </c>
      <c r="AC31" t="n">
        <v>131.2217707840036</v>
      </c>
      <c r="AD31" t="n">
        <v>106024.0162732366</v>
      </c>
      <c r="AE31" t="n">
        <v>145066.736514461</v>
      </c>
      <c r="AF31" t="n">
        <v>4.204649149654781e-06</v>
      </c>
      <c r="AG31" t="n">
        <v>11</v>
      </c>
      <c r="AH31" t="n">
        <v>131221.7707840035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12.7623</v>
      </c>
      <c r="E32" t="n">
        <v>7.84</v>
      </c>
      <c r="F32" t="n">
        <v>5.17</v>
      </c>
      <c r="G32" t="n">
        <v>44.28</v>
      </c>
      <c r="H32" t="n">
        <v>0.8</v>
      </c>
      <c r="I32" t="n">
        <v>7</v>
      </c>
      <c r="J32" t="n">
        <v>187.98</v>
      </c>
      <c r="K32" t="n">
        <v>52.44</v>
      </c>
      <c r="L32" t="n">
        <v>8.5</v>
      </c>
      <c r="M32" t="n">
        <v>5</v>
      </c>
      <c r="N32" t="n">
        <v>37.03</v>
      </c>
      <c r="O32" t="n">
        <v>23417.88</v>
      </c>
      <c r="P32" t="n">
        <v>61.61</v>
      </c>
      <c r="Q32" t="n">
        <v>202.82</v>
      </c>
      <c r="R32" t="n">
        <v>21.62</v>
      </c>
      <c r="S32" t="n">
        <v>13.89</v>
      </c>
      <c r="T32" t="n">
        <v>2174.8</v>
      </c>
      <c r="U32" t="n">
        <v>0.64</v>
      </c>
      <c r="V32" t="n">
        <v>0.75</v>
      </c>
      <c r="W32" t="n">
        <v>0.65</v>
      </c>
      <c r="X32" t="n">
        <v>0.13</v>
      </c>
      <c r="Y32" t="n">
        <v>1</v>
      </c>
      <c r="Z32" t="n">
        <v>10</v>
      </c>
      <c r="AA32" t="n">
        <v>105.8742347275528</v>
      </c>
      <c r="AB32" t="n">
        <v>144.861798795761</v>
      </c>
      <c r="AC32" t="n">
        <v>131.0363920335443</v>
      </c>
      <c r="AD32" t="n">
        <v>105874.2347275528</v>
      </c>
      <c r="AE32" t="n">
        <v>144861.798795761</v>
      </c>
      <c r="AF32" t="n">
        <v>4.203726867994704e-06</v>
      </c>
      <c r="AG32" t="n">
        <v>11</v>
      </c>
      <c r="AH32" t="n">
        <v>131036.3920335443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12.8709</v>
      </c>
      <c r="E33" t="n">
        <v>7.77</v>
      </c>
      <c r="F33" t="n">
        <v>5.14</v>
      </c>
      <c r="G33" t="n">
        <v>51.36</v>
      </c>
      <c r="H33" t="n">
        <v>0.82</v>
      </c>
      <c r="I33" t="n">
        <v>6</v>
      </c>
      <c r="J33" t="n">
        <v>188.36</v>
      </c>
      <c r="K33" t="n">
        <v>52.44</v>
      </c>
      <c r="L33" t="n">
        <v>8.75</v>
      </c>
      <c r="M33" t="n">
        <v>4</v>
      </c>
      <c r="N33" t="n">
        <v>37.16</v>
      </c>
      <c r="O33" t="n">
        <v>23464.76</v>
      </c>
      <c r="P33" t="n">
        <v>60.76</v>
      </c>
      <c r="Q33" t="n">
        <v>202.81</v>
      </c>
      <c r="R33" t="n">
        <v>20.7</v>
      </c>
      <c r="S33" t="n">
        <v>13.89</v>
      </c>
      <c r="T33" t="n">
        <v>1717.56</v>
      </c>
      <c r="U33" t="n">
        <v>0.67</v>
      </c>
      <c r="V33" t="n">
        <v>0.75</v>
      </c>
      <c r="W33" t="n">
        <v>0.65</v>
      </c>
      <c r="X33" t="n">
        <v>0.1</v>
      </c>
      <c r="Y33" t="n">
        <v>1</v>
      </c>
      <c r="Z33" t="n">
        <v>10</v>
      </c>
      <c r="AA33" t="n">
        <v>105.2506298095399</v>
      </c>
      <c r="AB33" t="n">
        <v>144.0085550354289</v>
      </c>
      <c r="AC33" t="n">
        <v>130.2645806601629</v>
      </c>
      <c r="AD33" t="n">
        <v>105250.6298095399</v>
      </c>
      <c r="AE33" t="n">
        <v>144008.5550354288</v>
      </c>
      <c r="AF33" t="n">
        <v>4.239498220953358e-06</v>
      </c>
      <c r="AG33" t="n">
        <v>11</v>
      </c>
      <c r="AH33" t="n">
        <v>130264.5806601629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12.8608</v>
      </c>
      <c r="E34" t="n">
        <v>7.78</v>
      </c>
      <c r="F34" t="n">
        <v>5.14</v>
      </c>
      <c r="G34" t="n">
        <v>51.42</v>
      </c>
      <c r="H34" t="n">
        <v>0.85</v>
      </c>
      <c r="I34" t="n">
        <v>6</v>
      </c>
      <c r="J34" t="n">
        <v>188.74</v>
      </c>
      <c r="K34" t="n">
        <v>52.44</v>
      </c>
      <c r="L34" t="n">
        <v>9</v>
      </c>
      <c r="M34" t="n">
        <v>4</v>
      </c>
      <c r="N34" t="n">
        <v>37.3</v>
      </c>
      <c r="O34" t="n">
        <v>23511.69</v>
      </c>
      <c r="P34" t="n">
        <v>60.86</v>
      </c>
      <c r="Q34" t="n">
        <v>202.84</v>
      </c>
      <c r="R34" t="n">
        <v>20.75</v>
      </c>
      <c r="S34" t="n">
        <v>13.89</v>
      </c>
      <c r="T34" t="n">
        <v>1744.14</v>
      </c>
      <c r="U34" t="n">
        <v>0.67</v>
      </c>
      <c r="V34" t="n">
        <v>0.75</v>
      </c>
      <c r="W34" t="n">
        <v>0.65</v>
      </c>
      <c r="X34" t="n">
        <v>0.1</v>
      </c>
      <c r="Y34" t="n">
        <v>1</v>
      </c>
      <c r="Z34" t="n">
        <v>10</v>
      </c>
      <c r="AA34" t="n">
        <v>105.3154405379741</v>
      </c>
      <c r="AB34" t="n">
        <v>144.09723193332</v>
      </c>
      <c r="AC34" t="n">
        <v>130.3447943593781</v>
      </c>
      <c r="AD34" t="n">
        <v>105315.4405379741</v>
      </c>
      <c r="AE34" t="n">
        <v>144097.23193332</v>
      </c>
      <c r="AF34" t="n">
        <v>4.236171419250942e-06</v>
      </c>
      <c r="AG34" t="n">
        <v>11</v>
      </c>
      <c r="AH34" t="n">
        <v>130344.7943593781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12.8613</v>
      </c>
      <c r="E35" t="n">
        <v>7.78</v>
      </c>
      <c r="F35" t="n">
        <v>5.14</v>
      </c>
      <c r="G35" t="n">
        <v>51.41</v>
      </c>
      <c r="H35" t="n">
        <v>0.87</v>
      </c>
      <c r="I35" t="n">
        <v>6</v>
      </c>
      <c r="J35" t="n">
        <v>189.12</v>
      </c>
      <c r="K35" t="n">
        <v>52.44</v>
      </c>
      <c r="L35" t="n">
        <v>9.25</v>
      </c>
      <c r="M35" t="n">
        <v>4</v>
      </c>
      <c r="N35" t="n">
        <v>37.43</v>
      </c>
      <c r="O35" t="n">
        <v>23558.67</v>
      </c>
      <c r="P35" t="n">
        <v>60.74</v>
      </c>
      <c r="Q35" t="n">
        <v>202.81</v>
      </c>
      <c r="R35" t="n">
        <v>20.81</v>
      </c>
      <c r="S35" t="n">
        <v>13.89</v>
      </c>
      <c r="T35" t="n">
        <v>1775.32</v>
      </c>
      <c r="U35" t="n">
        <v>0.67</v>
      </c>
      <c r="V35" t="n">
        <v>0.75</v>
      </c>
      <c r="W35" t="n">
        <v>0.65</v>
      </c>
      <c r="X35" t="n">
        <v>0.1</v>
      </c>
      <c r="Y35" t="n">
        <v>1</v>
      </c>
      <c r="Z35" t="n">
        <v>10</v>
      </c>
      <c r="AA35" t="n">
        <v>105.2635491815261</v>
      </c>
      <c r="AB35" t="n">
        <v>144.0262318901429</v>
      </c>
      <c r="AC35" t="n">
        <v>130.2805704606726</v>
      </c>
      <c r="AD35" t="n">
        <v>105263.5491815261</v>
      </c>
      <c r="AE35" t="n">
        <v>144026.2318901429</v>
      </c>
      <c r="AF35" t="n">
        <v>4.236336112404527e-06</v>
      </c>
      <c r="AG35" t="n">
        <v>11</v>
      </c>
      <c r="AH35" t="n">
        <v>130280.5704606726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12.876</v>
      </c>
      <c r="E36" t="n">
        <v>7.77</v>
      </c>
      <c r="F36" t="n">
        <v>5.13</v>
      </c>
      <c r="G36" t="n">
        <v>51.33</v>
      </c>
      <c r="H36" t="n">
        <v>0.89</v>
      </c>
      <c r="I36" t="n">
        <v>6</v>
      </c>
      <c r="J36" t="n">
        <v>189.5</v>
      </c>
      <c r="K36" t="n">
        <v>52.44</v>
      </c>
      <c r="L36" t="n">
        <v>9.5</v>
      </c>
      <c r="M36" t="n">
        <v>4</v>
      </c>
      <c r="N36" t="n">
        <v>37.56</v>
      </c>
      <c r="O36" t="n">
        <v>23605.68</v>
      </c>
      <c r="P36" t="n">
        <v>60.45</v>
      </c>
      <c r="Q36" t="n">
        <v>202.81</v>
      </c>
      <c r="R36" t="n">
        <v>20.51</v>
      </c>
      <c r="S36" t="n">
        <v>13.89</v>
      </c>
      <c r="T36" t="n">
        <v>1625.93</v>
      </c>
      <c r="U36" t="n">
        <v>0.68</v>
      </c>
      <c r="V36" t="n">
        <v>0.75</v>
      </c>
      <c r="W36" t="n">
        <v>0.65</v>
      </c>
      <c r="X36" t="n">
        <v>0.09</v>
      </c>
      <c r="Y36" t="n">
        <v>1</v>
      </c>
      <c r="Z36" t="n">
        <v>10</v>
      </c>
      <c r="AA36" t="n">
        <v>105.1025159459696</v>
      </c>
      <c r="AB36" t="n">
        <v>143.8058991129696</v>
      </c>
      <c r="AC36" t="n">
        <v>130.0812659345137</v>
      </c>
      <c r="AD36" t="n">
        <v>105102.5159459696</v>
      </c>
      <c r="AE36" t="n">
        <v>143805.8991129696</v>
      </c>
      <c r="AF36" t="n">
        <v>4.241178091119924e-06</v>
      </c>
      <c r="AG36" t="n">
        <v>11</v>
      </c>
      <c r="AH36" t="n">
        <v>130081.2659345137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12.8696</v>
      </c>
      <c r="E37" t="n">
        <v>7.77</v>
      </c>
      <c r="F37" t="n">
        <v>5.14</v>
      </c>
      <c r="G37" t="n">
        <v>51.36</v>
      </c>
      <c r="H37" t="n">
        <v>0.91</v>
      </c>
      <c r="I37" t="n">
        <v>6</v>
      </c>
      <c r="J37" t="n">
        <v>189.88</v>
      </c>
      <c r="K37" t="n">
        <v>52.44</v>
      </c>
      <c r="L37" t="n">
        <v>9.75</v>
      </c>
      <c r="M37" t="n">
        <v>4</v>
      </c>
      <c r="N37" t="n">
        <v>37.69</v>
      </c>
      <c r="O37" t="n">
        <v>23652.75</v>
      </c>
      <c r="P37" t="n">
        <v>60.36</v>
      </c>
      <c r="Q37" t="n">
        <v>202.81</v>
      </c>
      <c r="R37" t="n">
        <v>20.7</v>
      </c>
      <c r="S37" t="n">
        <v>13.89</v>
      </c>
      <c r="T37" t="n">
        <v>1721.1</v>
      </c>
      <c r="U37" t="n">
        <v>0.67</v>
      </c>
      <c r="V37" t="n">
        <v>0.75</v>
      </c>
      <c r="W37" t="n">
        <v>0.65</v>
      </c>
      <c r="X37" t="n">
        <v>0.1</v>
      </c>
      <c r="Y37" t="n">
        <v>1</v>
      </c>
      <c r="Z37" t="n">
        <v>10</v>
      </c>
      <c r="AA37" t="n">
        <v>105.0843819100991</v>
      </c>
      <c r="AB37" t="n">
        <v>143.7810873250744</v>
      </c>
      <c r="AC37" t="n">
        <v>130.0588221488316</v>
      </c>
      <c r="AD37" t="n">
        <v>105084.3819100991</v>
      </c>
      <c r="AE37" t="n">
        <v>143781.0873250744</v>
      </c>
      <c r="AF37" t="n">
        <v>4.239070018754037e-06</v>
      </c>
      <c r="AG37" t="n">
        <v>11</v>
      </c>
      <c r="AH37" t="n">
        <v>130058.8221488316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12.8686</v>
      </c>
      <c r="E38" t="n">
        <v>7.77</v>
      </c>
      <c r="F38" t="n">
        <v>5.14</v>
      </c>
      <c r="G38" t="n">
        <v>51.37</v>
      </c>
      <c r="H38" t="n">
        <v>0.93</v>
      </c>
      <c r="I38" t="n">
        <v>6</v>
      </c>
      <c r="J38" t="n">
        <v>190.26</v>
      </c>
      <c r="K38" t="n">
        <v>52.44</v>
      </c>
      <c r="L38" t="n">
        <v>10</v>
      </c>
      <c r="M38" t="n">
        <v>4</v>
      </c>
      <c r="N38" t="n">
        <v>37.82</v>
      </c>
      <c r="O38" t="n">
        <v>23699.85</v>
      </c>
      <c r="P38" t="n">
        <v>60.19</v>
      </c>
      <c r="Q38" t="n">
        <v>202.88</v>
      </c>
      <c r="R38" t="n">
        <v>20.69</v>
      </c>
      <c r="S38" t="n">
        <v>13.89</v>
      </c>
      <c r="T38" t="n">
        <v>1715.74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105.0147042866037</v>
      </c>
      <c r="AB38" t="n">
        <v>143.6857513266482</v>
      </c>
      <c r="AC38" t="n">
        <v>129.9725848842903</v>
      </c>
      <c r="AD38" t="n">
        <v>105014.7042866037</v>
      </c>
      <c r="AE38" t="n">
        <v>143685.7513266482</v>
      </c>
      <c r="AF38" t="n">
        <v>4.238740632446868e-06</v>
      </c>
      <c r="AG38" t="n">
        <v>11</v>
      </c>
      <c r="AH38" t="n">
        <v>129972.5848842903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12.8719</v>
      </c>
      <c r="E39" t="n">
        <v>7.77</v>
      </c>
      <c r="F39" t="n">
        <v>5.13</v>
      </c>
      <c r="G39" t="n">
        <v>51.35</v>
      </c>
      <c r="H39" t="n">
        <v>0.95</v>
      </c>
      <c r="I39" t="n">
        <v>6</v>
      </c>
      <c r="J39" t="n">
        <v>190.65</v>
      </c>
      <c r="K39" t="n">
        <v>52.44</v>
      </c>
      <c r="L39" t="n">
        <v>10.25</v>
      </c>
      <c r="M39" t="n">
        <v>4</v>
      </c>
      <c r="N39" t="n">
        <v>37.95</v>
      </c>
      <c r="O39" t="n">
        <v>23747</v>
      </c>
      <c r="P39" t="n">
        <v>59.94</v>
      </c>
      <c r="Q39" t="n">
        <v>202.81</v>
      </c>
      <c r="R39" t="n">
        <v>20.64</v>
      </c>
      <c r="S39" t="n">
        <v>13.89</v>
      </c>
      <c r="T39" t="n">
        <v>1691.99</v>
      </c>
      <c r="U39" t="n">
        <v>0.67</v>
      </c>
      <c r="V39" t="n">
        <v>0.75</v>
      </c>
      <c r="W39" t="n">
        <v>0.65</v>
      </c>
      <c r="X39" t="n">
        <v>0.1</v>
      </c>
      <c r="Y39" t="n">
        <v>1</v>
      </c>
      <c r="Z39" t="n">
        <v>10</v>
      </c>
      <c r="AA39" t="n">
        <v>104.8959762270582</v>
      </c>
      <c r="AB39" t="n">
        <v>143.5233023576658</v>
      </c>
      <c r="AC39" t="n">
        <v>129.825639816909</v>
      </c>
      <c r="AD39" t="n">
        <v>104895.9762270582</v>
      </c>
      <c r="AE39" t="n">
        <v>143523.3023576658</v>
      </c>
      <c r="AF39" t="n">
        <v>4.239827607260527e-06</v>
      </c>
      <c r="AG39" t="n">
        <v>11</v>
      </c>
      <c r="AH39" t="n">
        <v>129825.639816909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12.8677</v>
      </c>
      <c r="E40" t="n">
        <v>7.77</v>
      </c>
      <c r="F40" t="n">
        <v>5.14</v>
      </c>
      <c r="G40" t="n">
        <v>51.38</v>
      </c>
      <c r="H40" t="n">
        <v>0.98</v>
      </c>
      <c r="I40" t="n">
        <v>6</v>
      </c>
      <c r="J40" t="n">
        <v>191.03</v>
      </c>
      <c r="K40" t="n">
        <v>52.44</v>
      </c>
      <c r="L40" t="n">
        <v>10.5</v>
      </c>
      <c r="M40" t="n">
        <v>4</v>
      </c>
      <c r="N40" t="n">
        <v>38.09</v>
      </c>
      <c r="O40" t="n">
        <v>23794.2</v>
      </c>
      <c r="P40" t="n">
        <v>59.68</v>
      </c>
      <c r="Q40" t="n">
        <v>202.81</v>
      </c>
      <c r="R40" t="n">
        <v>20.79</v>
      </c>
      <c r="S40" t="n">
        <v>13.89</v>
      </c>
      <c r="T40" t="n">
        <v>1766.89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104.8010040886346</v>
      </c>
      <c r="AB40" t="n">
        <v>143.3933572879997</v>
      </c>
      <c r="AC40" t="n">
        <v>129.7080965223127</v>
      </c>
      <c r="AD40" t="n">
        <v>104801.0040886346</v>
      </c>
      <c r="AE40" t="n">
        <v>143393.3572879997</v>
      </c>
      <c r="AF40" t="n">
        <v>4.238444184770414e-06</v>
      </c>
      <c r="AG40" t="n">
        <v>11</v>
      </c>
      <c r="AH40" t="n">
        <v>129708.0965223127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12.9576</v>
      </c>
      <c r="E41" t="n">
        <v>7.72</v>
      </c>
      <c r="F41" t="n">
        <v>5.12</v>
      </c>
      <c r="G41" t="n">
        <v>61.43</v>
      </c>
      <c r="H41" t="n">
        <v>1</v>
      </c>
      <c r="I41" t="n">
        <v>5</v>
      </c>
      <c r="J41" t="n">
        <v>191.41</v>
      </c>
      <c r="K41" t="n">
        <v>52.44</v>
      </c>
      <c r="L41" t="n">
        <v>10.75</v>
      </c>
      <c r="M41" t="n">
        <v>3</v>
      </c>
      <c r="N41" t="n">
        <v>38.22</v>
      </c>
      <c r="O41" t="n">
        <v>23841.44</v>
      </c>
      <c r="P41" t="n">
        <v>59.15</v>
      </c>
      <c r="Q41" t="n">
        <v>202.81</v>
      </c>
      <c r="R41" t="n">
        <v>20.24</v>
      </c>
      <c r="S41" t="n">
        <v>13.89</v>
      </c>
      <c r="T41" t="n">
        <v>1493.84</v>
      </c>
      <c r="U41" t="n">
        <v>0.6899999999999999</v>
      </c>
      <c r="V41" t="n">
        <v>0.76</v>
      </c>
      <c r="W41" t="n">
        <v>0.64</v>
      </c>
      <c r="X41" t="n">
        <v>0.08</v>
      </c>
      <c r="Y41" t="n">
        <v>1</v>
      </c>
      <c r="Z41" t="n">
        <v>10</v>
      </c>
      <c r="AA41" t="n">
        <v>104.3713646526817</v>
      </c>
      <c r="AB41" t="n">
        <v>142.8055056573751</v>
      </c>
      <c r="AC41" t="n">
        <v>129.1763486262598</v>
      </c>
      <c r="AD41" t="n">
        <v>104371.3646526817</v>
      </c>
      <c r="AE41" t="n">
        <v>142805.5056573751</v>
      </c>
      <c r="AF41" t="n">
        <v>4.26805601378499e-06</v>
      </c>
      <c r="AG41" t="n">
        <v>11</v>
      </c>
      <c r="AH41" t="n">
        <v>129176.3486262598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12.9468</v>
      </c>
      <c r="E42" t="n">
        <v>7.72</v>
      </c>
      <c r="F42" t="n">
        <v>5.13</v>
      </c>
      <c r="G42" t="n">
        <v>61.51</v>
      </c>
      <c r="H42" t="n">
        <v>1.02</v>
      </c>
      <c r="I42" t="n">
        <v>5</v>
      </c>
      <c r="J42" t="n">
        <v>191.79</v>
      </c>
      <c r="K42" t="n">
        <v>52.44</v>
      </c>
      <c r="L42" t="n">
        <v>11</v>
      </c>
      <c r="M42" t="n">
        <v>3</v>
      </c>
      <c r="N42" t="n">
        <v>38.35</v>
      </c>
      <c r="O42" t="n">
        <v>23888.73</v>
      </c>
      <c r="P42" t="n">
        <v>59.05</v>
      </c>
      <c r="Q42" t="n">
        <v>202.83</v>
      </c>
      <c r="R42" t="n">
        <v>20.28</v>
      </c>
      <c r="S42" t="n">
        <v>13.89</v>
      </c>
      <c r="T42" t="n">
        <v>1515.68</v>
      </c>
      <c r="U42" t="n">
        <v>0.68</v>
      </c>
      <c r="V42" t="n">
        <v>0.75</v>
      </c>
      <c r="W42" t="n">
        <v>0.65</v>
      </c>
      <c r="X42" t="n">
        <v>0.09</v>
      </c>
      <c r="Y42" t="n">
        <v>1</v>
      </c>
      <c r="Z42" t="n">
        <v>10</v>
      </c>
      <c r="AA42" t="n">
        <v>104.3582104942047</v>
      </c>
      <c r="AB42" t="n">
        <v>142.7875075574263</v>
      </c>
      <c r="AC42" t="n">
        <v>129.1600682397096</v>
      </c>
      <c r="AD42" t="n">
        <v>104358.2104942047</v>
      </c>
      <c r="AE42" t="n">
        <v>142787.5075574263</v>
      </c>
      <c r="AF42" t="n">
        <v>4.264498641667555e-06</v>
      </c>
      <c r="AG42" t="n">
        <v>11</v>
      </c>
      <c r="AH42" t="n">
        <v>129160.0682397096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12.9599</v>
      </c>
      <c r="E43" t="n">
        <v>7.72</v>
      </c>
      <c r="F43" t="n">
        <v>5.12</v>
      </c>
      <c r="G43" t="n">
        <v>61.41</v>
      </c>
      <c r="H43" t="n">
        <v>1.04</v>
      </c>
      <c r="I43" t="n">
        <v>5</v>
      </c>
      <c r="J43" t="n">
        <v>192.18</v>
      </c>
      <c r="K43" t="n">
        <v>52.44</v>
      </c>
      <c r="L43" t="n">
        <v>11.25</v>
      </c>
      <c r="M43" t="n">
        <v>3</v>
      </c>
      <c r="N43" t="n">
        <v>38.49</v>
      </c>
      <c r="O43" t="n">
        <v>23936.06</v>
      </c>
      <c r="P43" t="n">
        <v>58.79</v>
      </c>
      <c r="Q43" t="n">
        <v>202.81</v>
      </c>
      <c r="R43" t="n">
        <v>20.09</v>
      </c>
      <c r="S43" t="n">
        <v>13.89</v>
      </c>
      <c r="T43" t="n">
        <v>1421.44</v>
      </c>
      <c r="U43" t="n">
        <v>0.6899999999999999</v>
      </c>
      <c r="V43" t="n">
        <v>0.76</v>
      </c>
      <c r="W43" t="n">
        <v>0.65</v>
      </c>
      <c r="X43" t="n">
        <v>0.08</v>
      </c>
      <c r="Y43" t="n">
        <v>1</v>
      </c>
      <c r="Z43" t="n">
        <v>10</v>
      </c>
      <c r="AA43" t="n">
        <v>104.2152702404599</v>
      </c>
      <c r="AB43" t="n">
        <v>142.5919303961739</v>
      </c>
      <c r="AC43" t="n">
        <v>128.9831566882328</v>
      </c>
      <c r="AD43" t="n">
        <v>104215.2702404599</v>
      </c>
      <c r="AE43" t="n">
        <v>142591.9303961739</v>
      </c>
      <c r="AF43" t="n">
        <v>4.268813602291481e-06</v>
      </c>
      <c r="AG43" t="n">
        <v>11</v>
      </c>
      <c r="AH43" t="n">
        <v>128983.1566882328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12.958</v>
      </c>
      <c r="E44" t="n">
        <v>7.72</v>
      </c>
      <c r="F44" t="n">
        <v>5.12</v>
      </c>
      <c r="G44" t="n">
        <v>61.43</v>
      </c>
      <c r="H44" t="n">
        <v>1.06</v>
      </c>
      <c r="I44" t="n">
        <v>5</v>
      </c>
      <c r="J44" t="n">
        <v>192.56</v>
      </c>
      <c r="K44" t="n">
        <v>52.44</v>
      </c>
      <c r="L44" t="n">
        <v>11.5</v>
      </c>
      <c r="M44" t="n">
        <v>3</v>
      </c>
      <c r="N44" t="n">
        <v>38.62</v>
      </c>
      <c r="O44" t="n">
        <v>23983.44</v>
      </c>
      <c r="P44" t="n">
        <v>59.03</v>
      </c>
      <c r="Q44" t="n">
        <v>202.81</v>
      </c>
      <c r="R44" t="n">
        <v>20.19</v>
      </c>
      <c r="S44" t="n">
        <v>13.89</v>
      </c>
      <c r="T44" t="n">
        <v>1468.11</v>
      </c>
      <c r="U44" t="n">
        <v>0.6899999999999999</v>
      </c>
      <c r="V44" t="n">
        <v>0.76</v>
      </c>
      <c r="W44" t="n">
        <v>0.64</v>
      </c>
      <c r="X44" t="n">
        <v>0.08</v>
      </c>
      <c r="Y44" t="n">
        <v>1</v>
      </c>
      <c r="Z44" t="n">
        <v>10</v>
      </c>
      <c r="AA44" t="n">
        <v>104.3201112480359</v>
      </c>
      <c r="AB44" t="n">
        <v>142.7353784879982</v>
      </c>
      <c r="AC44" t="n">
        <v>129.1129142955041</v>
      </c>
      <c r="AD44" t="n">
        <v>104320.1112480359</v>
      </c>
      <c r="AE44" t="n">
        <v>142735.3784879982</v>
      </c>
      <c r="AF44" t="n">
        <v>4.268187768307858e-06</v>
      </c>
      <c r="AG44" t="n">
        <v>11</v>
      </c>
      <c r="AH44" t="n">
        <v>129112.9142955041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12.9385</v>
      </c>
      <c r="E45" t="n">
        <v>7.73</v>
      </c>
      <c r="F45" t="n">
        <v>5.13</v>
      </c>
      <c r="G45" t="n">
        <v>61.57</v>
      </c>
      <c r="H45" t="n">
        <v>1.08</v>
      </c>
      <c r="I45" t="n">
        <v>5</v>
      </c>
      <c r="J45" t="n">
        <v>192.95</v>
      </c>
      <c r="K45" t="n">
        <v>52.44</v>
      </c>
      <c r="L45" t="n">
        <v>11.75</v>
      </c>
      <c r="M45" t="n">
        <v>3</v>
      </c>
      <c r="N45" t="n">
        <v>38.75</v>
      </c>
      <c r="O45" t="n">
        <v>24030.86</v>
      </c>
      <c r="P45" t="n">
        <v>59.03</v>
      </c>
      <c r="Q45" t="n">
        <v>202.82</v>
      </c>
      <c r="R45" t="n">
        <v>20.47</v>
      </c>
      <c r="S45" t="n">
        <v>13.89</v>
      </c>
      <c r="T45" t="n">
        <v>1609.33</v>
      </c>
      <c r="U45" t="n">
        <v>0.68</v>
      </c>
      <c r="V45" t="n">
        <v>0.75</v>
      </c>
      <c r="W45" t="n">
        <v>0.65</v>
      </c>
      <c r="X45" t="n">
        <v>0.09</v>
      </c>
      <c r="Y45" t="n">
        <v>1</v>
      </c>
      <c r="Z45" t="n">
        <v>10</v>
      </c>
      <c r="AA45" t="n">
        <v>104.3676021067154</v>
      </c>
      <c r="AB45" t="n">
        <v>142.8003575759921</v>
      </c>
      <c r="AC45" t="n">
        <v>129.1716918705386</v>
      </c>
      <c r="AD45" t="n">
        <v>104367.6021067153</v>
      </c>
      <c r="AE45" t="n">
        <v>142800.3575759921</v>
      </c>
      <c r="AF45" t="n">
        <v>4.261764735318045e-06</v>
      </c>
      <c r="AG45" t="n">
        <v>11</v>
      </c>
      <c r="AH45" t="n">
        <v>129171.6918705386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12.951</v>
      </c>
      <c r="E46" t="n">
        <v>7.72</v>
      </c>
      <c r="F46" t="n">
        <v>5.12</v>
      </c>
      <c r="G46" t="n">
        <v>61.48</v>
      </c>
      <c r="H46" t="n">
        <v>1.1</v>
      </c>
      <c r="I46" t="n">
        <v>5</v>
      </c>
      <c r="J46" t="n">
        <v>193.33</v>
      </c>
      <c r="K46" t="n">
        <v>52.44</v>
      </c>
      <c r="L46" t="n">
        <v>12</v>
      </c>
      <c r="M46" t="n">
        <v>3</v>
      </c>
      <c r="N46" t="n">
        <v>38.89</v>
      </c>
      <c r="O46" t="n">
        <v>24078.33</v>
      </c>
      <c r="P46" t="n">
        <v>58.52</v>
      </c>
      <c r="Q46" t="n">
        <v>202.81</v>
      </c>
      <c r="R46" t="n">
        <v>20.34</v>
      </c>
      <c r="S46" t="n">
        <v>13.89</v>
      </c>
      <c r="T46" t="n">
        <v>1543</v>
      </c>
      <c r="U46" t="n">
        <v>0.68</v>
      </c>
      <c r="V46" t="n">
        <v>0.76</v>
      </c>
      <c r="W46" t="n">
        <v>0.64</v>
      </c>
      <c r="X46" t="n">
        <v>0.09</v>
      </c>
      <c r="Y46" t="n">
        <v>1</v>
      </c>
      <c r="Z46" t="n">
        <v>10</v>
      </c>
      <c r="AA46" t="n">
        <v>104.1207913245479</v>
      </c>
      <c r="AB46" t="n">
        <v>142.4626601753075</v>
      </c>
      <c r="AC46" t="n">
        <v>128.866223835814</v>
      </c>
      <c r="AD46" t="n">
        <v>104120.7913245479</v>
      </c>
      <c r="AE46" t="n">
        <v>142462.6601753075</v>
      </c>
      <c r="AF46" t="n">
        <v>4.265882064157669e-06</v>
      </c>
      <c r="AG46" t="n">
        <v>11</v>
      </c>
      <c r="AH46" t="n">
        <v>128866.223835814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12.9534</v>
      </c>
      <c r="E47" t="n">
        <v>7.72</v>
      </c>
      <c r="F47" t="n">
        <v>5.12</v>
      </c>
      <c r="G47" t="n">
        <v>61.46</v>
      </c>
      <c r="H47" t="n">
        <v>1.12</v>
      </c>
      <c r="I47" t="n">
        <v>5</v>
      </c>
      <c r="J47" t="n">
        <v>193.72</v>
      </c>
      <c r="K47" t="n">
        <v>52.44</v>
      </c>
      <c r="L47" t="n">
        <v>12.25</v>
      </c>
      <c r="M47" t="n">
        <v>3</v>
      </c>
      <c r="N47" t="n">
        <v>39.02</v>
      </c>
      <c r="O47" t="n">
        <v>24125.85</v>
      </c>
      <c r="P47" t="n">
        <v>58.15</v>
      </c>
      <c r="Q47" t="n">
        <v>202.81</v>
      </c>
      <c r="R47" t="n">
        <v>20.25</v>
      </c>
      <c r="S47" t="n">
        <v>13.89</v>
      </c>
      <c r="T47" t="n">
        <v>1498.71</v>
      </c>
      <c r="U47" t="n">
        <v>0.6899999999999999</v>
      </c>
      <c r="V47" t="n">
        <v>0.76</v>
      </c>
      <c r="W47" t="n">
        <v>0.65</v>
      </c>
      <c r="X47" t="n">
        <v>0.08</v>
      </c>
      <c r="Y47" t="n">
        <v>1</v>
      </c>
      <c r="Z47" t="n">
        <v>10</v>
      </c>
      <c r="AA47" t="n">
        <v>103.9602494722174</v>
      </c>
      <c r="AB47" t="n">
        <v>142.2429997303424</v>
      </c>
      <c r="AC47" t="n">
        <v>128.6675274754209</v>
      </c>
      <c r="AD47" t="n">
        <v>103960.2494722174</v>
      </c>
      <c r="AE47" t="n">
        <v>142242.9997303424</v>
      </c>
      <c r="AF47" t="n">
        <v>4.266672591294877e-06</v>
      </c>
      <c r="AG47" t="n">
        <v>11</v>
      </c>
      <c r="AH47" t="n">
        <v>128667.5274754209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12.9725</v>
      </c>
      <c r="E48" t="n">
        <v>7.71</v>
      </c>
      <c r="F48" t="n">
        <v>5.11</v>
      </c>
      <c r="G48" t="n">
        <v>61.32</v>
      </c>
      <c r="H48" t="n">
        <v>1.14</v>
      </c>
      <c r="I48" t="n">
        <v>5</v>
      </c>
      <c r="J48" t="n">
        <v>194.1</v>
      </c>
      <c r="K48" t="n">
        <v>52.44</v>
      </c>
      <c r="L48" t="n">
        <v>12.5</v>
      </c>
      <c r="M48" t="n">
        <v>3</v>
      </c>
      <c r="N48" t="n">
        <v>39.16</v>
      </c>
      <c r="O48" t="n">
        <v>24173.41</v>
      </c>
      <c r="P48" t="n">
        <v>57.38</v>
      </c>
      <c r="Q48" t="n">
        <v>202.81</v>
      </c>
      <c r="R48" t="n">
        <v>19.92</v>
      </c>
      <c r="S48" t="n">
        <v>13.89</v>
      </c>
      <c r="T48" t="n">
        <v>1336.5</v>
      </c>
      <c r="U48" t="n">
        <v>0.7</v>
      </c>
      <c r="V48" t="n">
        <v>0.76</v>
      </c>
      <c r="W48" t="n">
        <v>0.64</v>
      </c>
      <c r="X48" t="n">
        <v>0.07000000000000001</v>
      </c>
      <c r="Y48" t="n">
        <v>1</v>
      </c>
      <c r="Z48" t="n">
        <v>10</v>
      </c>
      <c r="AA48" t="n">
        <v>103.5912528159322</v>
      </c>
      <c r="AB48" t="n">
        <v>141.7381222262297</v>
      </c>
      <c r="AC48" t="n">
        <v>128.2108347717005</v>
      </c>
      <c r="AD48" t="n">
        <v>103591.2528159322</v>
      </c>
      <c r="AE48" t="n">
        <v>141738.1222262297</v>
      </c>
      <c r="AF48" t="n">
        <v>4.272963869761822e-06</v>
      </c>
      <c r="AG48" t="n">
        <v>11</v>
      </c>
      <c r="AH48" t="n">
        <v>128210.8347717005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12.965</v>
      </c>
      <c r="E49" t="n">
        <v>7.71</v>
      </c>
      <c r="F49" t="n">
        <v>5.11</v>
      </c>
      <c r="G49" t="n">
        <v>61.38</v>
      </c>
      <c r="H49" t="n">
        <v>1.16</v>
      </c>
      <c r="I49" t="n">
        <v>5</v>
      </c>
      <c r="J49" t="n">
        <v>194.49</v>
      </c>
      <c r="K49" t="n">
        <v>52.44</v>
      </c>
      <c r="L49" t="n">
        <v>12.75</v>
      </c>
      <c r="M49" t="n">
        <v>3</v>
      </c>
      <c r="N49" t="n">
        <v>39.3</v>
      </c>
      <c r="O49" t="n">
        <v>24221.02</v>
      </c>
      <c r="P49" t="n">
        <v>56.96</v>
      </c>
      <c r="Q49" t="n">
        <v>202.81</v>
      </c>
      <c r="R49" t="n">
        <v>20.03</v>
      </c>
      <c r="S49" t="n">
        <v>13.89</v>
      </c>
      <c r="T49" t="n">
        <v>1390.35</v>
      </c>
      <c r="U49" t="n">
        <v>0.6899999999999999</v>
      </c>
      <c r="V49" t="n">
        <v>0.76</v>
      </c>
      <c r="W49" t="n">
        <v>0.64</v>
      </c>
      <c r="X49" t="n">
        <v>0.08</v>
      </c>
      <c r="Y49" t="n">
        <v>1</v>
      </c>
      <c r="Z49" t="n">
        <v>10</v>
      </c>
      <c r="AA49" t="n">
        <v>103.4305721459511</v>
      </c>
      <c r="AB49" t="n">
        <v>141.5182718448308</v>
      </c>
      <c r="AC49" t="n">
        <v>128.0119666021403</v>
      </c>
      <c r="AD49" t="n">
        <v>103430.5721459511</v>
      </c>
      <c r="AE49" t="n">
        <v>141518.2718448308</v>
      </c>
      <c r="AF49" t="n">
        <v>4.270493472458048e-06</v>
      </c>
      <c r="AG49" t="n">
        <v>11</v>
      </c>
      <c r="AH49" t="n">
        <v>128011.9666021403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12.9585</v>
      </c>
      <c r="E50" t="n">
        <v>7.72</v>
      </c>
      <c r="F50" t="n">
        <v>5.12</v>
      </c>
      <c r="G50" t="n">
        <v>61.42</v>
      </c>
      <c r="H50" t="n">
        <v>1.18</v>
      </c>
      <c r="I50" t="n">
        <v>5</v>
      </c>
      <c r="J50" t="n">
        <v>194.88</v>
      </c>
      <c r="K50" t="n">
        <v>52.44</v>
      </c>
      <c r="L50" t="n">
        <v>13</v>
      </c>
      <c r="M50" t="n">
        <v>3</v>
      </c>
      <c r="N50" t="n">
        <v>39.43</v>
      </c>
      <c r="O50" t="n">
        <v>24268.67</v>
      </c>
      <c r="P50" t="n">
        <v>56.71</v>
      </c>
      <c r="Q50" t="n">
        <v>202.82</v>
      </c>
      <c r="R50" t="n">
        <v>20.21</v>
      </c>
      <c r="S50" t="n">
        <v>13.89</v>
      </c>
      <c r="T50" t="n">
        <v>1482.08</v>
      </c>
      <c r="U50" t="n">
        <v>0.6899999999999999</v>
      </c>
      <c r="V50" t="n">
        <v>0.76</v>
      </c>
      <c r="W50" t="n">
        <v>0.64</v>
      </c>
      <c r="X50" t="n">
        <v>0.08</v>
      </c>
      <c r="Y50" t="n">
        <v>1</v>
      </c>
      <c r="Z50" t="n">
        <v>10</v>
      </c>
      <c r="AA50" t="n">
        <v>103.3447513309662</v>
      </c>
      <c r="AB50" t="n">
        <v>141.4008480196214</v>
      </c>
      <c r="AC50" t="n">
        <v>127.9057495420035</v>
      </c>
      <c r="AD50" t="n">
        <v>103344.7513309662</v>
      </c>
      <c r="AE50" t="n">
        <v>141400.8480196214</v>
      </c>
      <c r="AF50" t="n">
        <v>4.268352461461443e-06</v>
      </c>
      <c r="AG50" t="n">
        <v>11</v>
      </c>
      <c r="AH50" t="n">
        <v>127905.7495420035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12.9571</v>
      </c>
      <c r="E51" t="n">
        <v>7.72</v>
      </c>
      <c r="F51" t="n">
        <v>5.12</v>
      </c>
      <c r="G51" t="n">
        <v>61.43</v>
      </c>
      <c r="H51" t="n">
        <v>1.2</v>
      </c>
      <c r="I51" t="n">
        <v>5</v>
      </c>
      <c r="J51" t="n">
        <v>195.26</v>
      </c>
      <c r="K51" t="n">
        <v>52.44</v>
      </c>
      <c r="L51" t="n">
        <v>13.25</v>
      </c>
      <c r="M51" t="n">
        <v>3</v>
      </c>
      <c r="N51" t="n">
        <v>39.57</v>
      </c>
      <c r="O51" t="n">
        <v>24316.37</v>
      </c>
      <c r="P51" t="n">
        <v>56.29</v>
      </c>
      <c r="Q51" t="n">
        <v>202.81</v>
      </c>
      <c r="R51" t="n">
        <v>20.11</v>
      </c>
      <c r="S51" t="n">
        <v>13.89</v>
      </c>
      <c r="T51" t="n">
        <v>1429.12</v>
      </c>
      <c r="U51" t="n">
        <v>0.6899999999999999</v>
      </c>
      <c r="V51" t="n">
        <v>0.76</v>
      </c>
      <c r="W51" t="n">
        <v>0.65</v>
      </c>
      <c r="X51" t="n">
        <v>0.08</v>
      </c>
      <c r="Y51" t="n">
        <v>1</v>
      </c>
      <c r="Z51" t="n">
        <v>10</v>
      </c>
      <c r="AA51" t="n">
        <v>103.1712413021793</v>
      </c>
      <c r="AB51" t="n">
        <v>141.163443943513</v>
      </c>
      <c r="AC51" t="n">
        <v>127.6910029777201</v>
      </c>
      <c r="AD51" t="n">
        <v>103171.2413021793</v>
      </c>
      <c r="AE51" t="n">
        <v>141163.443943513</v>
      </c>
      <c r="AF51" t="n">
        <v>4.267891320631406e-06</v>
      </c>
      <c r="AG51" t="n">
        <v>11</v>
      </c>
      <c r="AH51" t="n">
        <v>127691.0029777201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13.06</v>
      </c>
      <c r="E52" t="n">
        <v>7.66</v>
      </c>
      <c r="F52" t="n">
        <v>5.09</v>
      </c>
      <c r="G52" t="n">
        <v>76.41</v>
      </c>
      <c r="H52" t="n">
        <v>1.22</v>
      </c>
      <c r="I52" t="n">
        <v>4</v>
      </c>
      <c r="J52" t="n">
        <v>195.65</v>
      </c>
      <c r="K52" t="n">
        <v>52.44</v>
      </c>
      <c r="L52" t="n">
        <v>13.5</v>
      </c>
      <c r="M52" t="n">
        <v>2</v>
      </c>
      <c r="N52" t="n">
        <v>39.71</v>
      </c>
      <c r="O52" t="n">
        <v>24364.12</v>
      </c>
      <c r="P52" t="n">
        <v>55.78</v>
      </c>
      <c r="Q52" t="n">
        <v>202.81</v>
      </c>
      <c r="R52" t="n">
        <v>19.4</v>
      </c>
      <c r="S52" t="n">
        <v>13.89</v>
      </c>
      <c r="T52" t="n">
        <v>1078.94</v>
      </c>
      <c r="U52" t="n">
        <v>0.72</v>
      </c>
      <c r="V52" t="n">
        <v>0.76</v>
      </c>
      <c r="W52" t="n">
        <v>0.64</v>
      </c>
      <c r="X52" t="n">
        <v>0.06</v>
      </c>
      <c r="Y52" t="n">
        <v>1</v>
      </c>
      <c r="Z52" t="n">
        <v>10</v>
      </c>
      <c r="AA52" t="n">
        <v>95.90125945578427</v>
      </c>
      <c r="AB52" t="n">
        <v>131.2163340523172</v>
      </c>
      <c r="AC52" t="n">
        <v>118.6932312936804</v>
      </c>
      <c r="AD52" t="n">
        <v>95901.25945578427</v>
      </c>
      <c r="AE52" t="n">
        <v>131216.3340523172</v>
      </c>
      <c r="AF52" t="n">
        <v>4.30178517163919e-06</v>
      </c>
      <c r="AG52" t="n">
        <v>10</v>
      </c>
      <c r="AH52" t="n">
        <v>118693.2312936804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13.0529</v>
      </c>
      <c r="E53" t="n">
        <v>7.66</v>
      </c>
      <c r="F53" t="n">
        <v>5.1</v>
      </c>
      <c r="G53" t="n">
        <v>76.47</v>
      </c>
      <c r="H53" t="n">
        <v>1.25</v>
      </c>
      <c r="I53" t="n">
        <v>4</v>
      </c>
      <c r="J53" t="n">
        <v>196.04</v>
      </c>
      <c r="K53" t="n">
        <v>52.44</v>
      </c>
      <c r="L53" t="n">
        <v>13.75</v>
      </c>
      <c r="M53" t="n">
        <v>2</v>
      </c>
      <c r="N53" t="n">
        <v>39.84</v>
      </c>
      <c r="O53" t="n">
        <v>24411.91</v>
      </c>
      <c r="P53" t="n">
        <v>56.05</v>
      </c>
      <c r="Q53" t="n">
        <v>202.81</v>
      </c>
      <c r="R53" t="n">
        <v>19.53</v>
      </c>
      <c r="S53" t="n">
        <v>13.89</v>
      </c>
      <c r="T53" t="n">
        <v>1144.44</v>
      </c>
      <c r="U53" t="n">
        <v>0.71</v>
      </c>
      <c r="V53" t="n">
        <v>0.76</v>
      </c>
      <c r="W53" t="n">
        <v>0.64</v>
      </c>
      <c r="X53" t="n">
        <v>0.06</v>
      </c>
      <c r="Y53" t="n">
        <v>1</v>
      </c>
      <c r="Z53" t="n">
        <v>10</v>
      </c>
      <c r="AA53" t="n">
        <v>96.03370878824862</v>
      </c>
      <c r="AB53" t="n">
        <v>131.3975570722469</v>
      </c>
      <c r="AC53" t="n">
        <v>118.8571586429362</v>
      </c>
      <c r="AD53" t="n">
        <v>96033.70878824862</v>
      </c>
      <c r="AE53" t="n">
        <v>131397.5570722469</v>
      </c>
      <c r="AF53" t="n">
        <v>4.299446528858284e-06</v>
      </c>
      <c r="AG53" t="n">
        <v>10</v>
      </c>
      <c r="AH53" t="n">
        <v>118857.1586429362</v>
      </c>
    </row>
    <row r="54">
      <c r="A54" t="n">
        <v>52</v>
      </c>
      <c r="B54" t="n">
        <v>90</v>
      </c>
      <c r="C54" t="inlineStr">
        <is>
          <t xml:space="preserve">CONCLUIDO	</t>
        </is>
      </c>
      <c r="D54" t="n">
        <v>13.0515</v>
      </c>
      <c r="E54" t="n">
        <v>7.66</v>
      </c>
      <c r="F54" t="n">
        <v>5.1</v>
      </c>
      <c r="G54" t="n">
        <v>76.48999999999999</v>
      </c>
      <c r="H54" t="n">
        <v>1.27</v>
      </c>
      <c r="I54" t="n">
        <v>4</v>
      </c>
      <c r="J54" t="n">
        <v>196.42</v>
      </c>
      <c r="K54" t="n">
        <v>52.44</v>
      </c>
      <c r="L54" t="n">
        <v>14</v>
      </c>
      <c r="M54" t="n">
        <v>2</v>
      </c>
      <c r="N54" t="n">
        <v>39.98</v>
      </c>
      <c r="O54" t="n">
        <v>24459.75</v>
      </c>
      <c r="P54" t="n">
        <v>56.13</v>
      </c>
      <c r="Q54" t="n">
        <v>202.81</v>
      </c>
      <c r="R54" t="n">
        <v>19.52</v>
      </c>
      <c r="S54" t="n">
        <v>13.89</v>
      </c>
      <c r="T54" t="n">
        <v>1141.06</v>
      </c>
      <c r="U54" t="n">
        <v>0.71</v>
      </c>
      <c r="V54" t="n">
        <v>0.76</v>
      </c>
      <c r="W54" t="n">
        <v>0.64</v>
      </c>
      <c r="X54" t="n">
        <v>0.06</v>
      </c>
      <c r="Y54" t="n">
        <v>1</v>
      </c>
      <c r="Z54" t="n">
        <v>10</v>
      </c>
      <c r="AA54" t="n">
        <v>96.06988245738795</v>
      </c>
      <c r="AB54" t="n">
        <v>131.447051482233</v>
      </c>
      <c r="AC54" t="n">
        <v>118.9019293758991</v>
      </c>
      <c r="AD54" t="n">
        <v>96069.88245738795</v>
      </c>
      <c r="AE54" t="n">
        <v>131447.051482233</v>
      </c>
      <c r="AF54" t="n">
        <v>4.298985388028247e-06</v>
      </c>
      <c r="AG54" t="n">
        <v>10</v>
      </c>
      <c r="AH54" t="n">
        <v>118901.9293758991</v>
      </c>
    </row>
    <row r="55">
      <c r="A55" t="n">
        <v>53</v>
      </c>
      <c r="B55" t="n">
        <v>90</v>
      </c>
      <c r="C55" t="inlineStr">
        <is>
          <t xml:space="preserve">CONCLUIDO	</t>
        </is>
      </c>
      <c r="D55" t="n">
        <v>13.0492</v>
      </c>
      <c r="E55" t="n">
        <v>7.66</v>
      </c>
      <c r="F55" t="n">
        <v>5.1</v>
      </c>
      <c r="G55" t="n">
        <v>76.51000000000001</v>
      </c>
      <c r="H55" t="n">
        <v>1.29</v>
      </c>
      <c r="I55" t="n">
        <v>4</v>
      </c>
      <c r="J55" t="n">
        <v>196.81</v>
      </c>
      <c r="K55" t="n">
        <v>52.44</v>
      </c>
      <c r="L55" t="n">
        <v>14.25</v>
      </c>
      <c r="M55" t="n">
        <v>2</v>
      </c>
      <c r="N55" t="n">
        <v>40.12</v>
      </c>
      <c r="O55" t="n">
        <v>24507.64</v>
      </c>
      <c r="P55" t="n">
        <v>56.19</v>
      </c>
      <c r="Q55" t="n">
        <v>202.84</v>
      </c>
      <c r="R55" t="n">
        <v>19.51</v>
      </c>
      <c r="S55" t="n">
        <v>13.89</v>
      </c>
      <c r="T55" t="n">
        <v>1133.15</v>
      </c>
      <c r="U55" t="n">
        <v>0.71</v>
      </c>
      <c r="V55" t="n">
        <v>0.76</v>
      </c>
      <c r="W55" t="n">
        <v>0.65</v>
      </c>
      <c r="X55" t="n">
        <v>0.06</v>
      </c>
      <c r="Y55" t="n">
        <v>1</v>
      </c>
      <c r="Z55" t="n">
        <v>10</v>
      </c>
      <c r="AA55" t="n">
        <v>96.09953934390177</v>
      </c>
      <c r="AB55" t="n">
        <v>131.4876293427307</v>
      </c>
      <c r="AC55" t="n">
        <v>118.9386345423422</v>
      </c>
      <c r="AD55" t="n">
        <v>96099.53934390176</v>
      </c>
      <c r="AE55" t="n">
        <v>131487.6293427307</v>
      </c>
      <c r="AF55" t="n">
        <v>4.298227799521755e-06</v>
      </c>
      <c r="AG55" t="n">
        <v>10</v>
      </c>
      <c r="AH55" t="n">
        <v>118938.6345423422</v>
      </c>
    </row>
    <row r="56">
      <c r="A56" t="n">
        <v>54</v>
      </c>
      <c r="B56" t="n">
        <v>90</v>
      </c>
      <c r="C56" t="inlineStr">
        <is>
          <t xml:space="preserve">CONCLUIDO	</t>
        </is>
      </c>
      <c r="D56" t="n">
        <v>13.0477</v>
      </c>
      <c r="E56" t="n">
        <v>7.66</v>
      </c>
      <c r="F56" t="n">
        <v>5.1</v>
      </c>
      <c r="G56" t="n">
        <v>76.52</v>
      </c>
      <c r="H56" t="n">
        <v>1.31</v>
      </c>
      <c r="I56" t="n">
        <v>4</v>
      </c>
      <c r="J56" t="n">
        <v>197.2</v>
      </c>
      <c r="K56" t="n">
        <v>52.44</v>
      </c>
      <c r="L56" t="n">
        <v>14.5</v>
      </c>
      <c r="M56" t="n">
        <v>2</v>
      </c>
      <c r="N56" t="n">
        <v>40.26</v>
      </c>
      <c r="O56" t="n">
        <v>24555.57</v>
      </c>
      <c r="P56" t="n">
        <v>55.94</v>
      </c>
      <c r="Q56" t="n">
        <v>202.81</v>
      </c>
      <c r="R56" t="n">
        <v>19.65</v>
      </c>
      <c r="S56" t="n">
        <v>13.89</v>
      </c>
      <c r="T56" t="n">
        <v>1202.59</v>
      </c>
      <c r="U56" t="n">
        <v>0.71</v>
      </c>
      <c r="V56" t="n">
        <v>0.76</v>
      </c>
      <c r="W56" t="n">
        <v>0.64</v>
      </c>
      <c r="X56" t="n">
        <v>0.06</v>
      </c>
      <c r="Y56" t="n">
        <v>1</v>
      </c>
      <c r="Z56" t="n">
        <v>10</v>
      </c>
      <c r="AA56" t="n">
        <v>95.99829537434908</v>
      </c>
      <c r="AB56" t="n">
        <v>131.3491028770201</v>
      </c>
      <c r="AC56" t="n">
        <v>118.8133288480959</v>
      </c>
      <c r="AD56" t="n">
        <v>95998.29537434908</v>
      </c>
      <c r="AE56" t="n">
        <v>131349.1028770201</v>
      </c>
      <c r="AF56" t="n">
        <v>4.297733720061001e-06</v>
      </c>
      <c r="AG56" t="n">
        <v>10</v>
      </c>
      <c r="AH56" t="n">
        <v>118813.3288480959</v>
      </c>
    </row>
    <row r="57">
      <c r="A57" t="n">
        <v>55</v>
      </c>
      <c r="B57" t="n">
        <v>90</v>
      </c>
      <c r="C57" t="inlineStr">
        <is>
          <t xml:space="preserve">CONCLUIDO	</t>
        </is>
      </c>
      <c r="D57" t="n">
        <v>13.0563</v>
      </c>
      <c r="E57" t="n">
        <v>7.66</v>
      </c>
      <c r="F57" t="n">
        <v>5.1</v>
      </c>
      <c r="G57" t="n">
        <v>76.45</v>
      </c>
      <c r="H57" t="n">
        <v>1.33</v>
      </c>
      <c r="I57" t="n">
        <v>4</v>
      </c>
      <c r="J57" t="n">
        <v>197.59</v>
      </c>
      <c r="K57" t="n">
        <v>52.44</v>
      </c>
      <c r="L57" t="n">
        <v>14.75</v>
      </c>
      <c r="M57" t="n">
        <v>2</v>
      </c>
      <c r="N57" t="n">
        <v>40.4</v>
      </c>
      <c r="O57" t="n">
        <v>24603.55</v>
      </c>
      <c r="P57" t="n">
        <v>55.92</v>
      </c>
      <c r="Q57" t="n">
        <v>202.86</v>
      </c>
      <c r="R57" t="n">
        <v>19.4</v>
      </c>
      <c r="S57" t="n">
        <v>13.89</v>
      </c>
      <c r="T57" t="n">
        <v>1082.29</v>
      </c>
      <c r="U57" t="n">
        <v>0.72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  <c r="AA57" t="n">
        <v>95.97268548836391</v>
      </c>
      <c r="AB57" t="n">
        <v>131.3140623011867</v>
      </c>
      <c r="AC57" t="n">
        <v>118.7816324956403</v>
      </c>
      <c r="AD57" t="n">
        <v>95972.6854883639</v>
      </c>
      <c r="AE57" t="n">
        <v>131314.0623011867</v>
      </c>
      <c r="AF57" t="n">
        <v>4.300566442302662e-06</v>
      </c>
      <c r="AG57" t="n">
        <v>10</v>
      </c>
      <c r="AH57" t="n">
        <v>118781.6324956403</v>
      </c>
    </row>
    <row r="58">
      <c r="A58" t="n">
        <v>56</v>
      </c>
      <c r="B58" t="n">
        <v>90</v>
      </c>
      <c r="C58" t="inlineStr">
        <is>
          <t xml:space="preserve">CONCLUIDO	</t>
        </is>
      </c>
      <c r="D58" t="n">
        <v>13.0577</v>
      </c>
      <c r="E58" t="n">
        <v>7.66</v>
      </c>
      <c r="F58" t="n">
        <v>5.1</v>
      </c>
      <c r="G58" t="n">
        <v>76.43000000000001</v>
      </c>
      <c r="H58" t="n">
        <v>1.35</v>
      </c>
      <c r="I58" t="n">
        <v>4</v>
      </c>
      <c r="J58" t="n">
        <v>197.98</v>
      </c>
      <c r="K58" t="n">
        <v>52.44</v>
      </c>
      <c r="L58" t="n">
        <v>15</v>
      </c>
      <c r="M58" t="n">
        <v>2</v>
      </c>
      <c r="N58" t="n">
        <v>40.54</v>
      </c>
      <c r="O58" t="n">
        <v>24651.58</v>
      </c>
      <c r="P58" t="n">
        <v>55.55</v>
      </c>
      <c r="Q58" t="n">
        <v>202.86</v>
      </c>
      <c r="R58" t="n">
        <v>19.42</v>
      </c>
      <c r="S58" t="n">
        <v>13.89</v>
      </c>
      <c r="T58" t="n">
        <v>1091.74</v>
      </c>
      <c r="U58" t="n">
        <v>0.72</v>
      </c>
      <c r="V58" t="n">
        <v>0.76</v>
      </c>
      <c r="W58" t="n">
        <v>0.64</v>
      </c>
      <c r="X58" t="n">
        <v>0.06</v>
      </c>
      <c r="Y58" t="n">
        <v>1</v>
      </c>
      <c r="Z58" t="n">
        <v>10</v>
      </c>
      <c r="AA58" t="n">
        <v>95.81567443782896</v>
      </c>
      <c r="AB58" t="n">
        <v>131.0992328550063</v>
      </c>
      <c r="AC58" t="n">
        <v>118.5873060702882</v>
      </c>
      <c r="AD58" t="n">
        <v>95815.67443782896</v>
      </c>
      <c r="AE58" t="n">
        <v>131099.2328550063</v>
      </c>
      <c r="AF58" t="n">
        <v>4.301027583132699e-06</v>
      </c>
      <c r="AG58" t="n">
        <v>10</v>
      </c>
      <c r="AH58" t="n">
        <v>118587.3060702882</v>
      </c>
    </row>
    <row r="59">
      <c r="A59" t="n">
        <v>57</v>
      </c>
      <c r="B59" t="n">
        <v>90</v>
      </c>
      <c r="C59" t="inlineStr">
        <is>
          <t xml:space="preserve">CONCLUIDO	</t>
        </is>
      </c>
      <c r="D59" t="n">
        <v>13.0506</v>
      </c>
      <c r="E59" t="n">
        <v>7.66</v>
      </c>
      <c r="F59" t="n">
        <v>5.1</v>
      </c>
      <c r="G59" t="n">
        <v>76.5</v>
      </c>
      <c r="H59" t="n">
        <v>1.36</v>
      </c>
      <c r="I59" t="n">
        <v>4</v>
      </c>
      <c r="J59" t="n">
        <v>198.37</v>
      </c>
      <c r="K59" t="n">
        <v>52.44</v>
      </c>
      <c r="L59" t="n">
        <v>15.25</v>
      </c>
      <c r="M59" t="n">
        <v>2</v>
      </c>
      <c r="N59" t="n">
        <v>40.68</v>
      </c>
      <c r="O59" t="n">
        <v>24699.65</v>
      </c>
      <c r="P59" t="n">
        <v>55.24</v>
      </c>
      <c r="Q59" t="n">
        <v>202.81</v>
      </c>
      <c r="R59" t="n">
        <v>19.55</v>
      </c>
      <c r="S59" t="n">
        <v>13.89</v>
      </c>
      <c r="T59" t="n">
        <v>1152.85</v>
      </c>
      <c r="U59" t="n">
        <v>0.71</v>
      </c>
      <c r="V59" t="n">
        <v>0.76</v>
      </c>
      <c r="W59" t="n">
        <v>0.64</v>
      </c>
      <c r="X59" t="n">
        <v>0.06</v>
      </c>
      <c r="Y59" t="n">
        <v>1</v>
      </c>
      <c r="Z59" t="n">
        <v>10</v>
      </c>
      <c r="AA59" t="n">
        <v>95.70057555995285</v>
      </c>
      <c r="AB59" t="n">
        <v>130.9417494924921</v>
      </c>
      <c r="AC59" t="n">
        <v>118.4448526988631</v>
      </c>
      <c r="AD59" t="n">
        <v>95700.57555995285</v>
      </c>
      <c r="AE59" t="n">
        <v>130941.7494924921</v>
      </c>
      <c r="AF59" t="n">
        <v>4.298688940351792e-06</v>
      </c>
      <c r="AG59" t="n">
        <v>10</v>
      </c>
      <c r="AH59" t="n">
        <v>118444.8526988631</v>
      </c>
    </row>
    <row r="60">
      <c r="A60" t="n">
        <v>58</v>
      </c>
      <c r="B60" t="n">
        <v>90</v>
      </c>
      <c r="C60" t="inlineStr">
        <is>
          <t xml:space="preserve">CONCLUIDO	</t>
        </is>
      </c>
      <c r="D60" t="n">
        <v>13.0539</v>
      </c>
      <c r="E60" t="n">
        <v>7.66</v>
      </c>
      <c r="F60" t="n">
        <v>5.1</v>
      </c>
      <c r="G60" t="n">
        <v>76.47</v>
      </c>
      <c r="H60" t="n">
        <v>1.38</v>
      </c>
      <c r="I60" t="n">
        <v>4</v>
      </c>
      <c r="J60" t="n">
        <v>198.76</v>
      </c>
      <c r="K60" t="n">
        <v>52.44</v>
      </c>
      <c r="L60" t="n">
        <v>15.5</v>
      </c>
      <c r="M60" t="n">
        <v>2</v>
      </c>
      <c r="N60" t="n">
        <v>40.82</v>
      </c>
      <c r="O60" t="n">
        <v>24747.78</v>
      </c>
      <c r="P60" t="n">
        <v>54.85</v>
      </c>
      <c r="Q60" t="n">
        <v>202.81</v>
      </c>
      <c r="R60" t="n">
        <v>19.42</v>
      </c>
      <c r="S60" t="n">
        <v>13.89</v>
      </c>
      <c r="T60" t="n">
        <v>1090.6</v>
      </c>
      <c r="U60" t="n">
        <v>0.72</v>
      </c>
      <c r="V60" t="n">
        <v>0.76</v>
      </c>
      <c r="W60" t="n">
        <v>0.65</v>
      </c>
      <c r="X60" t="n">
        <v>0.06</v>
      </c>
      <c r="Y60" t="n">
        <v>1</v>
      </c>
      <c r="Z60" t="n">
        <v>10</v>
      </c>
      <c r="AA60" t="n">
        <v>95.5314366511913</v>
      </c>
      <c r="AB60" t="n">
        <v>130.7103261756427</v>
      </c>
      <c r="AC60" t="n">
        <v>118.235516098569</v>
      </c>
      <c r="AD60" t="n">
        <v>95531.4366511913</v>
      </c>
      <c r="AE60" t="n">
        <v>130710.3261756427</v>
      </c>
      <c r="AF60" t="n">
        <v>4.299775915165454e-06</v>
      </c>
      <c r="AG60" t="n">
        <v>10</v>
      </c>
      <c r="AH60" t="n">
        <v>118235.516098569</v>
      </c>
    </row>
    <row r="61">
      <c r="A61" t="n">
        <v>59</v>
      </c>
      <c r="B61" t="n">
        <v>90</v>
      </c>
      <c r="C61" t="inlineStr">
        <is>
          <t xml:space="preserve">CONCLUIDO	</t>
        </is>
      </c>
      <c r="D61" t="n">
        <v>13.0605</v>
      </c>
      <c r="E61" t="n">
        <v>7.66</v>
      </c>
      <c r="F61" t="n">
        <v>5.09</v>
      </c>
      <c r="G61" t="n">
        <v>76.41</v>
      </c>
      <c r="H61" t="n">
        <v>1.4</v>
      </c>
      <c r="I61" t="n">
        <v>4</v>
      </c>
      <c r="J61" t="n">
        <v>199.15</v>
      </c>
      <c r="K61" t="n">
        <v>52.44</v>
      </c>
      <c r="L61" t="n">
        <v>15.75</v>
      </c>
      <c r="M61" t="n">
        <v>2</v>
      </c>
      <c r="N61" t="n">
        <v>40.96</v>
      </c>
      <c r="O61" t="n">
        <v>24795.95</v>
      </c>
      <c r="P61" t="n">
        <v>54.39</v>
      </c>
      <c r="Q61" t="n">
        <v>202.81</v>
      </c>
      <c r="R61" t="n">
        <v>19.32</v>
      </c>
      <c r="S61" t="n">
        <v>13.89</v>
      </c>
      <c r="T61" t="n">
        <v>1037.73</v>
      </c>
      <c r="U61" t="n">
        <v>0.72</v>
      </c>
      <c r="V61" t="n">
        <v>0.76</v>
      </c>
      <c r="W61" t="n">
        <v>0.64</v>
      </c>
      <c r="X61" t="n">
        <v>0.06</v>
      </c>
      <c r="Y61" t="n">
        <v>1</v>
      </c>
      <c r="Z61" t="n">
        <v>10</v>
      </c>
      <c r="AA61" t="n">
        <v>95.32108364565468</v>
      </c>
      <c r="AB61" t="n">
        <v>130.422511913348</v>
      </c>
      <c r="AC61" t="n">
        <v>117.9751704255178</v>
      </c>
      <c r="AD61" t="n">
        <v>95321.08364565468</v>
      </c>
      <c r="AE61" t="n">
        <v>130422.511913348</v>
      </c>
      <c r="AF61" t="n">
        <v>4.301949864792775e-06</v>
      </c>
      <c r="AG61" t="n">
        <v>10</v>
      </c>
      <c r="AH61" t="n">
        <v>117975.1704255178</v>
      </c>
    </row>
    <row r="62">
      <c r="A62" t="n">
        <v>60</v>
      </c>
      <c r="B62" t="n">
        <v>90</v>
      </c>
      <c r="C62" t="inlineStr">
        <is>
          <t xml:space="preserve">CONCLUIDO	</t>
        </is>
      </c>
      <c r="D62" t="n">
        <v>13.0558</v>
      </c>
      <c r="E62" t="n">
        <v>7.66</v>
      </c>
      <c r="F62" t="n">
        <v>5.1</v>
      </c>
      <c r="G62" t="n">
        <v>76.45</v>
      </c>
      <c r="H62" t="n">
        <v>1.42</v>
      </c>
      <c r="I62" t="n">
        <v>4</v>
      </c>
      <c r="J62" t="n">
        <v>199.54</v>
      </c>
      <c r="K62" t="n">
        <v>52.44</v>
      </c>
      <c r="L62" t="n">
        <v>16</v>
      </c>
      <c r="M62" t="n">
        <v>1</v>
      </c>
      <c r="N62" t="n">
        <v>41.1</v>
      </c>
      <c r="O62" t="n">
        <v>24844.17</v>
      </c>
      <c r="P62" t="n">
        <v>54.05</v>
      </c>
      <c r="Q62" t="n">
        <v>202.81</v>
      </c>
      <c r="R62" t="n">
        <v>19.43</v>
      </c>
      <c r="S62" t="n">
        <v>13.89</v>
      </c>
      <c r="T62" t="n">
        <v>1096.44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95.19422970265401</v>
      </c>
      <c r="AB62" t="n">
        <v>130.2489447521336</v>
      </c>
      <c r="AC62" t="n">
        <v>117.8181682705666</v>
      </c>
      <c r="AD62" t="n">
        <v>95194.22970265402</v>
      </c>
      <c r="AE62" t="n">
        <v>130248.9447521336</v>
      </c>
      <c r="AF62" t="n">
        <v>4.300401749149077e-06</v>
      </c>
      <c r="AG62" t="n">
        <v>10</v>
      </c>
      <c r="AH62" t="n">
        <v>117818.1682705666</v>
      </c>
    </row>
    <row r="63">
      <c r="A63" t="n">
        <v>61</v>
      </c>
      <c r="B63" t="n">
        <v>90</v>
      </c>
      <c r="C63" t="inlineStr">
        <is>
          <t xml:space="preserve">CONCLUIDO	</t>
        </is>
      </c>
      <c r="D63" t="n">
        <v>13.0515</v>
      </c>
      <c r="E63" t="n">
        <v>7.66</v>
      </c>
      <c r="F63" t="n">
        <v>5.1</v>
      </c>
      <c r="G63" t="n">
        <v>76.48999999999999</v>
      </c>
      <c r="H63" t="n">
        <v>1.44</v>
      </c>
      <c r="I63" t="n">
        <v>4</v>
      </c>
      <c r="J63" t="n">
        <v>199.93</v>
      </c>
      <c r="K63" t="n">
        <v>52.44</v>
      </c>
      <c r="L63" t="n">
        <v>16.25</v>
      </c>
      <c r="M63" t="n">
        <v>0</v>
      </c>
      <c r="N63" t="n">
        <v>41.24</v>
      </c>
      <c r="O63" t="n">
        <v>24892.44</v>
      </c>
      <c r="P63" t="n">
        <v>54.06</v>
      </c>
      <c r="Q63" t="n">
        <v>202.81</v>
      </c>
      <c r="R63" t="n">
        <v>19.42</v>
      </c>
      <c r="S63" t="n">
        <v>13.89</v>
      </c>
      <c r="T63" t="n">
        <v>1088.44</v>
      </c>
      <c r="U63" t="n">
        <v>0.72</v>
      </c>
      <c r="V63" t="n">
        <v>0.76</v>
      </c>
      <c r="W63" t="n">
        <v>0.65</v>
      </c>
      <c r="X63" t="n">
        <v>0.06</v>
      </c>
      <c r="Y63" t="n">
        <v>1</v>
      </c>
      <c r="Z63" t="n">
        <v>10</v>
      </c>
      <c r="AA63" t="n">
        <v>95.20677444423973</v>
      </c>
      <c r="AB63" t="n">
        <v>130.2661090210061</v>
      </c>
      <c r="AC63" t="n">
        <v>117.8336944057081</v>
      </c>
      <c r="AD63" t="n">
        <v>95206.77444423972</v>
      </c>
      <c r="AE63" t="n">
        <v>130266.1090210061</v>
      </c>
      <c r="AF63" t="n">
        <v>4.298985388028247e-06</v>
      </c>
      <c r="AG63" t="n">
        <v>10</v>
      </c>
      <c r="AH63" t="n">
        <v>117833.6944057081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8.313499999999999</v>
      </c>
      <c r="E2" t="n">
        <v>12.03</v>
      </c>
      <c r="F2" t="n">
        <v>6.46</v>
      </c>
      <c r="G2" t="n">
        <v>5.54</v>
      </c>
      <c r="H2" t="n">
        <v>0.08</v>
      </c>
      <c r="I2" t="n">
        <v>70</v>
      </c>
      <c r="J2" t="n">
        <v>213.37</v>
      </c>
      <c r="K2" t="n">
        <v>56.13</v>
      </c>
      <c r="L2" t="n">
        <v>1</v>
      </c>
      <c r="M2" t="n">
        <v>68</v>
      </c>
      <c r="N2" t="n">
        <v>46.25</v>
      </c>
      <c r="O2" t="n">
        <v>26550.29</v>
      </c>
      <c r="P2" t="n">
        <v>95.36</v>
      </c>
      <c r="Q2" t="n">
        <v>202.86</v>
      </c>
      <c r="R2" t="n">
        <v>62.19</v>
      </c>
      <c r="S2" t="n">
        <v>13.89</v>
      </c>
      <c r="T2" t="n">
        <v>22144.66</v>
      </c>
      <c r="U2" t="n">
        <v>0.22</v>
      </c>
      <c r="V2" t="n">
        <v>0.6</v>
      </c>
      <c r="W2" t="n">
        <v>0.75</v>
      </c>
      <c r="X2" t="n">
        <v>1.42</v>
      </c>
      <c r="Y2" t="n">
        <v>1</v>
      </c>
      <c r="Z2" t="n">
        <v>10</v>
      </c>
      <c r="AA2" t="n">
        <v>180.2570487487203</v>
      </c>
      <c r="AB2" t="n">
        <v>246.6356464776266</v>
      </c>
      <c r="AC2" t="n">
        <v>223.0970865331774</v>
      </c>
      <c r="AD2" t="n">
        <v>180257.0487487203</v>
      </c>
      <c r="AE2" t="n">
        <v>246635.6464776266</v>
      </c>
      <c r="AF2" t="n">
        <v>2.707452189203661e-06</v>
      </c>
      <c r="AG2" t="n">
        <v>16</v>
      </c>
      <c r="AH2" t="n">
        <v>223097.0865331774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9.1266</v>
      </c>
      <c r="E3" t="n">
        <v>10.96</v>
      </c>
      <c r="F3" t="n">
        <v>6.11</v>
      </c>
      <c r="G3" t="n">
        <v>6.91</v>
      </c>
      <c r="H3" t="n">
        <v>0.1</v>
      </c>
      <c r="I3" t="n">
        <v>53</v>
      </c>
      <c r="J3" t="n">
        <v>213.78</v>
      </c>
      <c r="K3" t="n">
        <v>56.13</v>
      </c>
      <c r="L3" t="n">
        <v>1.25</v>
      </c>
      <c r="M3" t="n">
        <v>51</v>
      </c>
      <c r="N3" t="n">
        <v>46.4</v>
      </c>
      <c r="O3" t="n">
        <v>26600.32</v>
      </c>
      <c r="P3" t="n">
        <v>89.92</v>
      </c>
      <c r="Q3" t="n">
        <v>202.91</v>
      </c>
      <c r="R3" t="n">
        <v>50.75</v>
      </c>
      <c r="S3" t="n">
        <v>13.89</v>
      </c>
      <c r="T3" t="n">
        <v>16508.96</v>
      </c>
      <c r="U3" t="n">
        <v>0.27</v>
      </c>
      <c r="V3" t="n">
        <v>0.63</v>
      </c>
      <c r="W3" t="n">
        <v>0.73</v>
      </c>
      <c r="X3" t="n">
        <v>1.07</v>
      </c>
      <c r="Y3" t="n">
        <v>1</v>
      </c>
      <c r="Z3" t="n">
        <v>10</v>
      </c>
      <c r="AA3" t="n">
        <v>163.7051636749374</v>
      </c>
      <c r="AB3" t="n">
        <v>223.9886271020549</v>
      </c>
      <c r="AC3" t="n">
        <v>202.6114669015118</v>
      </c>
      <c r="AD3" t="n">
        <v>163705.1636749374</v>
      </c>
      <c r="AE3" t="n">
        <v>223988.6271020549</v>
      </c>
      <c r="AF3" t="n">
        <v>2.972253942381203e-06</v>
      </c>
      <c r="AG3" t="n">
        <v>15</v>
      </c>
      <c r="AH3" t="n">
        <v>202611.4669015118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9.692500000000001</v>
      </c>
      <c r="E4" t="n">
        <v>10.32</v>
      </c>
      <c r="F4" t="n">
        <v>5.89</v>
      </c>
      <c r="G4" t="n">
        <v>8.220000000000001</v>
      </c>
      <c r="H4" t="n">
        <v>0.12</v>
      </c>
      <c r="I4" t="n">
        <v>43</v>
      </c>
      <c r="J4" t="n">
        <v>214.19</v>
      </c>
      <c r="K4" t="n">
        <v>56.13</v>
      </c>
      <c r="L4" t="n">
        <v>1.5</v>
      </c>
      <c r="M4" t="n">
        <v>41</v>
      </c>
      <c r="N4" t="n">
        <v>46.56</v>
      </c>
      <c r="O4" t="n">
        <v>26650.41</v>
      </c>
      <c r="P4" t="n">
        <v>86.58</v>
      </c>
      <c r="Q4" t="n">
        <v>202.83</v>
      </c>
      <c r="R4" t="n">
        <v>44.18</v>
      </c>
      <c r="S4" t="n">
        <v>13.89</v>
      </c>
      <c r="T4" t="n">
        <v>13274.94</v>
      </c>
      <c r="U4" t="n">
        <v>0.31</v>
      </c>
      <c r="V4" t="n">
        <v>0.66</v>
      </c>
      <c r="W4" t="n">
        <v>0.7</v>
      </c>
      <c r="X4" t="n">
        <v>0.85</v>
      </c>
      <c r="Y4" t="n">
        <v>1</v>
      </c>
      <c r="Z4" t="n">
        <v>10</v>
      </c>
      <c r="AA4" t="n">
        <v>151.3200406533756</v>
      </c>
      <c r="AB4" t="n">
        <v>207.0427553908973</v>
      </c>
      <c r="AC4" t="n">
        <v>187.2828854027813</v>
      </c>
      <c r="AD4" t="n">
        <v>151320.0406533756</v>
      </c>
      <c r="AE4" t="n">
        <v>207042.7553908973</v>
      </c>
      <c r="AF4" t="n">
        <v>3.156550230812111e-06</v>
      </c>
      <c r="AG4" t="n">
        <v>14</v>
      </c>
      <c r="AH4" t="n">
        <v>187282.8854027813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10.1195</v>
      </c>
      <c r="E5" t="n">
        <v>9.880000000000001</v>
      </c>
      <c r="F5" t="n">
        <v>5.75</v>
      </c>
      <c r="G5" t="n">
        <v>9.58</v>
      </c>
      <c r="H5" t="n">
        <v>0.14</v>
      </c>
      <c r="I5" t="n">
        <v>36</v>
      </c>
      <c r="J5" t="n">
        <v>214.59</v>
      </c>
      <c r="K5" t="n">
        <v>56.13</v>
      </c>
      <c r="L5" t="n">
        <v>1.75</v>
      </c>
      <c r="M5" t="n">
        <v>34</v>
      </c>
      <c r="N5" t="n">
        <v>46.72</v>
      </c>
      <c r="O5" t="n">
        <v>26700.55</v>
      </c>
      <c r="P5" t="n">
        <v>84.34999999999999</v>
      </c>
      <c r="Q5" t="n">
        <v>202.82</v>
      </c>
      <c r="R5" t="n">
        <v>39.46</v>
      </c>
      <c r="S5" t="n">
        <v>13.89</v>
      </c>
      <c r="T5" t="n">
        <v>10951.8</v>
      </c>
      <c r="U5" t="n">
        <v>0.35</v>
      </c>
      <c r="V5" t="n">
        <v>0.67</v>
      </c>
      <c r="W5" t="n">
        <v>0.7</v>
      </c>
      <c r="X5" t="n">
        <v>0.71</v>
      </c>
      <c r="Y5" t="n">
        <v>1</v>
      </c>
      <c r="Z5" t="n">
        <v>10</v>
      </c>
      <c r="AA5" t="n">
        <v>140.8692662645782</v>
      </c>
      <c r="AB5" t="n">
        <v>192.7435448165255</v>
      </c>
      <c r="AC5" t="n">
        <v>174.3483714165549</v>
      </c>
      <c r="AD5" t="n">
        <v>140869.2662645782</v>
      </c>
      <c r="AE5" t="n">
        <v>192743.5448165255</v>
      </c>
      <c r="AF5" t="n">
        <v>3.295611045726403e-06</v>
      </c>
      <c r="AG5" t="n">
        <v>13</v>
      </c>
      <c r="AH5" t="n">
        <v>174348.3714165549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10.4499</v>
      </c>
      <c r="E6" t="n">
        <v>9.57</v>
      </c>
      <c r="F6" t="n">
        <v>5.65</v>
      </c>
      <c r="G6" t="n">
        <v>10.93</v>
      </c>
      <c r="H6" t="n">
        <v>0.17</v>
      </c>
      <c r="I6" t="n">
        <v>31</v>
      </c>
      <c r="J6" t="n">
        <v>215</v>
      </c>
      <c r="K6" t="n">
        <v>56.13</v>
      </c>
      <c r="L6" t="n">
        <v>2</v>
      </c>
      <c r="M6" t="n">
        <v>29</v>
      </c>
      <c r="N6" t="n">
        <v>46.87</v>
      </c>
      <c r="O6" t="n">
        <v>26750.75</v>
      </c>
      <c r="P6" t="n">
        <v>82.69</v>
      </c>
      <c r="Q6" t="n">
        <v>202.84</v>
      </c>
      <c r="R6" t="n">
        <v>36.52</v>
      </c>
      <c r="S6" t="n">
        <v>13.89</v>
      </c>
      <c r="T6" t="n">
        <v>9507.030000000001</v>
      </c>
      <c r="U6" t="n">
        <v>0.38</v>
      </c>
      <c r="V6" t="n">
        <v>0.6899999999999999</v>
      </c>
      <c r="W6" t="n">
        <v>0.6899999999999999</v>
      </c>
      <c r="X6" t="n">
        <v>0.61</v>
      </c>
      <c r="Y6" t="n">
        <v>1</v>
      </c>
      <c r="Z6" t="n">
        <v>10</v>
      </c>
      <c r="AA6" t="n">
        <v>138.3496164278791</v>
      </c>
      <c r="AB6" t="n">
        <v>189.2960487508499</v>
      </c>
      <c r="AC6" t="n">
        <v>171.2298995367952</v>
      </c>
      <c r="AD6" t="n">
        <v>138349.6164278791</v>
      </c>
      <c r="AE6" t="n">
        <v>189296.0487508499</v>
      </c>
      <c r="AF6" t="n">
        <v>3.403212200873198e-06</v>
      </c>
      <c r="AG6" t="n">
        <v>13</v>
      </c>
      <c r="AH6" t="n">
        <v>171229.8995367952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10.7309</v>
      </c>
      <c r="E7" t="n">
        <v>9.32</v>
      </c>
      <c r="F7" t="n">
        <v>5.57</v>
      </c>
      <c r="G7" t="n">
        <v>12.37</v>
      </c>
      <c r="H7" t="n">
        <v>0.19</v>
      </c>
      <c r="I7" t="n">
        <v>27</v>
      </c>
      <c r="J7" t="n">
        <v>215.41</v>
      </c>
      <c r="K7" t="n">
        <v>56.13</v>
      </c>
      <c r="L7" t="n">
        <v>2.25</v>
      </c>
      <c r="M7" t="n">
        <v>25</v>
      </c>
      <c r="N7" t="n">
        <v>47.03</v>
      </c>
      <c r="O7" t="n">
        <v>26801</v>
      </c>
      <c r="P7" t="n">
        <v>81.34999999999999</v>
      </c>
      <c r="Q7" t="n">
        <v>202.88</v>
      </c>
      <c r="R7" t="n">
        <v>34.16</v>
      </c>
      <c r="S7" t="n">
        <v>13.89</v>
      </c>
      <c r="T7" t="n">
        <v>8343.07</v>
      </c>
      <c r="U7" t="n">
        <v>0.41</v>
      </c>
      <c r="V7" t="n">
        <v>0.7</v>
      </c>
      <c r="W7" t="n">
        <v>0.68</v>
      </c>
      <c r="X7" t="n">
        <v>0.53</v>
      </c>
      <c r="Y7" t="n">
        <v>1</v>
      </c>
      <c r="Z7" t="n">
        <v>10</v>
      </c>
      <c r="AA7" t="n">
        <v>136.3689778010129</v>
      </c>
      <c r="AB7" t="n">
        <v>186.5860516019638</v>
      </c>
      <c r="AC7" t="n">
        <v>168.778540712293</v>
      </c>
      <c r="AD7" t="n">
        <v>136368.9778010129</v>
      </c>
      <c r="AE7" t="n">
        <v>186586.0516019638</v>
      </c>
      <c r="AF7" t="n">
        <v>3.494725289844899e-06</v>
      </c>
      <c r="AG7" t="n">
        <v>13</v>
      </c>
      <c r="AH7" t="n">
        <v>168778.540712293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10.9786</v>
      </c>
      <c r="E8" t="n">
        <v>9.109999999999999</v>
      </c>
      <c r="F8" t="n">
        <v>5.48</v>
      </c>
      <c r="G8" t="n">
        <v>13.71</v>
      </c>
      <c r="H8" t="n">
        <v>0.21</v>
      </c>
      <c r="I8" t="n">
        <v>24</v>
      </c>
      <c r="J8" t="n">
        <v>215.82</v>
      </c>
      <c r="K8" t="n">
        <v>56.13</v>
      </c>
      <c r="L8" t="n">
        <v>2.5</v>
      </c>
      <c r="M8" t="n">
        <v>22</v>
      </c>
      <c r="N8" t="n">
        <v>47.19</v>
      </c>
      <c r="O8" t="n">
        <v>26851.31</v>
      </c>
      <c r="P8" t="n">
        <v>79.95</v>
      </c>
      <c r="Q8" t="n">
        <v>202.82</v>
      </c>
      <c r="R8" t="n">
        <v>31.33</v>
      </c>
      <c r="S8" t="n">
        <v>13.89</v>
      </c>
      <c r="T8" t="n">
        <v>6943.94</v>
      </c>
      <c r="U8" t="n">
        <v>0.44</v>
      </c>
      <c r="V8" t="n">
        <v>0.71</v>
      </c>
      <c r="W8" t="n">
        <v>0.68</v>
      </c>
      <c r="X8" t="n">
        <v>0.44</v>
      </c>
      <c r="Y8" t="n">
        <v>1</v>
      </c>
      <c r="Z8" t="n">
        <v>10</v>
      </c>
      <c r="AA8" t="n">
        <v>127.7008959271722</v>
      </c>
      <c r="AB8" t="n">
        <v>174.7259995733976</v>
      </c>
      <c r="AC8" t="n">
        <v>158.0503954036419</v>
      </c>
      <c r="AD8" t="n">
        <v>127700.8959271722</v>
      </c>
      <c r="AE8" t="n">
        <v>174725.9995733976</v>
      </c>
      <c r="AF8" t="n">
        <v>3.575393589269419e-06</v>
      </c>
      <c r="AG8" t="n">
        <v>12</v>
      </c>
      <c r="AH8" t="n">
        <v>158050.3954036419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11.1115</v>
      </c>
      <c r="E9" t="n">
        <v>9</v>
      </c>
      <c r="F9" t="n">
        <v>5.46</v>
      </c>
      <c r="G9" t="n">
        <v>14.89</v>
      </c>
      <c r="H9" t="n">
        <v>0.23</v>
      </c>
      <c r="I9" t="n">
        <v>22</v>
      </c>
      <c r="J9" t="n">
        <v>216.22</v>
      </c>
      <c r="K9" t="n">
        <v>56.13</v>
      </c>
      <c r="L9" t="n">
        <v>2.75</v>
      </c>
      <c r="M9" t="n">
        <v>20</v>
      </c>
      <c r="N9" t="n">
        <v>47.35</v>
      </c>
      <c r="O9" t="n">
        <v>26901.66</v>
      </c>
      <c r="P9" t="n">
        <v>79.44</v>
      </c>
      <c r="Q9" t="n">
        <v>202.88</v>
      </c>
      <c r="R9" t="n">
        <v>30.88</v>
      </c>
      <c r="S9" t="n">
        <v>13.89</v>
      </c>
      <c r="T9" t="n">
        <v>6728.54</v>
      </c>
      <c r="U9" t="n">
        <v>0.45</v>
      </c>
      <c r="V9" t="n">
        <v>0.71</v>
      </c>
      <c r="W9" t="n">
        <v>0.67</v>
      </c>
      <c r="X9" t="n">
        <v>0.42</v>
      </c>
      <c r="Y9" t="n">
        <v>1</v>
      </c>
      <c r="Z9" t="n">
        <v>10</v>
      </c>
      <c r="AA9" t="n">
        <v>126.914759648659</v>
      </c>
      <c r="AB9" t="n">
        <v>173.6503732352515</v>
      </c>
      <c r="AC9" t="n">
        <v>157.0774253335571</v>
      </c>
      <c r="AD9" t="n">
        <v>126914.759648659</v>
      </c>
      <c r="AE9" t="n">
        <v>173650.3732352516</v>
      </c>
      <c r="AF9" t="n">
        <v>3.618675046651407e-06</v>
      </c>
      <c r="AG9" t="n">
        <v>12</v>
      </c>
      <c r="AH9" t="n">
        <v>157077.4253335571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11.2542</v>
      </c>
      <c r="E10" t="n">
        <v>8.890000000000001</v>
      </c>
      <c r="F10" t="n">
        <v>5.43</v>
      </c>
      <c r="G10" t="n">
        <v>16.29</v>
      </c>
      <c r="H10" t="n">
        <v>0.25</v>
      </c>
      <c r="I10" t="n">
        <v>20</v>
      </c>
      <c r="J10" t="n">
        <v>216.63</v>
      </c>
      <c r="K10" t="n">
        <v>56.13</v>
      </c>
      <c r="L10" t="n">
        <v>3</v>
      </c>
      <c r="M10" t="n">
        <v>18</v>
      </c>
      <c r="N10" t="n">
        <v>47.51</v>
      </c>
      <c r="O10" t="n">
        <v>26952.08</v>
      </c>
      <c r="P10" t="n">
        <v>78.91</v>
      </c>
      <c r="Q10" t="n">
        <v>202.84</v>
      </c>
      <c r="R10" t="n">
        <v>29.83</v>
      </c>
      <c r="S10" t="n">
        <v>13.89</v>
      </c>
      <c r="T10" t="n">
        <v>6216.55</v>
      </c>
      <c r="U10" t="n">
        <v>0.47</v>
      </c>
      <c r="V10" t="n">
        <v>0.71</v>
      </c>
      <c r="W10" t="n">
        <v>0.67</v>
      </c>
      <c r="X10" t="n">
        <v>0.39</v>
      </c>
      <c r="Y10" t="n">
        <v>1</v>
      </c>
      <c r="Z10" t="n">
        <v>10</v>
      </c>
      <c r="AA10" t="n">
        <v>126.0937595353186</v>
      </c>
      <c r="AB10" t="n">
        <v>172.5270446602109</v>
      </c>
      <c r="AC10" t="n">
        <v>156.0613056611165</v>
      </c>
      <c r="AD10" t="n">
        <v>126093.7595353186</v>
      </c>
      <c r="AE10" t="n">
        <v>172527.044660211</v>
      </c>
      <c r="AF10" t="n">
        <v>3.665148063719955e-06</v>
      </c>
      <c r="AG10" t="n">
        <v>12</v>
      </c>
      <c r="AH10" t="n">
        <v>156061.3056611165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11.3439</v>
      </c>
      <c r="E11" t="n">
        <v>8.82</v>
      </c>
      <c r="F11" t="n">
        <v>5.4</v>
      </c>
      <c r="G11" t="n">
        <v>17.05</v>
      </c>
      <c r="H11" t="n">
        <v>0.27</v>
      </c>
      <c r="I11" t="n">
        <v>19</v>
      </c>
      <c r="J11" t="n">
        <v>217.04</v>
      </c>
      <c r="K11" t="n">
        <v>56.13</v>
      </c>
      <c r="L11" t="n">
        <v>3.25</v>
      </c>
      <c r="M11" t="n">
        <v>17</v>
      </c>
      <c r="N11" t="n">
        <v>47.66</v>
      </c>
      <c r="O11" t="n">
        <v>27002.55</v>
      </c>
      <c r="P11" t="n">
        <v>78.43000000000001</v>
      </c>
      <c r="Q11" t="n">
        <v>202.81</v>
      </c>
      <c r="R11" t="n">
        <v>28.86</v>
      </c>
      <c r="S11" t="n">
        <v>13.89</v>
      </c>
      <c r="T11" t="n">
        <v>5733.03</v>
      </c>
      <c r="U11" t="n">
        <v>0.48</v>
      </c>
      <c r="V11" t="n">
        <v>0.72</v>
      </c>
      <c r="W11" t="n">
        <v>0.67</v>
      </c>
      <c r="X11" t="n">
        <v>0.36</v>
      </c>
      <c r="Y11" t="n">
        <v>1</v>
      </c>
      <c r="Z11" t="n">
        <v>10</v>
      </c>
      <c r="AA11" t="n">
        <v>125.5099297639033</v>
      </c>
      <c r="AB11" t="n">
        <v>171.7282230102093</v>
      </c>
      <c r="AC11" t="n">
        <v>155.3387224282375</v>
      </c>
      <c r="AD11" t="n">
        <v>125509.9297639033</v>
      </c>
      <c r="AE11" t="n">
        <v>171728.2230102094</v>
      </c>
      <c r="AF11" t="n">
        <v>3.694360604932629e-06</v>
      </c>
      <c r="AG11" t="n">
        <v>12</v>
      </c>
      <c r="AH11" t="n">
        <v>155338.7224282375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11.5244</v>
      </c>
      <c r="E12" t="n">
        <v>8.68</v>
      </c>
      <c r="F12" t="n">
        <v>5.35</v>
      </c>
      <c r="G12" t="n">
        <v>18.87</v>
      </c>
      <c r="H12" t="n">
        <v>0.29</v>
      </c>
      <c r="I12" t="n">
        <v>17</v>
      </c>
      <c r="J12" t="n">
        <v>217.45</v>
      </c>
      <c r="K12" t="n">
        <v>56.13</v>
      </c>
      <c r="L12" t="n">
        <v>3.5</v>
      </c>
      <c r="M12" t="n">
        <v>15</v>
      </c>
      <c r="N12" t="n">
        <v>47.82</v>
      </c>
      <c r="O12" t="n">
        <v>27053.07</v>
      </c>
      <c r="P12" t="n">
        <v>77.28</v>
      </c>
      <c r="Q12" t="n">
        <v>202.82</v>
      </c>
      <c r="R12" t="n">
        <v>27.28</v>
      </c>
      <c r="S12" t="n">
        <v>13.89</v>
      </c>
      <c r="T12" t="n">
        <v>4954.12</v>
      </c>
      <c r="U12" t="n">
        <v>0.51</v>
      </c>
      <c r="V12" t="n">
        <v>0.72</v>
      </c>
      <c r="W12" t="n">
        <v>0.66</v>
      </c>
      <c r="X12" t="n">
        <v>0.31</v>
      </c>
      <c r="Y12" t="n">
        <v>1</v>
      </c>
      <c r="Z12" t="n">
        <v>10</v>
      </c>
      <c r="AA12" t="n">
        <v>124.2829347315566</v>
      </c>
      <c r="AB12" t="n">
        <v>170.049394275753</v>
      </c>
      <c r="AC12" t="n">
        <v>153.8201187519462</v>
      </c>
      <c r="AD12" t="n">
        <v>124282.9347315566</v>
      </c>
      <c r="AE12" t="n">
        <v>170049.394275753</v>
      </c>
      <c r="AF12" t="n">
        <v>3.753143923649326e-06</v>
      </c>
      <c r="AG12" t="n">
        <v>12</v>
      </c>
      <c r="AH12" t="n">
        <v>153820.1187519462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11.5923</v>
      </c>
      <c r="E13" t="n">
        <v>8.630000000000001</v>
      </c>
      <c r="F13" t="n">
        <v>5.34</v>
      </c>
      <c r="G13" t="n">
        <v>20.02</v>
      </c>
      <c r="H13" t="n">
        <v>0.31</v>
      </c>
      <c r="I13" t="n">
        <v>16</v>
      </c>
      <c r="J13" t="n">
        <v>217.86</v>
      </c>
      <c r="K13" t="n">
        <v>56.13</v>
      </c>
      <c r="L13" t="n">
        <v>3.75</v>
      </c>
      <c r="M13" t="n">
        <v>14</v>
      </c>
      <c r="N13" t="n">
        <v>47.98</v>
      </c>
      <c r="O13" t="n">
        <v>27103.65</v>
      </c>
      <c r="P13" t="n">
        <v>77.09</v>
      </c>
      <c r="Q13" t="n">
        <v>202.82</v>
      </c>
      <c r="R13" t="n">
        <v>26.86</v>
      </c>
      <c r="S13" t="n">
        <v>13.89</v>
      </c>
      <c r="T13" t="n">
        <v>4748.96</v>
      </c>
      <c r="U13" t="n">
        <v>0.52</v>
      </c>
      <c r="V13" t="n">
        <v>0.72</v>
      </c>
      <c r="W13" t="n">
        <v>0.67</v>
      </c>
      <c r="X13" t="n">
        <v>0.3</v>
      </c>
      <c r="Y13" t="n">
        <v>1</v>
      </c>
      <c r="Z13" t="n">
        <v>10</v>
      </c>
      <c r="AA13" t="n">
        <v>123.9512454041328</v>
      </c>
      <c r="AB13" t="n">
        <v>169.5955623048715</v>
      </c>
      <c r="AC13" t="n">
        <v>153.4095998674084</v>
      </c>
      <c r="AD13" t="n">
        <v>123951.2454041328</v>
      </c>
      <c r="AE13" t="n">
        <v>169595.5623048715</v>
      </c>
      <c r="AF13" t="n">
        <v>3.775256872906188e-06</v>
      </c>
      <c r="AG13" t="n">
        <v>12</v>
      </c>
      <c r="AH13" t="n">
        <v>153409.5998674084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11.6539</v>
      </c>
      <c r="E14" t="n">
        <v>8.58</v>
      </c>
      <c r="F14" t="n">
        <v>5.33</v>
      </c>
      <c r="G14" t="n">
        <v>21.34</v>
      </c>
      <c r="H14" t="n">
        <v>0.33</v>
      </c>
      <c r="I14" t="n">
        <v>15</v>
      </c>
      <c r="J14" t="n">
        <v>218.27</v>
      </c>
      <c r="K14" t="n">
        <v>56.13</v>
      </c>
      <c r="L14" t="n">
        <v>4</v>
      </c>
      <c r="M14" t="n">
        <v>13</v>
      </c>
      <c r="N14" t="n">
        <v>48.15</v>
      </c>
      <c r="O14" t="n">
        <v>27154.29</v>
      </c>
      <c r="P14" t="n">
        <v>76.92</v>
      </c>
      <c r="Q14" t="n">
        <v>202.83</v>
      </c>
      <c r="R14" t="n">
        <v>26.96</v>
      </c>
      <c r="S14" t="n">
        <v>13.89</v>
      </c>
      <c r="T14" t="n">
        <v>4805.77</v>
      </c>
      <c r="U14" t="n">
        <v>0.52</v>
      </c>
      <c r="V14" t="n">
        <v>0.73</v>
      </c>
      <c r="W14" t="n">
        <v>0.66</v>
      </c>
      <c r="X14" t="n">
        <v>0.3</v>
      </c>
      <c r="Y14" t="n">
        <v>1</v>
      </c>
      <c r="Z14" t="n">
        <v>10</v>
      </c>
      <c r="AA14" t="n">
        <v>123.654143464039</v>
      </c>
      <c r="AB14" t="n">
        <v>169.1890543232229</v>
      </c>
      <c r="AC14" t="n">
        <v>153.0418884369906</v>
      </c>
      <c r="AD14" t="n">
        <v>123654.143464039</v>
      </c>
      <c r="AE14" t="n">
        <v>169189.0543232229</v>
      </c>
      <c r="AF14" t="n">
        <v>3.795318105221693e-06</v>
      </c>
      <c r="AG14" t="n">
        <v>12</v>
      </c>
      <c r="AH14" t="n">
        <v>153041.8884369906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11.757</v>
      </c>
      <c r="E15" t="n">
        <v>8.51</v>
      </c>
      <c r="F15" t="n">
        <v>5.3</v>
      </c>
      <c r="G15" t="n">
        <v>22.72</v>
      </c>
      <c r="H15" t="n">
        <v>0.35</v>
      </c>
      <c r="I15" t="n">
        <v>14</v>
      </c>
      <c r="J15" t="n">
        <v>218.68</v>
      </c>
      <c r="K15" t="n">
        <v>56.13</v>
      </c>
      <c r="L15" t="n">
        <v>4.25</v>
      </c>
      <c r="M15" t="n">
        <v>12</v>
      </c>
      <c r="N15" t="n">
        <v>48.31</v>
      </c>
      <c r="O15" t="n">
        <v>27204.98</v>
      </c>
      <c r="P15" t="n">
        <v>76.29000000000001</v>
      </c>
      <c r="Q15" t="n">
        <v>202.84</v>
      </c>
      <c r="R15" t="n">
        <v>25.84</v>
      </c>
      <c r="S15" t="n">
        <v>13.89</v>
      </c>
      <c r="T15" t="n">
        <v>4249.4</v>
      </c>
      <c r="U15" t="n">
        <v>0.54</v>
      </c>
      <c r="V15" t="n">
        <v>0.73</v>
      </c>
      <c r="W15" t="n">
        <v>0.66</v>
      </c>
      <c r="X15" t="n">
        <v>0.26</v>
      </c>
      <c r="Y15" t="n">
        <v>1</v>
      </c>
      <c r="Z15" t="n">
        <v>10</v>
      </c>
      <c r="AA15" t="n">
        <v>122.9948881406177</v>
      </c>
      <c r="AB15" t="n">
        <v>168.2870321054261</v>
      </c>
      <c r="AC15" t="n">
        <v>152.225953953664</v>
      </c>
      <c r="AD15" t="n">
        <v>122994.8881406177</v>
      </c>
      <c r="AE15" t="n">
        <v>168287.0321054261</v>
      </c>
      <c r="AF15" t="n">
        <v>3.828894615801701e-06</v>
      </c>
      <c r="AG15" t="n">
        <v>12</v>
      </c>
      <c r="AH15" t="n">
        <v>152225.953953664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11.7563</v>
      </c>
      <c r="E16" t="n">
        <v>8.51</v>
      </c>
      <c r="F16" t="n">
        <v>5.3</v>
      </c>
      <c r="G16" t="n">
        <v>22.72</v>
      </c>
      <c r="H16" t="n">
        <v>0.36</v>
      </c>
      <c r="I16" t="n">
        <v>14</v>
      </c>
      <c r="J16" t="n">
        <v>219.09</v>
      </c>
      <c r="K16" t="n">
        <v>56.13</v>
      </c>
      <c r="L16" t="n">
        <v>4.5</v>
      </c>
      <c r="M16" t="n">
        <v>12</v>
      </c>
      <c r="N16" t="n">
        <v>48.47</v>
      </c>
      <c r="O16" t="n">
        <v>27255.72</v>
      </c>
      <c r="P16" t="n">
        <v>76.22</v>
      </c>
      <c r="Q16" t="n">
        <v>202.81</v>
      </c>
      <c r="R16" t="n">
        <v>26.01</v>
      </c>
      <c r="S16" t="n">
        <v>13.89</v>
      </c>
      <c r="T16" t="n">
        <v>4334.54</v>
      </c>
      <c r="U16" t="n">
        <v>0.53</v>
      </c>
      <c r="V16" t="n">
        <v>0.73</v>
      </c>
      <c r="W16" t="n">
        <v>0.66</v>
      </c>
      <c r="X16" t="n">
        <v>0.26</v>
      </c>
      <c r="Y16" t="n">
        <v>1</v>
      </c>
      <c r="Z16" t="n">
        <v>10</v>
      </c>
      <c r="AA16" t="n">
        <v>122.9648033356481</v>
      </c>
      <c r="AB16" t="n">
        <v>168.2458687480188</v>
      </c>
      <c r="AC16" t="n">
        <v>152.1887191693144</v>
      </c>
      <c r="AD16" t="n">
        <v>122964.8033356481</v>
      </c>
      <c r="AE16" t="n">
        <v>168245.8687480188</v>
      </c>
      <c r="AF16" t="n">
        <v>3.828666647252661e-06</v>
      </c>
      <c r="AG16" t="n">
        <v>12</v>
      </c>
      <c r="AH16" t="n">
        <v>152188.7191693144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11.8671</v>
      </c>
      <c r="E17" t="n">
        <v>8.43</v>
      </c>
      <c r="F17" t="n">
        <v>5.26</v>
      </c>
      <c r="G17" t="n">
        <v>24.3</v>
      </c>
      <c r="H17" t="n">
        <v>0.38</v>
      </c>
      <c r="I17" t="n">
        <v>13</v>
      </c>
      <c r="J17" t="n">
        <v>219.51</v>
      </c>
      <c r="K17" t="n">
        <v>56.13</v>
      </c>
      <c r="L17" t="n">
        <v>4.75</v>
      </c>
      <c r="M17" t="n">
        <v>11</v>
      </c>
      <c r="N17" t="n">
        <v>48.63</v>
      </c>
      <c r="O17" t="n">
        <v>27306.53</v>
      </c>
      <c r="P17" t="n">
        <v>75.45999999999999</v>
      </c>
      <c r="Q17" t="n">
        <v>202.82</v>
      </c>
      <c r="R17" t="n">
        <v>24.78</v>
      </c>
      <c r="S17" t="n">
        <v>13.89</v>
      </c>
      <c r="T17" t="n">
        <v>3723.09</v>
      </c>
      <c r="U17" t="n">
        <v>0.5600000000000001</v>
      </c>
      <c r="V17" t="n">
        <v>0.73</v>
      </c>
      <c r="W17" t="n">
        <v>0.65</v>
      </c>
      <c r="X17" t="n">
        <v>0.23</v>
      </c>
      <c r="Y17" t="n">
        <v>1</v>
      </c>
      <c r="Z17" t="n">
        <v>10</v>
      </c>
      <c r="AA17" t="n">
        <v>115.3424923375404</v>
      </c>
      <c r="AB17" t="n">
        <v>157.8166865677848</v>
      </c>
      <c r="AC17" t="n">
        <v>142.7548834989095</v>
      </c>
      <c r="AD17" t="n">
        <v>115342.4923375404</v>
      </c>
      <c r="AE17" t="n">
        <v>157816.6865677848</v>
      </c>
      <c r="AF17" t="n">
        <v>3.864750811872108e-06</v>
      </c>
      <c r="AG17" t="n">
        <v>11</v>
      </c>
      <c r="AH17" t="n">
        <v>142754.8834989095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11.9288</v>
      </c>
      <c r="E18" t="n">
        <v>8.380000000000001</v>
      </c>
      <c r="F18" t="n">
        <v>5.26</v>
      </c>
      <c r="G18" t="n">
        <v>26.32</v>
      </c>
      <c r="H18" t="n">
        <v>0.4</v>
      </c>
      <c r="I18" t="n">
        <v>12</v>
      </c>
      <c r="J18" t="n">
        <v>219.92</v>
      </c>
      <c r="K18" t="n">
        <v>56.13</v>
      </c>
      <c r="L18" t="n">
        <v>5</v>
      </c>
      <c r="M18" t="n">
        <v>10</v>
      </c>
      <c r="N18" t="n">
        <v>48.79</v>
      </c>
      <c r="O18" t="n">
        <v>27357.39</v>
      </c>
      <c r="P18" t="n">
        <v>75.48999999999999</v>
      </c>
      <c r="Q18" t="n">
        <v>202.81</v>
      </c>
      <c r="R18" t="n">
        <v>24.56</v>
      </c>
      <c r="S18" t="n">
        <v>13.89</v>
      </c>
      <c r="T18" t="n">
        <v>3621.46</v>
      </c>
      <c r="U18" t="n">
        <v>0.57</v>
      </c>
      <c r="V18" t="n">
        <v>0.73</v>
      </c>
      <c r="W18" t="n">
        <v>0.66</v>
      </c>
      <c r="X18" t="n">
        <v>0.23</v>
      </c>
      <c r="Y18" t="n">
        <v>1</v>
      </c>
      <c r="Z18" t="n">
        <v>10</v>
      </c>
      <c r="AA18" t="n">
        <v>115.1587946093248</v>
      </c>
      <c r="AB18" t="n">
        <v>157.5653432318685</v>
      </c>
      <c r="AC18" t="n">
        <v>142.5275280182104</v>
      </c>
      <c r="AD18" t="n">
        <v>115158.7946093248</v>
      </c>
      <c r="AE18" t="n">
        <v>157565.3432318685</v>
      </c>
      <c r="AF18" t="n">
        <v>3.884844611123189e-06</v>
      </c>
      <c r="AG18" t="n">
        <v>11</v>
      </c>
      <c r="AH18" t="n">
        <v>142527.5280182104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11.9249</v>
      </c>
      <c r="E19" t="n">
        <v>8.390000000000001</v>
      </c>
      <c r="F19" t="n">
        <v>5.27</v>
      </c>
      <c r="G19" t="n">
        <v>26.33</v>
      </c>
      <c r="H19" t="n">
        <v>0.42</v>
      </c>
      <c r="I19" t="n">
        <v>12</v>
      </c>
      <c r="J19" t="n">
        <v>220.33</v>
      </c>
      <c r="K19" t="n">
        <v>56.13</v>
      </c>
      <c r="L19" t="n">
        <v>5.25</v>
      </c>
      <c r="M19" t="n">
        <v>10</v>
      </c>
      <c r="N19" t="n">
        <v>48.95</v>
      </c>
      <c r="O19" t="n">
        <v>27408.3</v>
      </c>
      <c r="P19" t="n">
        <v>75.27</v>
      </c>
      <c r="Q19" t="n">
        <v>202.82</v>
      </c>
      <c r="R19" t="n">
        <v>24.71</v>
      </c>
      <c r="S19" t="n">
        <v>13.89</v>
      </c>
      <c r="T19" t="n">
        <v>3694.48</v>
      </c>
      <c r="U19" t="n">
        <v>0.5600000000000001</v>
      </c>
      <c r="V19" t="n">
        <v>0.73</v>
      </c>
      <c r="W19" t="n">
        <v>0.66</v>
      </c>
      <c r="X19" t="n">
        <v>0.23</v>
      </c>
      <c r="Y19" t="n">
        <v>1</v>
      </c>
      <c r="Z19" t="n">
        <v>10</v>
      </c>
      <c r="AA19" t="n">
        <v>115.0775474778962</v>
      </c>
      <c r="AB19" t="n">
        <v>157.4541773222775</v>
      </c>
      <c r="AC19" t="n">
        <v>142.4269716270084</v>
      </c>
      <c r="AD19" t="n">
        <v>115077.5474778962</v>
      </c>
      <c r="AE19" t="n">
        <v>157454.1773222775</v>
      </c>
      <c r="AF19" t="n">
        <v>3.883574500635681e-06</v>
      </c>
      <c r="AG19" t="n">
        <v>11</v>
      </c>
      <c r="AH19" t="n">
        <v>142426.9716270084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12.0281</v>
      </c>
      <c r="E20" t="n">
        <v>8.31</v>
      </c>
      <c r="F20" t="n">
        <v>5.24</v>
      </c>
      <c r="G20" t="n">
        <v>28.56</v>
      </c>
      <c r="H20" t="n">
        <v>0.44</v>
      </c>
      <c r="I20" t="n">
        <v>11</v>
      </c>
      <c r="J20" t="n">
        <v>220.74</v>
      </c>
      <c r="K20" t="n">
        <v>56.13</v>
      </c>
      <c r="L20" t="n">
        <v>5.5</v>
      </c>
      <c r="M20" t="n">
        <v>9</v>
      </c>
      <c r="N20" t="n">
        <v>49.12</v>
      </c>
      <c r="O20" t="n">
        <v>27459.27</v>
      </c>
      <c r="P20" t="n">
        <v>74.63</v>
      </c>
      <c r="Q20" t="n">
        <v>202.81</v>
      </c>
      <c r="R20" t="n">
        <v>23.91</v>
      </c>
      <c r="S20" t="n">
        <v>13.89</v>
      </c>
      <c r="T20" t="n">
        <v>3297.92</v>
      </c>
      <c r="U20" t="n">
        <v>0.58</v>
      </c>
      <c r="V20" t="n">
        <v>0.74</v>
      </c>
      <c r="W20" t="n">
        <v>0.65</v>
      </c>
      <c r="X20" t="n">
        <v>0.2</v>
      </c>
      <c r="Y20" t="n">
        <v>1</v>
      </c>
      <c r="Z20" t="n">
        <v>10</v>
      </c>
      <c r="AA20" t="n">
        <v>114.4428237643315</v>
      </c>
      <c r="AB20" t="n">
        <v>156.5857203353448</v>
      </c>
      <c r="AC20" t="n">
        <v>141.6413989560212</v>
      </c>
      <c r="AD20" t="n">
        <v>114442.8237643315</v>
      </c>
      <c r="AE20" t="n">
        <v>156585.7203353448</v>
      </c>
      <c r="AF20" t="n">
        <v>3.917183578151266e-06</v>
      </c>
      <c r="AG20" t="n">
        <v>11</v>
      </c>
      <c r="AH20" t="n">
        <v>141641.3989560212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12.0116</v>
      </c>
      <c r="E21" t="n">
        <v>8.33</v>
      </c>
      <c r="F21" t="n">
        <v>5.25</v>
      </c>
      <c r="G21" t="n">
        <v>28.63</v>
      </c>
      <c r="H21" t="n">
        <v>0.46</v>
      </c>
      <c r="I21" t="n">
        <v>11</v>
      </c>
      <c r="J21" t="n">
        <v>221.16</v>
      </c>
      <c r="K21" t="n">
        <v>56.13</v>
      </c>
      <c r="L21" t="n">
        <v>5.75</v>
      </c>
      <c r="M21" t="n">
        <v>9</v>
      </c>
      <c r="N21" t="n">
        <v>49.28</v>
      </c>
      <c r="O21" t="n">
        <v>27510.3</v>
      </c>
      <c r="P21" t="n">
        <v>74.72</v>
      </c>
      <c r="Q21" t="n">
        <v>202.81</v>
      </c>
      <c r="R21" t="n">
        <v>24.15</v>
      </c>
      <c r="S21" t="n">
        <v>13.89</v>
      </c>
      <c r="T21" t="n">
        <v>3417.84</v>
      </c>
      <c r="U21" t="n">
        <v>0.58</v>
      </c>
      <c r="V21" t="n">
        <v>0.74</v>
      </c>
      <c r="W21" t="n">
        <v>0.66</v>
      </c>
      <c r="X21" t="n">
        <v>0.21</v>
      </c>
      <c r="Y21" t="n">
        <v>1</v>
      </c>
      <c r="Z21" t="n">
        <v>10</v>
      </c>
      <c r="AA21" t="n">
        <v>114.5414657029048</v>
      </c>
      <c r="AB21" t="n">
        <v>156.7206865874759</v>
      </c>
      <c r="AC21" t="n">
        <v>141.7634842184753</v>
      </c>
      <c r="AD21" t="n">
        <v>114541.4657029048</v>
      </c>
      <c r="AE21" t="n">
        <v>156720.6865874759</v>
      </c>
      <c r="AF21" t="n">
        <v>3.911810033781042e-06</v>
      </c>
      <c r="AG21" t="n">
        <v>11</v>
      </c>
      <c r="AH21" t="n">
        <v>141763.4842184753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12.1167</v>
      </c>
      <c r="E22" t="n">
        <v>8.25</v>
      </c>
      <c r="F22" t="n">
        <v>5.22</v>
      </c>
      <c r="G22" t="n">
        <v>31.31</v>
      </c>
      <c r="H22" t="n">
        <v>0.48</v>
      </c>
      <c r="I22" t="n">
        <v>10</v>
      </c>
      <c r="J22" t="n">
        <v>221.57</v>
      </c>
      <c r="K22" t="n">
        <v>56.13</v>
      </c>
      <c r="L22" t="n">
        <v>6</v>
      </c>
      <c r="M22" t="n">
        <v>8</v>
      </c>
      <c r="N22" t="n">
        <v>49.45</v>
      </c>
      <c r="O22" t="n">
        <v>27561.39</v>
      </c>
      <c r="P22" t="n">
        <v>73.97</v>
      </c>
      <c r="Q22" t="n">
        <v>202.81</v>
      </c>
      <c r="R22" t="n">
        <v>23.2</v>
      </c>
      <c r="S22" t="n">
        <v>13.89</v>
      </c>
      <c r="T22" t="n">
        <v>2948.57</v>
      </c>
      <c r="U22" t="n">
        <v>0.6</v>
      </c>
      <c r="V22" t="n">
        <v>0.74</v>
      </c>
      <c r="W22" t="n">
        <v>0.65</v>
      </c>
      <c r="X22" t="n">
        <v>0.18</v>
      </c>
      <c r="Y22" t="n">
        <v>1</v>
      </c>
      <c r="Z22" t="n">
        <v>10</v>
      </c>
      <c r="AA22" t="n">
        <v>113.8606865615598</v>
      </c>
      <c r="AB22" t="n">
        <v>155.7892145324321</v>
      </c>
      <c r="AC22" t="n">
        <v>140.9209105490354</v>
      </c>
      <c r="AD22" t="n">
        <v>113860.6865615598</v>
      </c>
      <c r="AE22" t="n">
        <v>155789.2145324321</v>
      </c>
      <c r="AF22" t="n">
        <v>3.946037883072593e-06</v>
      </c>
      <c r="AG22" t="n">
        <v>11</v>
      </c>
      <c r="AH22" t="n">
        <v>140920.9105490354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12.1257</v>
      </c>
      <c r="E23" t="n">
        <v>8.25</v>
      </c>
      <c r="F23" t="n">
        <v>5.21</v>
      </c>
      <c r="G23" t="n">
        <v>31.27</v>
      </c>
      <c r="H23" t="n">
        <v>0.5</v>
      </c>
      <c r="I23" t="n">
        <v>10</v>
      </c>
      <c r="J23" t="n">
        <v>221.99</v>
      </c>
      <c r="K23" t="n">
        <v>56.13</v>
      </c>
      <c r="L23" t="n">
        <v>6.25</v>
      </c>
      <c r="M23" t="n">
        <v>8</v>
      </c>
      <c r="N23" t="n">
        <v>49.61</v>
      </c>
      <c r="O23" t="n">
        <v>27612.53</v>
      </c>
      <c r="P23" t="n">
        <v>73.97</v>
      </c>
      <c r="Q23" t="n">
        <v>202.81</v>
      </c>
      <c r="R23" t="n">
        <v>23.11</v>
      </c>
      <c r="S23" t="n">
        <v>13.89</v>
      </c>
      <c r="T23" t="n">
        <v>2902.78</v>
      </c>
      <c r="U23" t="n">
        <v>0.6</v>
      </c>
      <c r="V23" t="n">
        <v>0.74</v>
      </c>
      <c r="W23" t="n">
        <v>0.65</v>
      </c>
      <c r="X23" t="n">
        <v>0.17</v>
      </c>
      <c r="Y23" t="n">
        <v>1</v>
      </c>
      <c r="Z23" t="n">
        <v>10</v>
      </c>
      <c r="AA23" t="n">
        <v>113.8268435861505</v>
      </c>
      <c r="AB23" t="n">
        <v>155.7429090804303</v>
      </c>
      <c r="AC23" t="n">
        <v>140.8790244243825</v>
      </c>
      <c r="AD23" t="n">
        <v>113826.8435861505</v>
      </c>
      <c r="AE23" t="n">
        <v>155742.9090804303</v>
      </c>
      <c r="AF23" t="n">
        <v>3.948968907274533e-06</v>
      </c>
      <c r="AG23" t="n">
        <v>11</v>
      </c>
      <c r="AH23" t="n">
        <v>140879.0244243825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12.1224</v>
      </c>
      <c r="E24" t="n">
        <v>8.25</v>
      </c>
      <c r="F24" t="n">
        <v>5.21</v>
      </c>
      <c r="G24" t="n">
        <v>31.29</v>
      </c>
      <c r="H24" t="n">
        <v>0.52</v>
      </c>
      <c r="I24" t="n">
        <v>10</v>
      </c>
      <c r="J24" t="n">
        <v>222.4</v>
      </c>
      <c r="K24" t="n">
        <v>56.13</v>
      </c>
      <c r="L24" t="n">
        <v>6.5</v>
      </c>
      <c r="M24" t="n">
        <v>8</v>
      </c>
      <c r="N24" t="n">
        <v>49.78</v>
      </c>
      <c r="O24" t="n">
        <v>27663.85</v>
      </c>
      <c r="P24" t="n">
        <v>73.8</v>
      </c>
      <c r="Q24" t="n">
        <v>202.84</v>
      </c>
      <c r="R24" t="n">
        <v>23.18</v>
      </c>
      <c r="S24" t="n">
        <v>13.89</v>
      </c>
      <c r="T24" t="n">
        <v>2938.97</v>
      </c>
      <c r="U24" t="n">
        <v>0.6</v>
      </c>
      <c r="V24" t="n">
        <v>0.74</v>
      </c>
      <c r="W24" t="n">
        <v>0.65</v>
      </c>
      <c r="X24" t="n">
        <v>0.18</v>
      </c>
      <c r="Y24" t="n">
        <v>1</v>
      </c>
      <c r="Z24" t="n">
        <v>10</v>
      </c>
      <c r="AA24" t="n">
        <v>113.7605033971722</v>
      </c>
      <c r="AB24" t="n">
        <v>155.6521395071478</v>
      </c>
      <c r="AC24" t="n">
        <v>140.7969177717782</v>
      </c>
      <c r="AD24" t="n">
        <v>113760.5033971722</v>
      </c>
      <c r="AE24" t="n">
        <v>155652.1395071478</v>
      </c>
      <c r="AF24" t="n">
        <v>3.947894198400488e-06</v>
      </c>
      <c r="AG24" t="n">
        <v>11</v>
      </c>
      <c r="AH24" t="n">
        <v>140796.9177717782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12.2042</v>
      </c>
      <c r="E25" t="n">
        <v>8.19</v>
      </c>
      <c r="F25" t="n">
        <v>5.2</v>
      </c>
      <c r="G25" t="n">
        <v>34.67</v>
      </c>
      <c r="H25" t="n">
        <v>0.54</v>
      </c>
      <c r="I25" t="n">
        <v>9</v>
      </c>
      <c r="J25" t="n">
        <v>222.82</v>
      </c>
      <c r="K25" t="n">
        <v>56.13</v>
      </c>
      <c r="L25" t="n">
        <v>6.75</v>
      </c>
      <c r="M25" t="n">
        <v>7</v>
      </c>
      <c r="N25" t="n">
        <v>49.94</v>
      </c>
      <c r="O25" t="n">
        <v>27715.11</v>
      </c>
      <c r="P25" t="n">
        <v>73.34999999999999</v>
      </c>
      <c r="Q25" t="n">
        <v>202.81</v>
      </c>
      <c r="R25" t="n">
        <v>22.73</v>
      </c>
      <c r="S25" t="n">
        <v>13.89</v>
      </c>
      <c r="T25" t="n">
        <v>2719.86</v>
      </c>
      <c r="U25" t="n">
        <v>0.61</v>
      </c>
      <c r="V25" t="n">
        <v>0.74</v>
      </c>
      <c r="W25" t="n">
        <v>0.65</v>
      </c>
      <c r="X25" t="n">
        <v>0.16</v>
      </c>
      <c r="Y25" t="n">
        <v>1</v>
      </c>
      <c r="Z25" t="n">
        <v>10</v>
      </c>
      <c r="AA25" t="n">
        <v>113.3080916596242</v>
      </c>
      <c r="AB25" t="n">
        <v>155.0331298088377</v>
      </c>
      <c r="AC25" t="n">
        <v>140.236985490289</v>
      </c>
      <c r="AD25" t="n">
        <v>113308.0916596242</v>
      </c>
      <c r="AE25" t="n">
        <v>155033.1298088377</v>
      </c>
      <c r="AF25" t="n">
        <v>3.97453395170257e-06</v>
      </c>
      <c r="AG25" t="n">
        <v>11</v>
      </c>
      <c r="AH25" t="n">
        <v>140236.985490289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12.2046</v>
      </c>
      <c r="E26" t="n">
        <v>8.19</v>
      </c>
      <c r="F26" t="n">
        <v>5.2</v>
      </c>
      <c r="G26" t="n">
        <v>34.67</v>
      </c>
      <c r="H26" t="n">
        <v>0.5600000000000001</v>
      </c>
      <c r="I26" t="n">
        <v>9</v>
      </c>
      <c r="J26" t="n">
        <v>223.23</v>
      </c>
      <c r="K26" t="n">
        <v>56.13</v>
      </c>
      <c r="L26" t="n">
        <v>7</v>
      </c>
      <c r="M26" t="n">
        <v>7</v>
      </c>
      <c r="N26" t="n">
        <v>50.11</v>
      </c>
      <c r="O26" t="n">
        <v>27766.43</v>
      </c>
      <c r="P26" t="n">
        <v>73.14</v>
      </c>
      <c r="Q26" t="n">
        <v>202.83</v>
      </c>
      <c r="R26" t="n">
        <v>22.7</v>
      </c>
      <c r="S26" t="n">
        <v>13.89</v>
      </c>
      <c r="T26" t="n">
        <v>2703.5</v>
      </c>
      <c r="U26" t="n">
        <v>0.61</v>
      </c>
      <c r="V26" t="n">
        <v>0.74</v>
      </c>
      <c r="W26" t="n">
        <v>0.65</v>
      </c>
      <c r="X26" t="n">
        <v>0.16</v>
      </c>
      <c r="Y26" t="n">
        <v>1</v>
      </c>
      <c r="Z26" t="n">
        <v>10</v>
      </c>
      <c r="AA26" t="n">
        <v>113.2132698662973</v>
      </c>
      <c r="AB26" t="n">
        <v>154.9033904479656</v>
      </c>
      <c r="AC26" t="n">
        <v>140.1196282719282</v>
      </c>
      <c r="AD26" t="n">
        <v>113213.2698662973</v>
      </c>
      <c r="AE26" t="n">
        <v>154903.3904479656</v>
      </c>
      <c r="AF26" t="n">
        <v>3.974664219444879e-06</v>
      </c>
      <c r="AG26" t="n">
        <v>11</v>
      </c>
      <c r="AH26" t="n">
        <v>140119.6282719282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12.2009</v>
      </c>
      <c r="E27" t="n">
        <v>8.199999999999999</v>
      </c>
      <c r="F27" t="n">
        <v>5.2</v>
      </c>
      <c r="G27" t="n">
        <v>34.69</v>
      </c>
      <c r="H27" t="n">
        <v>0.58</v>
      </c>
      <c r="I27" t="n">
        <v>9</v>
      </c>
      <c r="J27" t="n">
        <v>223.65</v>
      </c>
      <c r="K27" t="n">
        <v>56.13</v>
      </c>
      <c r="L27" t="n">
        <v>7.25</v>
      </c>
      <c r="M27" t="n">
        <v>7</v>
      </c>
      <c r="N27" t="n">
        <v>50.27</v>
      </c>
      <c r="O27" t="n">
        <v>27817.81</v>
      </c>
      <c r="P27" t="n">
        <v>73.14</v>
      </c>
      <c r="Q27" t="n">
        <v>202.81</v>
      </c>
      <c r="R27" t="n">
        <v>22.72</v>
      </c>
      <c r="S27" t="n">
        <v>13.89</v>
      </c>
      <c r="T27" t="n">
        <v>2715.52</v>
      </c>
      <c r="U27" t="n">
        <v>0.61</v>
      </c>
      <c r="V27" t="n">
        <v>0.74</v>
      </c>
      <c r="W27" t="n">
        <v>0.65</v>
      </c>
      <c r="X27" t="n">
        <v>0.17</v>
      </c>
      <c r="Y27" t="n">
        <v>1</v>
      </c>
      <c r="Z27" t="n">
        <v>10</v>
      </c>
      <c r="AA27" t="n">
        <v>113.2241968214643</v>
      </c>
      <c r="AB27" t="n">
        <v>154.9183411900884</v>
      </c>
      <c r="AC27" t="n">
        <v>140.1331521362062</v>
      </c>
      <c r="AD27" t="n">
        <v>113224.1968214643</v>
      </c>
      <c r="AE27" t="n">
        <v>154918.3411900884</v>
      </c>
      <c r="AF27" t="n">
        <v>3.973459242828526e-06</v>
      </c>
      <c r="AG27" t="n">
        <v>11</v>
      </c>
      <c r="AH27" t="n">
        <v>140133.1521362062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12.2787</v>
      </c>
      <c r="E28" t="n">
        <v>8.140000000000001</v>
      </c>
      <c r="F28" t="n">
        <v>5.19</v>
      </c>
      <c r="G28" t="n">
        <v>38.95</v>
      </c>
      <c r="H28" t="n">
        <v>0.59</v>
      </c>
      <c r="I28" t="n">
        <v>8</v>
      </c>
      <c r="J28" t="n">
        <v>224.07</v>
      </c>
      <c r="K28" t="n">
        <v>56.13</v>
      </c>
      <c r="L28" t="n">
        <v>7.5</v>
      </c>
      <c r="M28" t="n">
        <v>6</v>
      </c>
      <c r="N28" t="n">
        <v>50.44</v>
      </c>
      <c r="O28" t="n">
        <v>27869.24</v>
      </c>
      <c r="P28" t="n">
        <v>72.81999999999999</v>
      </c>
      <c r="Q28" t="n">
        <v>202.81</v>
      </c>
      <c r="R28" t="n">
        <v>22.37</v>
      </c>
      <c r="S28" t="n">
        <v>13.89</v>
      </c>
      <c r="T28" t="n">
        <v>2543.95</v>
      </c>
      <c r="U28" t="n">
        <v>0.62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112.8474609441016</v>
      </c>
      <c r="AB28" t="n">
        <v>154.402874542267</v>
      </c>
      <c r="AC28" t="n">
        <v>139.6668809017908</v>
      </c>
      <c r="AD28" t="n">
        <v>112847.4609441016</v>
      </c>
      <c r="AE28" t="n">
        <v>154402.874542267</v>
      </c>
      <c r="AF28" t="n">
        <v>3.998796318707523e-06</v>
      </c>
      <c r="AG28" t="n">
        <v>11</v>
      </c>
      <c r="AH28" t="n">
        <v>139666.8809017907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12.2871</v>
      </c>
      <c r="E29" t="n">
        <v>8.140000000000001</v>
      </c>
      <c r="F29" t="n">
        <v>5.19</v>
      </c>
      <c r="G29" t="n">
        <v>38.91</v>
      </c>
      <c r="H29" t="n">
        <v>0.61</v>
      </c>
      <c r="I29" t="n">
        <v>8</v>
      </c>
      <c r="J29" t="n">
        <v>224.49</v>
      </c>
      <c r="K29" t="n">
        <v>56.13</v>
      </c>
      <c r="L29" t="n">
        <v>7.75</v>
      </c>
      <c r="M29" t="n">
        <v>6</v>
      </c>
      <c r="N29" t="n">
        <v>50.61</v>
      </c>
      <c r="O29" t="n">
        <v>27920.73</v>
      </c>
      <c r="P29" t="n">
        <v>72.76000000000001</v>
      </c>
      <c r="Q29" t="n">
        <v>202.81</v>
      </c>
      <c r="R29" t="n">
        <v>22.24</v>
      </c>
      <c r="S29" t="n">
        <v>13.89</v>
      </c>
      <c r="T29" t="n">
        <v>2479.44</v>
      </c>
      <c r="U29" t="n">
        <v>0.62</v>
      </c>
      <c r="V29" t="n">
        <v>0.75</v>
      </c>
      <c r="W29" t="n">
        <v>0.65</v>
      </c>
      <c r="X29" t="n">
        <v>0.15</v>
      </c>
      <c r="Y29" t="n">
        <v>1</v>
      </c>
      <c r="Z29" t="n">
        <v>10</v>
      </c>
      <c r="AA29" t="n">
        <v>112.7965039101951</v>
      </c>
      <c r="AB29" t="n">
        <v>154.3331528804105</v>
      </c>
      <c r="AC29" t="n">
        <v>139.6038133774868</v>
      </c>
      <c r="AD29" t="n">
        <v>112796.5039101951</v>
      </c>
      <c r="AE29" t="n">
        <v>154333.1528804105</v>
      </c>
      <c r="AF29" t="n">
        <v>4.001531941296001e-06</v>
      </c>
      <c r="AG29" t="n">
        <v>11</v>
      </c>
      <c r="AH29" t="n">
        <v>139603.8133774868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12.309</v>
      </c>
      <c r="E30" t="n">
        <v>8.119999999999999</v>
      </c>
      <c r="F30" t="n">
        <v>5.17</v>
      </c>
      <c r="G30" t="n">
        <v>38.8</v>
      </c>
      <c r="H30" t="n">
        <v>0.63</v>
      </c>
      <c r="I30" t="n">
        <v>8</v>
      </c>
      <c r="J30" t="n">
        <v>224.9</v>
      </c>
      <c r="K30" t="n">
        <v>56.13</v>
      </c>
      <c r="L30" t="n">
        <v>8</v>
      </c>
      <c r="M30" t="n">
        <v>6</v>
      </c>
      <c r="N30" t="n">
        <v>50.78</v>
      </c>
      <c r="O30" t="n">
        <v>27972.28</v>
      </c>
      <c r="P30" t="n">
        <v>72.19</v>
      </c>
      <c r="Q30" t="n">
        <v>202.81</v>
      </c>
      <c r="R30" t="n">
        <v>21.87</v>
      </c>
      <c r="S30" t="n">
        <v>13.89</v>
      </c>
      <c r="T30" t="n">
        <v>2294.72</v>
      </c>
      <c r="U30" t="n">
        <v>0.64</v>
      </c>
      <c r="V30" t="n">
        <v>0.75</v>
      </c>
      <c r="W30" t="n">
        <v>0.65</v>
      </c>
      <c r="X30" t="n">
        <v>0.14</v>
      </c>
      <c r="Y30" t="n">
        <v>1</v>
      </c>
      <c r="Z30" t="n">
        <v>10</v>
      </c>
      <c r="AA30" t="n">
        <v>112.4680937757502</v>
      </c>
      <c r="AB30" t="n">
        <v>153.8838076460306</v>
      </c>
      <c r="AC30" t="n">
        <v>139.197353021616</v>
      </c>
      <c r="AD30" t="n">
        <v>112468.0937757502</v>
      </c>
      <c r="AE30" t="n">
        <v>153883.8076460306</v>
      </c>
      <c r="AF30" t="n">
        <v>4.008664100187389e-06</v>
      </c>
      <c r="AG30" t="n">
        <v>11</v>
      </c>
      <c r="AH30" t="n">
        <v>139197.353021616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12.306</v>
      </c>
      <c r="E31" t="n">
        <v>8.130000000000001</v>
      </c>
      <c r="F31" t="n">
        <v>5.18</v>
      </c>
      <c r="G31" t="n">
        <v>38.82</v>
      </c>
      <c r="H31" t="n">
        <v>0.65</v>
      </c>
      <c r="I31" t="n">
        <v>8</v>
      </c>
      <c r="J31" t="n">
        <v>225.32</v>
      </c>
      <c r="K31" t="n">
        <v>56.13</v>
      </c>
      <c r="L31" t="n">
        <v>8.25</v>
      </c>
      <c r="M31" t="n">
        <v>6</v>
      </c>
      <c r="N31" t="n">
        <v>50.95</v>
      </c>
      <c r="O31" t="n">
        <v>28023.89</v>
      </c>
      <c r="P31" t="n">
        <v>72.06999999999999</v>
      </c>
      <c r="Q31" t="n">
        <v>202.81</v>
      </c>
      <c r="R31" t="n">
        <v>21.91</v>
      </c>
      <c r="S31" t="n">
        <v>13.89</v>
      </c>
      <c r="T31" t="n">
        <v>2313.89</v>
      </c>
      <c r="U31" t="n">
        <v>0.63</v>
      </c>
      <c r="V31" t="n">
        <v>0.75</v>
      </c>
      <c r="W31" t="n">
        <v>0.65</v>
      </c>
      <c r="X31" t="n">
        <v>0.14</v>
      </c>
      <c r="Y31" t="n">
        <v>1</v>
      </c>
      <c r="Z31" t="n">
        <v>10</v>
      </c>
      <c r="AA31" t="n">
        <v>112.4301513082116</v>
      </c>
      <c r="AB31" t="n">
        <v>153.8318930880409</v>
      </c>
      <c r="AC31" t="n">
        <v>139.1503931161783</v>
      </c>
      <c r="AD31" t="n">
        <v>112430.1513082116</v>
      </c>
      <c r="AE31" t="n">
        <v>153831.8930880408</v>
      </c>
      <c r="AF31" t="n">
        <v>4.007687092120075e-06</v>
      </c>
      <c r="AG31" t="n">
        <v>11</v>
      </c>
      <c r="AH31" t="n">
        <v>139150.3931161783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12.3031</v>
      </c>
      <c r="E32" t="n">
        <v>8.130000000000001</v>
      </c>
      <c r="F32" t="n">
        <v>5.18</v>
      </c>
      <c r="G32" t="n">
        <v>38.83</v>
      </c>
      <c r="H32" t="n">
        <v>0.67</v>
      </c>
      <c r="I32" t="n">
        <v>8</v>
      </c>
      <c r="J32" t="n">
        <v>225.74</v>
      </c>
      <c r="K32" t="n">
        <v>56.13</v>
      </c>
      <c r="L32" t="n">
        <v>8.5</v>
      </c>
      <c r="M32" t="n">
        <v>6</v>
      </c>
      <c r="N32" t="n">
        <v>51.11</v>
      </c>
      <c r="O32" t="n">
        <v>28075.56</v>
      </c>
      <c r="P32" t="n">
        <v>71.91</v>
      </c>
      <c r="Q32" t="n">
        <v>202.82</v>
      </c>
      <c r="R32" t="n">
        <v>21.91</v>
      </c>
      <c r="S32" t="n">
        <v>13.89</v>
      </c>
      <c r="T32" t="n">
        <v>2314.57</v>
      </c>
      <c r="U32" t="n">
        <v>0.63</v>
      </c>
      <c r="V32" t="n">
        <v>0.75</v>
      </c>
      <c r="W32" t="n">
        <v>0.65</v>
      </c>
      <c r="X32" t="n">
        <v>0.14</v>
      </c>
      <c r="Y32" t="n">
        <v>1</v>
      </c>
      <c r="Z32" t="n">
        <v>10</v>
      </c>
      <c r="AA32" t="n">
        <v>112.3676880762332</v>
      </c>
      <c r="AB32" t="n">
        <v>153.7464281383647</v>
      </c>
      <c r="AC32" t="n">
        <v>139.0730848213484</v>
      </c>
      <c r="AD32" t="n">
        <v>112367.6880762332</v>
      </c>
      <c r="AE32" t="n">
        <v>153746.4281383647</v>
      </c>
      <c r="AF32" t="n">
        <v>4.00674265098834e-06</v>
      </c>
      <c r="AG32" t="n">
        <v>11</v>
      </c>
      <c r="AH32" t="n">
        <v>139073.0848213484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12.3941</v>
      </c>
      <c r="E33" t="n">
        <v>8.07</v>
      </c>
      <c r="F33" t="n">
        <v>5.16</v>
      </c>
      <c r="G33" t="n">
        <v>44.23</v>
      </c>
      <c r="H33" t="n">
        <v>0.6899999999999999</v>
      </c>
      <c r="I33" t="n">
        <v>7</v>
      </c>
      <c r="J33" t="n">
        <v>226.16</v>
      </c>
      <c r="K33" t="n">
        <v>56.13</v>
      </c>
      <c r="L33" t="n">
        <v>8.75</v>
      </c>
      <c r="M33" t="n">
        <v>5</v>
      </c>
      <c r="N33" t="n">
        <v>51.28</v>
      </c>
      <c r="O33" t="n">
        <v>28127.29</v>
      </c>
      <c r="P33" t="n">
        <v>71.52</v>
      </c>
      <c r="Q33" t="n">
        <v>202.85</v>
      </c>
      <c r="R33" t="n">
        <v>21.48</v>
      </c>
      <c r="S33" t="n">
        <v>13.89</v>
      </c>
      <c r="T33" t="n">
        <v>2102.59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  <c r="AA33" t="n">
        <v>111.9251514176749</v>
      </c>
      <c r="AB33" t="n">
        <v>153.140929958786</v>
      </c>
      <c r="AC33" t="n">
        <v>138.5253745382065</v>
      </c>
      <c r="AD33" t="n">
        <v>111925.1514176749</v>
      </c>
      <c r="AE33" t="n">
        <v>153140.929958786</v>
      </c>
      <c r="AF33" t="n">
        <v>4.036378562363516e-06</v>
      </c>
      <c r="AG33" t="n">
        <v>11</v>
      </c>
      <c r="AH33" t="n">
        <v>138525.3745382065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12.4061</v>
      </c>
      <c r="E34" t="n">
        <v>8.06</v>
      </c>
      <c r="F34" t="n">
        <v>5.15</v>
      </c>
      <c r="G34" t="n">
        <v>44.16</v>
      </c>
      <c r="H34" t="n">
        <v>0.71</v>
      </c>
      <c r="I34" t="n">
        <v>7</v>
      </c>
      <c r="J34" t="n">
        <v>226.58</v>
      </c>
      <c r="K34" t="n">
        <v>56.13</v>
      </c>
      <c r="L34" t="n">
        <v>9</v>
      </c>
      <c r="M34" t="n">
        <v>5</v>
      </c>
      <c r="N34" t="n">
        <v>51.45</v>
      </c>
      <c r="O34" t="n">
        <v>28179.08</v>
      </c>
      <c r="P34" t="n">
        <v>71.51000000000001</v>
      </c>
      <c r="Q34" t="n">
        <v>202.81</v>
      </c>
      <c r="R34" t="n">
        <v>21.04</v>
      </c>
      <c r="S34" t="n">
        <v>13.89</v>
      </c>
      <c r="T34" t="n">
        <v>1886.85</v>
      </c>
      <c r="U34" t="n">
        <v>0.66</v>
      </c>
      <c r="V34" t="n">
        <v>0.75</v>
      </c>
      <c r="W34" t="n">
        <v>0.65</v>
      </c>
      <c r="X34" t="n">
        <v>0.11</v>
      </c>
      <c r="Y34" t="n">
        <v>1</v>
      </c>
      <c r="Z34" t="n">
        <v>10</v>
      </c>
      <c r="AA34" t="n">
        <v>111.8806893051743</v>
      </c>
      <c r="AB34" t="n">
        <v>153.0800949349328</v>
      </c>
      <c r="AC34" t="n">
        <v>138.4703455236473</v>
      </c>
      <c r="AD34" t="n">
        <v>111880.6893051743</v>
      </c>
      <c r="AE34" t="n">
        <v>153080.0949349328</v>
      </c>
      <c r="AF34" t="n">
        <v>4.04028659463277e-06</v>
      </c>
      <c r="AG34" t="n">
        <v>11</v>
      </c>
      <c r="AH34" t="n">
        <v>138470.3455236473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12.4005</v>
      </c>
      <c r="E35" t="n">
        <v>8.06</v>
      </c>
      <c r="F35" t="n">
        <v>5.16</v>
      </c>
      <c r="G35" t="n">
        <v>44.19</v>
      </c>
      <c r="H35" t="n">
        <v>0.72</v>
      </c>
      <c r="I35" t="n">
        <v>7</v>
      </c>
      <c r="J35" t="n">
        <v>227</v>
      </c>
      <c r="K35" t="n">
        <v>56.13</v>
      </c>
      <c r="L35" t="n">
        <v>9.25</v>
      </c>
      <c r="M35" t="n">
        <v>5</v>
      </c>
      <c r="N35" t="n">
        <v>51.62</v>
      </c>
      <c r="O35" t="n">
        <v>28230.92</v>
      </c>
      <c r="P35" t="n">
        <v>71.52</v>
      </c>
      <c r="Q35" t="n">
        <v>202.81</v>
      </c>
      <c r="R35" t="n">
        <v>21.29</v>
      </c>
      <c r="S35" t="n">
        <v>13.89</v>
      </c>
      <c r="T35" t="n">
        <v>2011.57</v>
      </c>
      <c r="U35" t="n">
        <v>0.65</v>
      </c>
      <c r="V35" t="n">
        <v>0.75</v>
      </c>
      <c r="W35" t="n">
        <v>0.65</v>
      </c>
      <c r="X35" t="n">
        <v>0.12</v>
      </c>
      <c r="Y35" t="n">
        <v>1</v>
      </c>
      <c r="Z35" t="n">
        <v>10</v>
      </c>
      <c r="AA35" t="n">
        <v>111.9072197746867</v>
      </c>
      <c r="AB35" t="n">
        <v>153.1163950937614</v>
      </c>
      <c r="AC35" t="n">
        <v>138.5031812462649</v>
      </c>
      <c r="AD35" t="n">
        <v>111907.2197746867</v>
      </c>
      <c r="AE35" t="n">
        <v>153116.3950937614</v>
      </c>
      <c r="AF35" t="n">
        <v>4.038462846240451e-06</v>
      </c>
      <c r="AG35" t="n">
        <v>11</v>
      </c>
      <c r="AH35" t="n">
        <v>138503.1812462649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12.3835</v>
      </c>
      <c r="E36" t="n">
        <v>8.08</v>
      </c>
      <c r="F36" t="n">
        <v>5.17</v>
      </c>
      <c r="G36" t="n">
        <v>44.29</v>
      </c>
      <c r="H36" t="n">
        <v>0.74</v>
      </c>
      <c r="I36" t="n">
        <v>7</v>
      </c>
      <c r="J36" t="n">
        <v>227.42</v>
      </c>
      <c r="K36" t="n">
        <v>56.13</v>
      </c>
      <c r="L36" t="n">
        <v>9.5</v>
      </c>
      <c r="M36" t="n">
        <v>5</v>
      </c>
      <c r="N36" t="n">
        <v>51.8</v>
      </c>
      <c r="O36" t="n">
        <v>28282.83</v>
      </c>
      <c r="P36" t="n">
        <v>71.56</v>
      </c>
      <c r="Q36" t="n">
        <v>202.81</v>
      </c>
      <c r="R36" t="n">
        <v>21.65</v>
      </c>
      <c r="S36" t="n">
        <v>13.89</v>
      </c>
      <c r="T36" t="n">
        <v>2190.83</v>
      </c>
      <c r="U36" t="n">
        <v>0.64</v>
      </c>
      <c r="V36" t="n">
        <v>0.75</v>
      </c>
      <c r="W36" t="n">
        <v>0.65</v>
      </c>
      <c r="X36" t="n">
        <v>0.13</v>
      </c>
      <c r="Y36" t="n">
        <v>1</v>
      </c>
      <c r="Z36" t="n">
        <v>10</v>
      </c>
      <c r="AA36" t="n">
        <v>111.9789503136271</v>
      </c>
      <c r="AB36" t="n">
        <v>153.2145399816675</v>
      </c>
      <c r="AC36" t="n">
        <v>138.5919593238165</v>
      </c>
      <c r="AD36" t="n">
        <v>111978.9503136271</v>
      </c>
      <c r="AE36" t="n">
        <v>153214.5399816675</v>
      </c>
      <c r="AF36" t="n">
        <v>4.032926467192342e-06</v>
      </c>
      <c r="AG36" t="n">
        <v>11</v>
      </c>
      <c r="AH36" t="n">
        <v>138591.9593238165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12.3924</v>
      </c>
      <c r="E37" t="n">
        <v>8.07</v>
      </c>
      <c r="F37" t="n">
        <v>5.16</v>
      </c>
      <c r="G37" t="n">
        <v>44.24</v>
      </c>
      <c r="H37" t="n">
        <v>0.76</v>
      </c>
      <c r="I37" t="n">
        <v>7</v>
      </c>
      <c r="J37" t="n">
        <v>227.84</v>
      </c>
      <c r="K37" t="n">
        <v>56.13</v>
      </c>
      <c r="L37" t="n">
        <v>9.75</v>
      </c>
      <c r="M37" t="n">
        <v>5</v>
      </c>
      <c r="N37" t="n">
        <v>51.97</v>
      </c>
      <c r="O37" t="n">
        <v>28334.8</v>
      </c>
      <c r="P37" t="n">
        <v>71.18000000000001</v>
      </c>
      <c r="Q37" t="n">
        <v>202.82</v>
      </c>
      <c r="R37" t="n">
        <v>21.45</v>
      </c>
      <c r="S37" t="n">
        <v>13.89</v>
      </c>
      <c r="T37" t="n">
        <v>2089.67</v>
      </c>
      <c r="U37" t="n">
        <v>0.65</v>
      </c>
      <c r="V37" t="n">
        <v>0.75</v>
      </c>
      <c r="W37" t="n">
        <v>0.65</v>
      </c>
      <c r="X37" t="n">
        <v>0.12</v>
      </c>
      <c r="Y37" t="n">
        <v>1</v>
      </c>
      <c r="Z37" t="n">
        <v>10</v>
      </c>
      <c r="AA37" t="n">
        <v>111.7806111202243</v>
      </c>
      <c r="AB37" t="n">
        <v>152.9431635471463</v>
      </c>
      <c r="AC37" t="n">
        <v>138.3464826753267</v>
      </c>
      <c r="AD37" t="n">
        <v>111780.6111202243</v>
      </c>
      <c r="AE37" t="n">
        <v>152943.1635471463</v>
      </c>
      <c r="AF37" t="n">
        <v>4.035824924458705e-06</v>
      </c>
      <c r="AG37" t="n">
        <v>11</v>
      </c>
      <c r="AH37" t="n">
        <v>138346.4826753267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12.3843</v>
      </c>
      <c r="E38" t="n">
        <v>8.07</v>
      </c>
      <c r="F38" t="n">
        <v>5.17</v>
      </c>
      <c r="G38" t="n">
        <v>44.28</v>
      </c>
      <c r="H38" t="n">
        <v>0.78</v>
      </c>
      <c r="I38" t="n">
        <v>7</v>
      </c>
      <c r="J38" t="n">
        <v>228.27</v>
      </c>
      <c r="K38" t="n">
        <v>56.13</v>
      </c>
      <c r="L38" t="n">
        <v>10</v>
      </c>
      <c r="M38" t="n">
        <v>5</v>
      </c>
      <c r="N38" t="n">
        <v>52.14</v>
      </c>
      <c r="O38" t="n">
        <v>28386.82</v>
      </c>
      <c r="P38" t="n">
        <v>70.92</v>
      </c>
      <c r="Q38" t="n">
        <v>202.82</v>
      </c>
      <c r="R38" t="n">
        <v>21.67</v>
      </c>
      <c r="S38" t="n">
        <v>13.89</v>
      </c>
      <c r="T38" t="n">
        <v>2201.3</v>
      </c>
      <c r="U38" t="n">
        <v>0.64</v>
      </c>
      <c r="V38" t="n">
        <v>0.75</v>
      </c>
      <c r="W38" t="n">
        <v>0.65</v>
      </c>
      <c r="X38" t="n">
        <v>0.13</v>
      </c>
      <c r="Y38" t="n">
        <v>1</v>
      </c>
      <c r="Z38" t="n">
        <v>10</v>
      </c>
      <c r="AA38" t="n">
        <v>111.6954710948315</v>
      </c>
      <c r="AB38" t="n">
        <v>152.8266712082912</v>
      </c>
      <c r="AC38" t="n">
        <v>138.2411082017938</v>
      </c>
      <c r="AD38" t="n">
        <v>111695.4710948315</v>
      </c>
      <c r="AE38" t="n">
        <v>152826.6712082912</v>
      </c>
      <c r="AF38" t="n">
        <v>4.033187002676959e-06</v>
      </c>
      <c r="AG38" t="n">
        <v>11</v>
      </c>
      <c r="AH38" t="n">
        <v>138241.1082017938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12.4983</v>
      </c>
      <c r="E39" t="n">
        <v>8</v>
      </c>
      <c r="F39" t="n">
        <v>5.13</v>
      </c>
      <c r="G39" t="n">
        <v>51.35</v>
      </c>
      <c r="H39" t="n">
        <v>0.8</v>
      </c>
      <c r="I39" t="n">
        <v>6</v>
      </c>
      <c r="J39" t="n">
        <v>228.69</v>
      </c>
      <c r="K39" t="n">
        <v>56.13</v>
      </c>
      <c r="L39" t="n">
        <v>10.25</v>
      </c>
      <c r="M39" t="n">
        <v>4</v>
      </c>
      <c r="N39" t="n">
        <v>52.31</v>
      </c>
      <c r="O39" t="n">
        <v>28438.91</v>
      </c>
      <c r="P39" t="n">
        <v>70.34999999999999</v>
      </c>
      <c r="Q39" t="n">
        <v>202.84</v>
      </c>
      <c r="R39" t="n">
        <v>20.67</v>
      </c>
      <c r="S39" t="n">
        <v>13.89</v>
      </c>
      <c r="T39" t="n">
        <v>1703.34</v>
      </c>
      <c r="U39" t="n">
        <v>0.67</v>
      </c>
      <c r="V39" t="n">
        <v>0.75</v>
      </c>
      <c r="W39" t="n">
        <v>0.65</v>
      </c>
      <c r="X39" t="n">
        <v>0.1</v>
      </c>
      <c r="Y39" t="n">
        <v>1</v>
      </c>
      <c r="Z39" t="n">
        <v>10</v>
      </c>
      <c r="AA39" t="n">
        <v>111.1067861179621</v>
      </c>
      <c r="AB39" t="n">
        <v>152.0212064519907</v>
      </c>
      <c r="AC39" t="n">
        <v>137.5125158713575</v>
      </c>
      <c r="AD39" t="n">
        <v>111106.7861179621</v>
      </c>
      <c r="AE39" t="n">
        <v>152021.2064519907</v>
      </c>
      <c r="AF39" t="n">
        <v>4.070313309234873e-06</v>
      </c>
      <c r="AG39" t="n">
        <v>11</v>
      </c>
      <c r="AH39" t="n">
        <v>137512.5158713575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12.4913</v>
      </c>
      <c r="E40" t="n">
        <v>8.01</v>
      </c>
      <c r="F40" t="n">
        <v>5.14</v>
      </c>
      <c r="G40" t="n">
        <v>51.39</v>
      </c>
      <c r="H40" t="n">
        <v>0.8100000000000001</v>
      </c>
      <c r="I40" t="n">
        <v>6</v>
      </c>
      <c r="J40" t="n">
        <v>229.11</v>
      </c>
      <c r="K40" t="n">
        <v>56.13</v>
      </c>
      <c r="L40" t="n">
        <v>10.5</v>
      </c>
      <c r="M40" t="n">
        <v>4</v>
      </c>
      <c r="N40" t="n">
        <v>52.48</v>
      </c>
      <c r="O40" t="n">
        <v>28491.06</v>
      </c>
      <c r="P40" t="n">
        <v>70.36</v>
      </c>
      <c r="Q40" t="n">
        <v>202.83</v>
      </c>
      <c r="R40" t="n">
        <v>20.77</v>
      </c>
      <c r="S40" t="n">
        <v>13.89</v>
      </c>
      <c r="T40" t="n">
        <v>1756.22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111.1365790987407</v>
      </c>
      <c r="AB40" t="n">
        <v>152.0619705226655</v>
      </c>
      <c r="AC40" t="n">
        <v>137.5493894763398</v>
      </c>
      <c r="AD40" t="n">
        <v>111136.5790987407</v>
      </c>
      <c r="AE40" t="n">
        <v>152061.9705226655</v>
      </c>
      <c r="AF40" t="n">
        <v>4.068033623744475e-06</v>
      </c>
      <c r="AG40" t="n">
        <v>11</v>
      </c>
      <c r="AH40" t="n">
        <v>137549.3894763398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12.497</v>
      </c>
      <c r="E41" t="n">
        <v>8</v>
      </c>
      <c r="F41" t="n">
        <v>5.14</v>
      </c>
      <c r="G41" t="n">
        <v>51.36</v>
      </c>
      <c r="H41" t="n">
        <v>0.83</v>
      </c>
      <c r="I41" t="n">
        <v>6</v>
      </c>
      <c r="J41" t="n">
        <v>229.53</v>
      </c>
      <c r="K41" t="n">
        <v>56.13</v>
      </c>
      <c r="L41" t="n">
        <v>10.75</v>
      </c>
      <c r="M41" t="n">
        <v>4</v>
      </c>
      <c r="N41" t="n">
        <v>52.66</v>
      </c>
      <c r="O41" t="n">
        <v>28543.27</v>
      </c>
      <c r="P41" t="n">
        <v>70.22</v>
      </c>
      <c r="Q41" t="n">
        <v>202.81</v>
      </c>
      <c r="R41" t="n">
        <v>20.79</v>
      </c>
      <c r="S41" t="n">
        <v>13.89</v>
      </c>
      <c r="T41" t="n">
        <v>1767.18</v>
      </c>
      <c r="U41" t="n">
        <v>0.67</v>
      </c>
      <c r="V41" t="n">
        <v>0.75</v>
      </c>
      <c r="W41" t="n">
        <v>0.64</v>
      </c>
      <c r="X41" t="n">
        <v>0.1</v>
      </c>
      <c r="Y41" t="n">
        <v>1</v>
      </c>
      <c r="Z41" t="n">
        <v>10</v>
      </c>
      <c r="AA41" t="n">
        <v>111.0601271579076</v>
      </c>
      <c r="AB41" t="n">
        <v>151.957365604396</v>
      </c>
      <c r="AC41" t="n">
        <v>137.4547679046561</v>
      </c>
      <c r="AD41" t="n">
        <v>111060.1271579076</v>
      </c>
      <c r="AE41" t="n">
        <v>151957.365604396</v>
      </c>
      <c r="AF41" t="n">
        <v>4.06988993907237e-06</v>
      </c>
      <c r="AG41" t="n">
        <v>11</v>
      </c>
      <c r="AH41" t="n">
        <v>137454.7679046561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12.5074</v>
      </c>
      <c r="E42" t="n">
        <v>8</v>
      </c>
      <c r="F42" t="n">
        <v>5.13</v>
      </c>
      <c r="G42" t="n">
        <v>51.29</v>
      </c>
      <c r="H42" t="n">
        <v>0.85</v>
      </c>
      <c r="I42" t="n">
        <v>6</v>
      </c>
      <c r="J42" t="n">
        <v>229.96</v>
      </c>
      <c r="K42" t="n">
        <v>56.13</v>
      </c>
      <c r="L42" t="n">
        <v>11</v>
      </c>
      <c r="M42" t="n">
        <v>4</v>
      </c>
      <c r="N42" t="n">
        <v>52.83</v>
      </c>
      <c r="O42" t="n">
        <v>28595.54</v>
      </c>
      <c r="P42" t="n">
        <v>70.01000000000001</v>
      </c>
      <c r="Q42" t="n">
        <v>202.81</v>
      </c>
      <c r="R42" t="n">
        <v>20.47</v>
      </c>
      <c r="S42" t="n">
        <v>13.89</v>
      </c>
      <c r="T42" t="n">
        <v>1604.18</v>
      </c>
      <c r="U42" t="n">
        <v>0.68</v>
      </c>
      <c r="V42" t="n">
        <v>0.75</v>
      </c>
      <c r="W42" t="n">
        <v>0.65</v>
      </c>
      <c r="X42" t="n">
        <v>0.09</v>
      </c>
      <c r="Y42" t="n">
        <v>1</v>
      </c>
      <c r="Z42" t="n">
        <v>10</v>
      </c>
      <c r="AA42" t="n">
        <v>110.9341692017964</v>
      </c>
      <c r="AB42" t="n">
        <v>151.785024371972</v>
      </c>
      <c r="AC42" t="n">
        <v>137.2988746775721</v>
      </c>
      <c r="AD42" t="n">
        <v>110934.1692017964</v>
      </c>
      <c r="AE42" t="n">
        <v>151785.024371972</v>
      </c>
      <c r="AF42" t="n">
        <v>4.073276900372391e-06</v>
      </c>
      <c r="AG42" t="n">
        <v>11</v>
      </c>
      <c r="AH42" t="n">
        <v>137298.8746775721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12.4974</v>
      </c>
      <c r="E43" t="n">
        <v>8</v>
      </c>
      <c r="F43" t="n">
        <v>5.14</v>
      </c>
      <c r="G43" t="n">
        <v>51.36</v>
      </c>
      <c r="H43" t="n">
        <v>0.87</v>
      </c>
      <c r="I43" t="n">
        <v>6</v>
      </c>
      <c r="J43" t="n">
        <v>230.38</v>
      </c>
      <c r="K43" t="n">
        <v>56.13</v>
      </c>
      <c r="L43" t="n">
        <v>11.25</v>
      </c>
      <c r="M43" t="n">
        <v>4</v>
      </c>
      <c r="N43" t="n">
        <v>53</v>
      </c>
      <c r="O43" t="n">
        <v>28647.87</v>
      </c>
      <c r="P43" t="n">
        <v>69.95</v>
      </c>
      <c r="Q43" t="n">
        <v>202.82</v>
      </c>
      <c r="R43" t="n">
        <v>20.7</v>
      </c>
      <c r="S43" t="n">
        <v>13.89</v>
      </c>
      <c r="T43" t="n">
        <v>1720.99</v>
      </c>
      <c r="U43" t="n">
        <v>0.67</v>
      </c>
      <c r="V43" t="n">
        <v>0.75</v>
      </c>
      <c r="W43" t="n">
        <v>0.65</v>
      </c>
      <c r="X43" t="n">
        <v>0.1</v>
      </c>
      <c r="Y43" t="n">
        <v>1</v>
      </c>
      <c r="Z43" t="n">
        <v>10</v>
      </c>
      <c r="AA43" t="n">
        <v>110.9414720466801</v>
      </c>
      <c r="AB43" t="n">
        <v>151.7950164465206</v>
      </c>
      <c r="AC43" t="n">
        <v>137.3079131225497</v>
      </c>
      <c r="AD43" t="n">
        <v>110941.4720466801</v>
      </c>
      <c r="AE43" t="n">
        <v>151795.0164465206</v>
      </c>
      <c r="AF43" t="n">
        <v>4.070020206814679e-06</v>
      </c>
      <c r="AG43" t="n">
        <v>11</v>
      </c>
      <c r="AH43" t="n">
        <v>137307.9131225497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12.4944</v>
      </c>
      <c r="E44" t="n">
        <v>8</v>
      </c>
      <c r="F44" t="n">
        <v>5.14</v>
      </c>
      <c r="G44" t="n">
        <v>51.38</v>
      </c>
      <c r="H44" t="n">
        <v>0.89</v>
      </c>
      <c r="I44" t="n">
        <v>6</v>
      </c>
      <c r="J44" t="n">
        <v>230.81</v>
      </c>
      <c r="K44" t="n">
        <v>56.13</v>
      </c>
      <c r="L44" t="n">
        <v>11.5</v>
      </c>
      <c r="M44" t="n">
        <v>4</v>
      </c>
      <c r="N44" t="n">
        <v>53.18</v>
      </c>
      <c r="O44" t="n">
        <v>28700.26</v>
      </c>
      <c r="P44" t="n">
        <v>69.86</v>
      </c>
      <c r="Q44" t="n">
        <v>202.81</v>
      </c>
      <c r="R44" t="n">
        <v>20.72</v>
      </c>
      <c r="S44" t="n">
        <v>13.89</v>
      </c>
      <c r="T44" t="n">
        <v>1727.46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110.9103784822399</v>
      </c>
      <c r="AB44" t="n">
        <v>151.7524728599023</v>
      </c>
      <c r="AC44" t="n">
        <v>137.269429836128</v>
      </c>
      <c r="AD44" t="n">
        <v>110910.3784822399</v>
      </c>
      <c r="AE44" t="n">
        <v>151752.4728599023</v>
      </c>
      <c r="AF44" t="n">
        <v>4.069043198747366e-06</v>
      </c>
      <c r="AG44" t="n">
        <v>11</v>
      </c>
      <c r="AH44" t="n">
        <v>137269.429836128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12.4913</v>
      </c>
      <c r="E45" t="n">
        <v>8.01</v>
      </c>
      <c r="F45" t="n">
        <v>5.14</v>
      </c>
      <c r="G45" t="n">
        <v>51.39</v>
      </c>
      <c r="H45" t="n">
        <v>0.9</v>
      </c>
      <c r="I45" t="n">
        <v>6</v>
      </c>
      <c r="J45" t="n">
        <v>231.23</v>
      </c>
      <c r="K45" t="n">
        <v>56.13</v>
      </c>
      <c r="L45" t="n">
        <v>11.75</v>
      </c>
      <c r="M45" t="n">
        <v>4</v>
      </c>
      <c r="N45" t="n">
        <v>53.36</v>
      </c>
      <c r="O45" t="n">
        <v>28752.71</v>
      </c>
      <c r="P45" t="n">
        <v>69.84</v>
      </c>
      <c r="Q45" t="n">
        <v>202.81</v>
      </c>
      <c r="R45" t="n">
        <v>20.81</v>
      </c>
      <c r="S45" t="n">
        <v>13.89</v>
      </c>
      <c r="T45" t="n">
        <v>1776.18</v>
      </c>
      <c r="U45" t="n">
        <v>0.67</v>
      </c>
      <c r="V45" t="n">
        <v>0.75</v>
      </c>
      <c r="W45" t="n">
        <v>0.65</v>
      </c>
      <c r="X45" t="n">
        <v>0.1</v>
      </c>
      <c r="Y45" t="n">
        <v>1</v>
      </c>
      <c r="Z45" t="n">
        <v>10</v>
      </c>
      <c r="AA45" t="n">
        <v>110.9100359483226</v>
      </c>
      <c r="AB45" t="n">
        <v>151.7520041898851</v>
      </c>
      <c r="AC45" t="n">
        <v>137.2690058953194</v>
      </c>
      <c r="AD45" t="n">
        <v>110910.0359483226</v>
      </c>
      <c r="AE45" t="n">
        <v>151752.0041898851</v>
      </c>
      <c r="AF45" t="n">
        <v>4.068033623744475e-06</v>
      </c>
      <c r="AG45" t="n">
        <v>11</v>
      </c>
      <c r="AH45" t="n">
        <v>137269.0058953194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12.4991</v>
      </c>
      <c r="E46" t="n">
        <v>8</v>
      </c>
      <c r="F46" t="n">
        <v>5.13</v>
      </c>
      <c r="G46" t="n">
        <v>51.34</v>
      </c>
      <c r="H46" t="n">
        <v>0.92</v>
      </c>
      <c r="I46" t="n">
        <v>6</v>
      </c>
      <c r="J46" t="n">
        <v>231.66</v>
      </c>
      <c r="K46" t="n">
        <v>56.13</v>
      </c>
      <c r="L46" t="n">
        <v>12</v>
      </c>
      <c r="M46" t="n">
        <v>4</v>
      </c>
      <c r="N46" t="n">
        <v>53.53</v>
      </c>
      <c r="O46" t="n">
        <v>28805.23</v>
      </c>
      <c r="P46" t="n">
        <v>69.47</v>
      </c>
      <c r="Q46" t="n">
        <v>202.81</v>
      </c>
      <c r="R46" t="n">
        <v>20.71</v>
      </c>
      <c r="S46" t="n">
        <v>13.89</v>
      </c>
      <c r="T46" t="n">
        <v>1727.01</v>
      </c>
      <c r="U46" t="n">
        <v>0.67</v>
      </c>
      <c r="V46" t="n">
        <v>0.75</v>
      </c>
      <c r="W46" t="n">
        <v>0.64</v>
      </c>
      <c r="X46" t="n">
        <v>0.1</v>
      </c>
      <c r="Y46" t="n">
        <v>1</v>
      </c>
      <c r="Z46" t="n">
        <v>10</v>
      </c>
      <c r="AA46" t="n">
        <v>110.7214732543125</v>
      </c>
      <c r="AB46" t="n">
        <v>151.4940043931417</v>
      </c>
      <c r="AC46" t="n">
        <v>137.0356292370721</v>
      </c>
      <c r="AD46" t="n">
        <v>110721.4732543125</v>
      </c>
      <c r="AE46" t="n">
        <v>151494.0043931417</v>
      </c>
      <c r="AF46" t="n">
        <v>4.07057384471949e-06</v>
      </c>
      <c r="AG46" t="n">
        <v>11</v>
      </c>
      <c r="AH46" t="n">
        <v>137035.6292370721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12.4922</v>
      </c>
      <c r="E47" t="n">
        <v>8.01</v>
      </c>
      <c r="F47" t="n">
        <v>5.14</v>
      </c>
      <c r="G47" t="n">
        <v>51.39</v>
      </c>
      <c r="H47" t="n">
        <v>0.9399999999999999</v>
      </c>
      <c r="I47" t="n">
        <v>6</v>
      </c>
      <c r="J47" t="n">
        <v>232.08</v>
      </c>
      <c r="K47" t="n">
        <v>56.13</v>
      </c>
      <c r="L47" t="n">
        <v>12.25</v>
      </c>
      <c r="M47" t="n">
        <v>4</v>
      </c>
      <c r="N47" t="n">
        <v>53.71</v>
      </c>
      <c r="O47" t="n">
        <v>28857.81</v>
      </c>
      <c r="P47" t="n">
        <v>69.33</v>
      </c>
      <c r="Q47" t="n">
        <v>202.81</v>
      </c>
      <c r="R47" t="n">
        <v>20.83</v>
      </c>
      <c r="S47" t="n">
        <v>13.89</v>
      </c>
      <c r="T47" t="n">
        <v>1784.64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110.685435411307</v>
      </c>
      <c r="AB47" t="n">
        <v>151.4446958264642</v>
      </c>
      <c r="AC47" t="n">
        <v>136.9910266107933</v>
      </c>
      <c r="AD47" t="n">
        <v>110685.435411307</v>
      </c>
      <c r="AE47" t="n">
        <v>151444.6958264642</v>
      </c>
      <c r="AF47" t="n">
        <v>4.068326726164669e-06</v>
      </c>
      <c r="AG47" t="n">
        <v>11</v>
      </c>
      <c r="AH47" t="n">
        <v>136991.0266107933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12.5791</v>
      </c>
      <c r="E48" t="n">
        <v>7.95</v>
      </c>
      <c r="F48" t="n">
        <v>5.13</v>
      </c>
      <c r="G48" t="n">
        <v>61.51</v>
      </c>
      <c r="H48" t="n">
        <v>0.96</v>
      </c>
      <c r="I48" t="n">
        <v>5</v>
      </c>
      <c r="J48" t="n">
        <v>232.51</v>
      </c>
      <c r="K48" t="n">
        <v>56.13</v>
      </c>
      <c r="L48" t="n">
        <v>12.5</v>
      </c>
      <c r="M48" t="n">
        <v>3</v>
      </c>
      <c r="N48" t="n">
        <v>53.88</v>
      </c>
      <c r="O48" t="n">
        <v>28910.45</v>
      </c>
      <c r="P48" t="n">
        <v>69</v>
      </c>
      <c r="Q48" t="n">
        <v>202.81</v>
      </c>
      <c r="R48" t="n">
        <v>20.28</v>
      </c>
      <c r="S48" t="n">
        <v>13.89</v>
      </c>
      <c r="T48" t="n">
        <v>1515.39</v>
      </c>
      <c r="U48" t="n">
        <v>0.68</v>
      </c>
      <c r="V48" t="n">
        <v>0.75</v>
      </c>
      <c r="W48" t="n">
        <v>0.65</v>
      </c>
      <c r="X48" t="n">
        <v>0.09</v>
      </c>
      <c r="Y48" t="n">
        <v>1</v>
      </c>
      <c r="Z48" t="n">
        <v>10</v>
      </c>
      <c r="AA48" t="n">
        <v>110.3048343048377</v>
      </c>
      <c r="AB48" t="n">
        <v>150.9239406016573</v>
      </c>
      <c r="AC48" t="n">
        <v>136.5199715337573</v>
      </c>
      <c r="AD48" t="n">
        <v>110304.8343048377</v>
      </c>
      <c r="AE48" t="n">
        <v>150923.9406016573</v>
      </c>
      <c r="AF48" t="n">
        <v>4.096627393181184e-06</v>
      </c>
      <c r="AG48" t="n">
        <v>11</v>
      </c>
      <c r="AH48" t="n">
        <v>136519.9715337573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12.5865</v>
      </c>
      <c r="E49" t="n">
        <v>7.94</v>
      </c>
      <c r="F49" t="n">
        <v>5.12</v>
      </c>
      <c r="G49" t="n">
        <v>61.45</v>
      </c>
      <c r="H49" t="n">
        <v>0.97</v>
      </c>
      <c r="I49" t="n">
        <v>5</v>
      </c>
      <c r="J49" t="n">
        <v>232.94</v>
      </c>
      <c r="K49" t="n">
        <v>56.13</v>
      </c>
      <c r="L49" t="n">
        <v>12.75</v>
      </c>
      <c r="M49" t="n">
        <v>3</v>
      </c>
      <c r="N49" t="n">
        <v>54.06</v>
      </c>
      <c r="O49" t="n">
        <v>28963.15</v>
      </c>
      <c r="P49" t="n">
        <v>68.84</v>
      </c>
      <c r="Q49" t="n">
        <v>202.81</v>
      </c>
      <c r="R49" t="n">
        <v>20.2</v>
      </c>
      <c r="S49" t="n">
        <v>13.89</v>
      </c>
      <c r="T49" t="n">
        <v>1473.32</v>
      </c>
      <c r="U49" t="n">
        <v>0.6899999999999999</v>
      </c>
      <c r="V49" t="n">
        <v>0.76</v>
      </c>
      <c r="W49" t="n">
        <v>0.65</v>
      </c>
      <c r="X49" t="n">
        <v>0.08</v>
      </c>
      <c r="Y49" t="n">
        <v>1</v>
      </c>
      <c r="Z49" t="n">
        <v>10</v>
      </c>
      <c r="AA49" t="n">
        <v>110.2098052943911</v>
      </c>
      <c r="AB49" t="n">
        <v>150.7939177171803</v>
      </c>
      <c r="AC49" t="n">
        <v>136.4023578508865</v>
      </c>
      <c r="AD49" t="n">
        <v>110209.8052943911</v>
      </c>
      <c r="AE49" t="n">
        <v>150793.9177171803</v>
      </c>
      <c r="AF49" t="n">
        <v>4.099037346413891e-06</v>
      </c>
      <c r="AG49" t="n">
        <v>11</v>
      </c>
      <c r="AH49" t="n">
        <v>136402.3578508865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12.5874</v>
      </c>
      <c r="E50" t="n">
        <v>7.94</v>
      </c>
      <c r="F50" t="n">
        <v>5.12</v>
      </c>
      <c r="G50" t="n">
        <v>61.45</v>
      </c>
      <c r="H50" t="n">
        <v>0.99</v>
      </c>
      <c r="I50" t="n">
        <v>5</v>
      </c>
      <c r="J50" t="n">
        <v>233.37</v>
      </c>
      <c r="K50" t="n">
        <v>56.13</v>
      </c>
      <c r="L50" t="n">
        <v>13</v>
      </c>
      <c r="M50" t="n">
        <v>3</v>
      </c>
      <c r="N50" t="n">
        <v>54.24</v>
      </c>
      <c r="O50" t="n">
        <v>29015.91</v>
      </c>
      <c r="P50" t="n">
        <v>68.59999999999999</v>
      </c>
      <c r="Q50" t="n">
        <v>202.81</v>
      </c>
      <c r="R50" t="n">
        <v>20.24</v>
      </c>
      <c r="S50" t="n">
        <v>13.89</v>
      </c>
      <c r="T50" t="n">
        <v>1495.55</v>
      </c>
      <c r="U50" t="n">
        <v>0.6899999999999999</v>
      </c>
      <c r="V50" t="n">
        <v>0.76</v>
      </c>
      <c r="W50" t="n">
        <v>0.64</v>
      </c>
      <c r="X50" t="n">
        <v>0.08</v>
      </c>
      <c r="Y50" t="n">
        <v>1</v>
      </c>
      <c r="Z50" t="n">
        <v>10</v>
      </c>
      <c r="AA50" t="n">
        <v>110.1036836324245</v>
      </c>
      <c r="AB50" t="n">
        <v>150.6487173775204</v>
      </c>
      <c r="AC50" t="n">
        <v>136.2710152278537</v>
      </c>
      <c r="AD50" t="n">
        <v>110103.6836324245</v>
      </c>
      <c r="AE50" t="n">
        <v>150648.7173775204</v>
      </c>
      <c r="AF50" t="n">
        <v>4.099330448834085e-06</v>
      </c>
      <c r="AG50" t="n">
        <v>11</v>
      </c>
      <c r="AH50" t="n">
        <v>136271.0152278537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12.5901</v>
      </c>
      <c r="E51" t="n">
        <v>7.94</v>
      </c>
      <c r="F51" t="n">
        <v>5.12</v>
      </c>
      <c r="G51" t="n">
        <v>61.43</v>
      </c>
      <c r="H51" t="n">
        <v>1.01</v>
      </c>
      <c r="I51" t="n">
        <v>5</v>
      </c>
      <c r="J51" t="n">
        <v>233.79</v>
      </c>
      <c r="K51" t="n">
        <v>56.13</v>
      </c>
      <c r="L51" t="n">
        <v>13.25</v>
      </c>
      <c r="M51" t="n">
        <v>3</v>
      </c>
      <c r="N51" t="n">
        <v>54.42</v>
      </c>
      <c r="O51" t="n">
        <v>29068.74</v>
      </c>
      <c r="P51" t="n">
        <v>68.56999999999999</v>
      </c>
      <c r="Q51" t="n">
        <v>202.81</v>
      </c>
      <c r="R51" t="n">
        <v>20.17</v>
      </c>
      <c r="S51" t="n">
        <v>13.89</v>
      </c>
      <c r="T51" t="n">
        <v>1458.19</v>
      </c>
      <c r="U51" t="n">
        <v>0.6899999999999999</v>
      </c>
      <c r="V51" t="n">
        <v>0.76</v>
      </c>
      <c r="W51" t="n">
        <v>0.65</v>
      </c>
      <c r="X51" t="n">
        <v>0.08</v>
      </c>
      <c r="Y51" t="n">
        <v>1</v>
      </c>
      <c r="Z51" t="n">
        <v>10</v>
      </c>
      <c r="AA51" t="n">
        <v>110.0836560326575</v>
      </c>
      <c r="AB51" t="n">
        <v>150.6213147319639</v>
      </c>
      <c r="AC51" t="n">
        <v>136.2462278523292</v>
      </c>
      <c r="AD51" t="n">
        <v>110083.6560326575</v>
      </c>
      <c r="AE51" t="n">
        <v>150621.3147319639</v>
      </c>
      <c r="AF51" t="n">
        <v>4.100209756094666e-06</v>
      </c>
      <c r="AG51" t="n">
        <v>11</v>
      </c>
      <c r="AH51" t="n">
        <v>136246.2278523292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12.5874</v>
      </c>
      <c r="E52" t="n">
        <v>7.94</v>
      </c>
      <c r="F52" t="n">
        <v>5.12</v>
      </c>
      <c r="G52" t="n">
        <v>61.45</v>
      </c>
      <c r="H52" t="n">
        <v>1.02</v>
      </c>
      <c r="I52" t="n">
        <v>5</v>
      </c>
      <c r="J52" t="n">
        <v>234.22</v>
      </c>
      <c r="K52" t="n">
        <v>56.13</v>
      </c>
      <c r="L52" t="n">
        <v>13.5</v>
      </c>
      <c r="M52" t="n">
        <v>3</v>
      </c>
      <c r="N52" t="n">
        <v>54.6</v>
      </c>
      <c r="O52" t="n">
        <v>29121.64</v>
      </c>
      <c r="P52" t="n">
        <v>68.83</v>
      </c>
      <c r="Q52" t="n">
        <v>202.82</v>
      </c>
      <c r="R52" t="n">
        <v>20.17</v>
      </c>
      <c r="S52" t="n">
        <v>13.89</v>
      </c>
      <c r="T52" t="n">
        <v>1461.77</v>
      </c>
      <c r="U52" t="n">
        <v>0.6899999999999999</v>
      </c>
      <c r="V52" t="n">
        <v>0.76</v>
      </c>
      <c r="W52" t="n">
        <v>0.65</v>
      </c>
      <c r="X52" t="n">
        <v>0.08</v>
      </c>
      <c r="Y52" t="n">
        <v>1</v>
      </c>
      <c r="Z52" t="n">
        <v>10</v>
      </c>
      <c r="AA52" t="n">
        <v>110.2031204081209</v>
      </c>
      <c r="AB52" t="n">
        <v>150.784771160869</v>
      </c>
      <c r="AC52" t="n">
        <v>136.3940842290723</v>
      </c>
      <c r="AD52" t="n">
        <v>110203.1204081209</v>
      </c>
      <c r="AE52" t="n">
        <v>150784.771160869</v>
      </c>
      <c r="AF52" t="n">
        <v>4.099330448834085e-06</v>
      </c>
      <c r="AG52" t="n">
        <v>11</v>
      </c>
      <c r="AH52" t="n">
        <v>136394.0842290723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12.5751</v>
      </c>
      <c r="E53" t="n">
        <v>7.95</v>
      </c>
      <c r="F53" t="n">
        <v>5.13</v>
      </c>
      <c r="G53" t="n">
        <v>61.54</v>
      </c>
      <c r="H53" t="n">
        <v>1.04</v>
      </c>
      <c r="I53" t="n">
        <v>5</v>
      </c>
      <c r="J53" t="n">
        <v>234.65</v>
      </c>
      <c r="K53" t="n">
        <v>56.13</v>
      </c>
      <c r="L53" t="n">
        <v>13.75</v>
      </c>
      <c r="M53" t="n">
        <v>3</v>
      </c>
      <c r="N53" t="n">
        <v>54.78</v>
      </c>
      <c r="O53" t="n">
        <v>29174.59</v>
      </c>
      <c r="P53" t="n">
        <v>68.81</v>
      </c>
      <c r="Q53" t="n">
        <v>202.81</v>
      </c>
      <c r="R53" t="n">
        <v>20.44</v>
      </c>
      <c r="S53" t="n">
        <v>13.89</v>
      </c>
      <c r="T53" t="n">
        <v>1596.01</v>
      </c>
      <c r="U53" t="n">
        <v>0.68</v>
      </c>
      <c r="V53" t="n">
        <v>0.75</v>
      </c>
      <c r="W53" t="n">
        <v>0.65</v>
      </c>
      <c r="X53" t="n">
        <v>0.09</v>
      </c>
      <c r="Y53" t="n">
        <v>1</v>
      </c>
      <c r="Z53" t="n">
        <v>10</v>
      </c>
      <c r="AA53" t="n">
        <v>110.2331467986249</v>
      </c>
      <c r="AB53" t="n">
        <v>150.8258545930275</v>
      </c>
      <c r="AC53" t="n">
        <v>136.4312467161265</v>
      </c>
      <c r="AD53" t="n">
        <v>110233.1467986249</v>
      </c>
      <c r="AE53" t="n">
        <v>150825.8545930275</v>
      </c>
      <c r="AF53" t="n">
        <v>4.095324715758099e-06</v>
      </c>
      <c r="AG53" t="n">
        <v>11</v>
      </c>
      <c r="AH53" t="n">
        <v>136431.2467161265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12.587</v>
      </c>
      <c r="E54" t="n">
        <v>7.94</v>
      </c>
      <c r="F54" t="n">
        <v>5.12</v>
      </c>
      <c r="G54" t="n">
        <v>61.45</v>
      </c>
      <c r="H54" t="n">
        <v>1.06</v>
      </c>
      <c r="I54" t="n">
        <v>5</v>
      </c>
      <c r="J54" t="n">
        <v>235.08</v>
      </c>
      <c r="K54" t="n">
        <v>56.13</v>
      </c>
      <c r="L54" t="n">
        <v>14</v>
      </c>
      <c r="M54" t="n">
        <v>3</v>
      </c>
      <c r="N54" t="n">
        <v>54.96</v>
      </c>
      <c r="O54" t="n">
        <v>29227.61</v>
      </c>
      <c r="P54" t="n">
        <v>68.48</v>
      </c>
      <c r="Q54" t="n">
        <v>202.81</v>
      </c>
      <c r="R54" t="n">
        <v>20.31</v>
      </c>
      <c r="S54" t="n">
        <v>13.89</v>
      </c>
      <c r="T54" t="n">
        <v>1529.1</v>
      </c>
      <c r="U54" t="n">
        <v>0.68</v>
      </c>
      <c r="V54" t="n">
        <v>0.76</v>
      </c>
      <c r="W54" t="n">
        <v>0.64</v>
      </c>
      <c r="X54" t="n">
        <v>0.08</v>
      </c>
      <c r="Y54" t="n">
        <v>1</v>
      </c>
      <c r="Z54" t="n">
        <v>10</v>
      </c>
      <c r="AA54" t="n">
        <v>110.0528481647619</v>
      </c>
      <c r="AB54" t="n">
        <v>150.5791620479619</v>
      </c>
      <c r="AC54" t="n">
        <v>136.2080981613267</v>
      </c>
      <c r="AD54" t="n">
        <v>110052.8481647619</v>
      </c>
      <c r="AE54" t="n">
        <v>150579.1620479619</v>
      </c>
      <c r="AF54" t="n">
        <v>4.099200181091776e-06</v>
      </c>
      <c r="AG54" t="n">
        <v>11</v>
      </c>
      <c r="AH54" t="n">
        <v>136208.0981613267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12.5839</v>
      </c>
      <c r="E55" t="n">
        <v>7.95</v>
      </c>
      <c r="F55" t="n">
        <v>5.12</v>
      </c>
      <c r="G55" t="n">
        <v>61.47</v>
      </c>
      <c r="H55" t="n">
        <v>1.08</v>
      </c>
      <c r="I55" t="n">
        <v>5</v>
      </c>
      <c r="J55" t="n">
        <v>235.51</v>
      </c>
      <c r="K55" t="n">
        <v>56.13</v>
      </c>
      <c r="L55" t="n">
        <v>14.25</v>
      </c>
      <c r="M55" t="n">
        <v>3</v>
      </c>
      <c r="N55" t="n">
        <v>55.14</v>
      </c>
      <c r="O55" t="n">
        <v>29280.69</v>
      </c>
      <c r="P55" t="n">
        <v>68.19</v>
      </c>
      <c r="Q55" t="n">
        <v>202.81</v>
      </c>
      <c r="R55" t="n">
        <v>20.33</v>
      </c>
      <c r="S55" t="n">
        <v>13.89</v>
      </c>
      <c r="T55" t="n">
        <v>1538.92</v>
      </c>
      <c r="U55" t="n">
        <v>0.68</v>
      </c>
      <c r="V55" t="n">
        <v>0.76</v>
      </c>
      <c r="W55" t="n">
        <v>0.64</v>
      </c>
      <c r="X55" t="n">
        <v>0.08</v>
      </c>
      <c r="Y55" t="n">
        <v>1</v>
      </c>
      <c r="Z55" t="n">
        <v>10</v>
      </c>
      <c r="AA55" t="n">
        <v>109.9355343072945</v>
      </c>
      <c r="AB55" t="n">
        <v>150.4186480526529</v>
      </c>
      <c r="AC55" t="n">
        <v>136.0629033964472</v>
      </c>
      <c r="AD55" t="n">
        <v>109935.5343072945</v>
      </c>
      <c r="AE55" t="n">
        <v>150418.6480526529</v>
      </c>
      <c r="AF55" t="n">
        <v>4.098190606088885e-06</v>
      </c>
      <c r="AG55" t="n">
        <v>11</v>
      </c>
      <c r="AH55" t="n">
        <v>136062.9033964472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12.5865</v>
      </c>
      <c r="E56" t="n">
        <v>7.94</v>
      </c>
      <c r="F56" t="n">
        <v>5.12</v>
      </c>
      <c r="G56" t="n">
        <v>61.45</v>
      </c>
      <c r="H56" t="n">
        <v>1.09</v>
      </c>
      <c r="I56" t="n">
        <v>5</v>
      </c>
      <c r="J56" t="n">
        <v>235.94</v>
      </c>
      <c r="K56" t="n">
        <v>56.13</v>
      </c>
      <c r="L56" t="n">
        <v>14.5</v>
      </c>
      <c r="M56" t="n">
        <v>3</v>
      </c>
      <c r="N56" t="n">
        <v>55.32</v>
      </c>
      <c r="O56" t="n">
        <v>29333.84</v>
      </c>
      <c r="P56" t="n">
        <v>67.94</v>
      </c>
      <c r="Q56" t="n">
        <v>202.83</v>
      </c>
      <c r="R56" t="n">
        <v>20.22</v>
      </c>
      <c r="S56" t="n">
        <v>13.89</v>
      </c>
      <c r="T56" t="n">
        <v>1484.05</v>
      </c>
      <c r="U56" t="n">
        <v>0.6899999999999999</v>
      </c>
      <c r="V56" t="n">
        <v>0.76</v>
      </c>
      <c r="W56" t="n">
        <v>0.65</v>
      </c>
      <c r="X56" t="n">
        <v>0.08</v>
      </c>
      <c r="Y56" t="n">
        <v>1</v>
      </c>
      <c r="Z56" t="n">
        <v>10</v>
      </c>
      <c r="AA56" t="n">
        <v>109.8206770450555</v>
      </c>
      <c r="AB56" t="n">
        <v>150.2614952793129</v>
      </c>
      <c r="AC56" t="n">
        <v>135.9207490632293</v>
      </c>
      <c r="AD56" t="n">
        <v>109820.6770450555</v>
      </c>
      <c r="AE56" t="n">
        <v>150261.4952793129</v>
      </c>
      <c r="AF56" t="n">
        <v>4.099037346413891e-06</v>
      </c>
      <c r="AG56" t="n">
        <v>11</v>
      </c>
      <c r="AH56" t="n">
        <v>135920.7490632293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12.5984</v>
      </c>
      <c r="E57" t="n">
        <v>7.94</v>
      </c>
      <c r="F57" t="n">
        <v>5.11</v>
      </c>
      <c r="G57" t="n">
        <v>61.36</v>
      </c>
      <c r="H57" t="n">
        <v>1.11</v>
      </c>
      <c r="I57" t="n">
        <v>5</v>
      </c>
      <c r="J57" t="n">
        <v>236.37</v>
      </c>
      <c r="K57" t="n">
        <v>56.13</v>
      </c>
      <c r="L57" t="n">
        <v>14.75</v>
      </c>
      <c r="M57" t="n">
        <v>3</v>
      </c>
      <c r="N57" t="n">
        <v>55.5</v>
      </c>
      <c r="O57" t="n">
        <v>29387.05</v>
      </c>
      <c r="P57" t="n">
        <v>67.34</v>
      </c>
      <c r="Q57" t="n">
        <v>202.82</v>
      </c>
      <c r="R57" t="n">
        <v>19.93</v>
      </c>
      <c r="S57" t="n">
        <v>13.89</v>
      </c>
      <c r="T57" t="n">
        <v>1341.39</v>
      </c>
      <c r="U57" t="n">
        <v>0.7</v>
      </c>
      <c r="V57" t="n">
        <v>0.76</v>
      </c>
      <c r="W57" t="n">
        <v>0.65</v>
      </c>
      <c r="X57" t="n">
        <v>0.08</v>
      </c>
      <c r="Y57" t="n">
        <v>1</v>
      </c>
      <c r="Z57" t="n">
        <v>10</v>
      </c>
      <c r="AA57" t="n">
        <v>109.5243029556914</v>
      </c>
      <c r="AB57" t="n">
        <v>149.855983175143</v>
      </c>
      <c r="AC57" t="n">
        <v>135.5539384651415</v>
      </c>
      <c r="AD57" t="n">
        <v>109524.3029556914</v>
      </c>
      <c r="AE57" t="n">
        <v>149855.983175143</v>
      </c>
      <c r="AF57" t="n">
        <v>4.102912811747568e-06</v>
      </c>
      <c r="AG57" t="n">
        <v>11</v>
      </c>
      <c r="AH57" t="n">
        <v>135553.9384651415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12.5953</v>
      </c>
      <c r="E58" t="n">
        <v>7.94</v>
      </c>
      <c r="F58" t="n">
        <v>5.12</v>
      </c>
      <c r="G58" t="n">
        <v>61.39</v>
      </c>
      <c r="H58" t="n">
        <v>1.13</v>
      </c>
      <c r="I58" t="n">
        <v>5</v>
      </c>
      <c r="J58" t="n">
        <v>236.81</v>
      </c>
      <c r="K58" t="n">
        <v>56.13</v>
      </c>
      <c r="L58" t="n">
        <v>15</v>
      </c>
      <c r="M58" t="n">
        <v>3</v>
      </c>
      <c r="N58" t="n">
        <v>55.68</v>
      </c>
      <c r="O58" t="n">
        <v>29440.33</v>
      </c>
      <c r="P58" t="n">
        <v>67.01000000000001</v>
      </c>
      <c r="Q58" t="n">
        <v>202.81</v>
      </c>
      <c r="R58" t="n">
        <v>20.03</v>
      </c>
      <c r="S58" t="n">
        <v>13.89</v>
      </c>
      <c r="T58" t="n">
        <v>1389.23</v>
      </c>
      <c r="U58" t="n">
        <v>0.6899999999999999</v>
      </c>
      <c r="V58" t="n">
        <v>0.76</v>
      </c>
      <c r="W58" t="n">
        <v>0.65</v>
      </c>
      <c r="X58" t="n">
        <v>0.08</v>
      </c>
      <c r="Y58" t="n">
        <v>1</v>
      </c>
      <c r="Z58" t="n">
        <v>10</v>
      </c>
      <c r="AA58" t="n">
        <v>109.3960544529977</v>
      </c>
      <c r="AB58" t="n">
        <v>149.680507915833</v>
      </c>
      <c r="AC58" t="n">
        <v>135.395210318299</v>
      </c>
      <c r="AD58" t="n">
        <v>109396.0544529977</v>
      </c>
      <c r="AE58" t="n">
        <v>149680.507915833</v>
      </c>
      <c r="AF58" t="n">
        <v>4.101903236744677e-06</v>
      </c>
      <c r="AG58" t="n">
        <v>11</v>
      </c>
      <c r="AH58" t="n">
        <v>135395.210318299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12.5918</v>
      </c>
      <c r="E59" t="n">
        <v>7.94</v>
      </c>
      <c r="F59" t="n">
        <v>5.12</v>
      </c>
      <c r="G59" t="n">
        <v>61.41</v>
      </c>
      <c r="H59" t="n">
        <v>1.14</v>
      </c>
      <c r="I59" t="n">
        <v>5</v>
      </c>
      <c r="J59" t="n">
        <v>237.24</v>
      </c>
      <c r="K59" t="n">
        <v>56.13</v>
      </c>
      <c r="L59" t="n">
        <v>15.25</v>
      </c>
      <c r="M59" t="n">
        <v>3</v>
      </c>
      <c r="N59" t="n">
        <v>55.86</v>
      </c>
      <c r="O59" t="n">
        <v>29493.67</v>
      </c>
      <c r="P59" t="n">
        <v>66.81999999999999</v>
      </c>
      <c r="Q59" t="n">
        <v>202.81</v>
      </c>
      <c r="R59" t="n">
        <v>20.13</v>
      </c>
      <c r="S59" t="n">
        <v>13.89</v>
      </c>
      <c r="T59" t="n">
        <v>1439.74</v>
      </c>
      <c r="U59" t="n">
        <v>0.6899999999999999</v>
      </c>
      <c r="V59" t="n">
        <v>0.76</v>
      </c>
      <c r="W59" t="n">
        <v>0.65</v>
      </c>
      <c r="X59" t="n">
        <v>0.08</v>
      </c>
      <c r="Y59" t="n">
        <v>1</v>
      </c>
      <c r="Z59" t="n">
        <v>10</v>
      </c>
      <c r="AA59" t="n">
        <v>109.3228941335913</v>
      </c>
      <c r="AB59" t="n">
        <v>149.5804067392158</v>
      </c>
      <c r="AC59" t="n">
        <v>135.3046626574852</v>
      </c>
      <c r="AD59" t="n">
        <v>109322.8941335913</v>
      </c>
      <c r="AE59" t="n">
        <v>149580.4067392158</v>
      </c>
      <c r="AF59" t="n">
        <v>4.100763393999478e-06</v>
      </c>
      <c r="AG59" t="n">
        <v>11</v>
      </c>
      <c r="AH59" t="n">
        <v>135304.6626574851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12.5918</v>
      </c>
      <c r="E60" t="n">
        <v>7.94</v>
      </c>
      <c r="F60" t="n">
        <v>5.12</v>
      </c>
      <c r="G60" t="n">
        <v>61.41</v>
      </c>
      <c r="H60" t="n">
        <v>1.16</v>
      </c>
      <c r="I60" t="n">
        <v>5</v>
      </c>
      <c r="J60" t="n">
        <v>237.67</v>
      </c>
      <c r="K60" t="n">
        <v>56.13</v>
      </c>
      <c r="L60" t="n">
        <v>15.5</v>
      </c>
      <c r="M60" t="n">
        <v>3</v>
      </c>
      <c r="N60" t="n">
        <v>56.05</v>
      </c>
      <c r="O60" t="n">
        <v>29547.07</v>
      </c>
      <c r="P60" t="n">
        <v>66.7</v>
      </c>
      <c r="Q60" t="n">
        <v>202.82</v>
      </c>
      <c r="R60" t="n">
        <v>20.18</v>
      </c>
      <c r="S60" t="n">
        <v>13.89</v>
      </c>
      <c r="T60" t="n">
        <v>1466.7</v>
      </c>
      <c r="U60" t="n">
        <v>0.6899999999999999</v>
      </c>
      <c r="V60" t="n">
        <v>0.76</v>
      </c>
      <c r="W60" t="n">
        <v>0.64</v>
      </c>
      <c r="X60" t="n">
        <v>0.08</v>
      </c>
      <c r="Y60" t="n">
        <v>1</v>
      </c>
      <c r="Z60" t="n">
        <v>10</v>
      </c>
      <c r="AA60" t="n">
        <v>109.2710322053495</v>
      </c>
      <c r="AB60" t="n">
        <v>149.5094469610086</v>
      </c>
      <c r="AC60" t="n">
        <v>135.2404751809174</v>
      </c>
      <c r="AD60" t="n">
        <v>109271.0322053495</v>
      </c>
      <c r="AE60" t="n">
        <v>149509.4469610086</v>
      </c>
      <c r="AF60" t="n">
        <v>4.100763393999478e-06</v>
      </c>
      <c r="AG60" t="n">
        <v>11</v>
      </c>
      <c r="AH60" t="n">
        <v>135240.4751809174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12.6971</v>
      </c>
      <c r="E61" t="n">
        <v>7.88</v>
      </c>
      <c r="F61" t="n">
        <v>5.09</v>
      </c>
      <c r="G61" t="n">
        <v>76.41</v>
      </c>
      <c r="H61" t="n">
        <v>1.18</v>
      </c>
      <c r="I61" t="n">
        <v>4</v>
      </c>
      <c r="J61" t="n">
        <v>238.11</v>
      </c>
      <c r="K61" t="n">
        <v>56.13</v>
      </c>
      <c r="L61" t="n">
        <v>15.75</v>
      </c>
      <c r="M61" t="n">
        <v>2</v>
      </c>
      <c r="N61" t="n">
        <v>56.23</v>
      </c>
      <c r="O61" t="n">
        <v>29600.54</v>
      </c>
      <c r="P61" t="n">
        <v>65.92</v>
      </c>
      <c r="Q61" t="n">
        <v>202.81</v>
      </c>
      <c r="R61" t="n">
        <v>19.29</v>
      </c>
      <c r="S61" t="n">
        <v>13.89</v>
      </c>
      <c r="T61" t="n">
        <v>1026.76</v>
      </c>
      <c r="U61" t="n">
        <v>0.72</v>
      </c>
      <c r="V61" t="n">
        <v>0.76</v>
      </c>
      <c r="W61" t="n">
        <v>0.65</v>
      </c>
      <c r="X61" t="n">
        <v>0.06</v>
      </c>
      <c r="Y61" t="n">
        <v>1</v>
      </c>
      <c r="Z61" t="n">
        <v>10</v>
      </c>
      <c r="AA61" t="n">
        <v>108.651634800718</v>
      </c>
      <c r="AB61" t="n">
        <v>148.6619601061072</v>
      </c>
      <c r="AC61" t="n">
        <v>134.4738712819922</v>
      </c>
      <c r="AD61" t="n">
        <v>108651.634800718</v>
      </c>
      <c r="AE61" t="n">
        <v>148661.9601061072</v>
      </c>
      <c r="AF61" t="n">
        <v>4.135056377162182e-06</v>
      </c>
      <c r="AG61" t="n">
        <v>11</v>
      </c>
      <c r="AH61" t="n">
        <v>134473.8712819922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12.698</v>
      </c>
      <c r="E62" t="n">
        <v>7.88</v>
      </c>
      <c r="F62" t="n">
        <v>5.09</v>
      </c>
      <c r="G62" t="n">
        <v>76.40000000000001</v>
      </c>
      <c r="H62" t="n">
        <v>1.19</v>
      </c>
      <c r="I62" t="n">
        <v>4</v>
      </c>
      <c r="J62" t="n">
        <v>238.54</v>
      </c>
      <c r="K62" t="n">
        <v>56.13</v>
      </c>
      <c r="L62" t="n">
        <v>16</v>
      </c>
      <c r="M62" t="n">
        <v>2</v>
      </c>
      <c r="N62" t="n">
        <v>56.41</v>
      </c>
      <c r="O62" t="n">
        <v>29654.08</v>
      </c>
      <c r="P62" t="n">
        <v>65.87</v>
      </c>
      <c r="Q62" t="n">
        <v>202.81</v>
      </c>
      <c r="R62" t="n">
        <v>19.39</v>
      </c>
      <c r="S62" t="n">
        <v>13.89</v>
      </c>
      <c r="T62" t="n">
        <v>1075.42</v>
      </c>
      <c r="U62" t="n">
        <v>0.72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108.6279758523268</v>
      </c>
      <c r="AB62" t="n">
        <v>148.6295888891592</v>
      </c>
      <c r="AC62" t="n">
        <v>134.4445895285564</v>
      </c>
      <c r="AD62" t="n">
        <v>108627.9758523268</v>
      </c>
      <c r="AE62" t="n">
        <v>148629.5888891592</v>
      </c>
      <c r="AF62" t="n">
        <v>4.135349479582376e-06</v>
      </c>
      <c r="AG62" t="n">
        <v>11</v>
      </c>
      <c r="AH62" t="n">
        <v>134444.5895285564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12.6881</v>
      </c>
      <c r="E63" t="n">
        <v>7.88</v>
      </c>
      <c r="F63" t="n">
        <v>5.1</v>
      </c>
      <c r="G63" t="n">
        <v>76.5</v>
      </c>
      <c r="H63" t="n">
        <v>1.21</v>
      </c>
      <c r="I63" t="n">
        <v>4</v>
      </c>
      <c r="J63" t="n">
        <v>238.97</v>
      </c>
      <c r="K63" t="n">
        <v>56.13</v>
      </c>
      <c r="L63" t="n">
        <v>16.25</v>
      </c>
      <c r="M63" t="n">
        <v>2</v>
      </c>
      <c r="N63" t="n">
        <v>56.6</v>
      </c>
      <c r="O63" t="n">
        <v>29707.68</v>
      </c>
      <c r="P63" t="n">
        <v>66.09999999999999</v>
      </c>
      <c r="Q63" t="n">
        <v>202.82</v>
      </c>
      <c r="R63" t="n">
        <v>19.58</v>
      </c>
      <c r="S63" t="n">
        <v>13.89</v>
      </c>
      <c r="T63" t="n">
        <v>1170.13</v>
      </c>
      <c r="U63" t="n">
        <v>0.71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  <c r="AA63" t="n">
        <v>108.7574852308948</v>
      </c>
      <c r="AB63" t="n">
        <v>148.8067893344665</v>
      </c>
      <c r="AC63" t="n">
        <v>134.604878212066</v>
      </c>
      <c r="AD63" t="n">
        <v>108757.4852308948</v>
      </c>
      <c r="AE63" t="n">
        <v>148806.7893344664</v>
      </c>
      <c r="AF63" t="n">
        <v>4.132125352960242e-06</v>
      </c>
      <c r="AG63" t="n">
        <v>11</v>
      </c>
      <c r="AH63" t="n">
        <v>134604.878212066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12.6984</v>
      </c>
      <c r="E64" t="n">
        <v>7.88</v>
      </c>
      <c r="F64" t="n">
        <v>5.09</v>
      </c>
      <c r="G64" t="n">
        <v>76.40000000000001</v>
      </c>
      <c r="H64" t="n">
        <v>1.23</v>
      </c>
      <c r="I64" t="n">
        <v>4</v>
      </c>
      <c r="J64" t="n">
        <v>239.41</v>
      </c>
      <c r="K64" t="n">
        <v>56.13</v>
      </c>
      <c r="L64" t="n">
        <v>16.5</v>
      </c>
      <c r="M64" t="n">
        <v>2</v>
      </c>
      <c r="N64" t="n">
        <v>56.78</v>
      </c>
      <c r="O64" t="n">
        <v>29761.35</v>
      </c>
      <c r="P64" t="n">
        <v>66.23</v>
      </c>
      <c r="Q64" t="n">
        <v>202.81</v>
      </c>
      <c r="R64" t="n">
        <v>19.39</v>
      </c>
      <c r="S64" t="n">
        <v>13.89</v>
      </c>
      <c r="T64" t="n">
        <v>1072.65</v>
      </c>
      <c r="U64" t="n">
        <v>0.72</v>
      </c>
      <c r="V64" t="n">
        <v>0.76</v>
      </c>
      <c r="W64" t="n">
        <v>0.64</v>
      </c>
      <c r="X64" t="n">
        <v>0.06</v>
      </c>
      <c r="Y64" t="n">
        <v>1</v>
      </c>
      <c r="Z64" t="n">
        <v>10</v>
      </c>
      <c r="AA64" t="n">
        <v>108.7812649573047</v>
      </c>
      <c r="AB64" t="n">
        <v>148.8393258052279</v>
      </c>
      <c r="AC64" t="n">
        <v>134.6343094477232</v>
      </c>
      <c r="AD64" t="n">
        <v>108781.2649573047</v>
      </c>
      <c r="AE64" t="n">
        <v>148839.3258052279</v>
      </c>
      <c r="AF64" t="n">
        <v>4.135479747324685e-06</v>
      </c>
      <c r="AG64" t="n">
        <v>11</v>
      </c>
      <c r="AH64" t="n">
        <v>134634.3094477232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12.6859</v>
      </c>
      <c r="E65" t="n">
        <v>7.88</v>
      </c>
      <c r="F65" t="n">
        <v>5.1</v>
      </c>
      <c r="G65" t="n">
        <v>76.52</v>
      </c>
      <c r="H65" t="n">
        <v>1.24</v>
      </c>
      <c r="I65" t="n">
        <v>4</v>
      </c>
      <c r="J65" t="n">
        <v>239.85</v>
      </c>
      <c r="K65" t="n">
        <v>56.13</v>
      </c>
      <c r="L65" t="n">
        <v>16.75</v>
      </c>
      <c r="M65" t="n">
        <v>2</v>
      </c>
      <c r="N65" t="n">
        <v>56.97</v>
      </c>
      <c r="O65" t="n">
        <v>29815.09</v>
      </c>
      <c r="P65" t="n">
        <v>66.41</v>
      </c>
      <c r="Q65" t="n">
        <v>202.81</v>
      </c>
      <c r="R65" t="n">
        <v>19.58</v>
      </c>
      <c r="S65" t="n">
        <v>13.89</v>
      </c>
      <c r="T65" t="n">
        <v>1170.12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  <c r="AA65" t="n">
        <v>108.8959440710547</v>
      </c>
      <c r="AB65" t="n">
        <v>148.9962348279461</v>
      </c>
      <c r="AC65" t="n">
        <v>134.7762432935364</v>
      </c>
      <c r="AD65" t="n">
        <v>108895.9440710547</v>
      </c>
      <c r="AE65" t="n">
        <v>148996.2348279461</v>
      </c>
      <c r="AF65" t="n">
        <v>4.131408880377545e-06</v>
      </c>
      <c r="AG65" t="n">
        <v>11</v>
      </c>
      <c r="AH65" t="n">
        <v>134776.2432935364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12.6881</v>
      </c>
      <c r="E66" t="n">
        <v>7.88</v>
      </c>
      <c r="F66" t="n">
        <v>5.1</v>
      </c>
      <c r="G66" t="n">
        <v>76.5</v>
      </c>
      <c r="H66" t="n">
        <v>1.26</v>
      </c>
      <c r="I66" t="n">
        <v>4</v>
      </c>
      <c r="J66" t="n">
        <v>240.28</v>
      </c>
      <c r="K66" t="n">
        <v>56.13</v>
      </c>
      <c r="L66" t="n">
        <v>17</v>
      </c>
      <c r="M66" t="n">
        <v>2</v>
      </c>
      <c r="N66" t="n">
        <v>57.16</v>
      </c>
      <c r="O66" t="n">
        <v>29869.01</v>
      </c>
      <c r="P66" t="n">
        <v>66.34</v>
      </c>
      <c r="Q66" t="n">
        <v>202.81</v>
      </c>
      <c r="R66" t="n">
        <v>19.56</v>
      </c>
      <c r="S66" t="n">
        <v>13.89</v>
      </c>
      <c r="T66" t="n">
        <v>1159.36</v>
      </c>
      <c r="U66" t="n">
        <v>0.71</v>
      </c>
      <c r="V66" t="n">
        <v>0.76</v>
      </c>
      <c r="W66" t="n">
        <v>0.64</v>
      </c>
      <c r="X66" t="n">
        <v>0.06</v>
      </c>
      <c r="Y66" t="n">
        <v>1</v>
      </c>
      <c r="Z66" t="n">
        <v>10</v>
      </c>
      <c r="AA66" t="n">
        <v>108.8604218452082</v>
      </c>
      <c r="AB66" t="n">
        <v>148.9476317514129</v>
      </c>
      <c r="AC66" t="n">
        <v>134.7322788264127</v>
      </c>
      <c r="AD66" t="n">
        <v>108860.4218452082</v>
      </c>
      <c r="AE66" t="n">
        <v>148947.6317514129</v>
      </c>
      <c r="AF66" t="n">
        <v>4.132125352960242e-06</v>
      </c>
      <c r="AG66" t="n">
        <v>11</v>
      </c>
      <c r="AH66" t="n">
        <v>134732.2788264127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12.685</v>
      </c>
      <c r="E67" t="n">
        <v>7.88</v>
      </c>
      <c r="F67" t="n">
        <v>5.1</v>
      </c>
      <c r="G67" t="n">
        <v>76.53</v>
      </c>
      <c r="H67" t="n">
        <v>1.27</v>
      </c>
      <c r="I67" t="n">
        <v>4</v>
      </c>
      <c r="J67" t="n">
        <v>240.72</v>
      </c>
      <c r="K67" t="n">
        <v>56.13</v>
      </c>
      <c r="L67" t="n">
        <v>17.25</v>
      </c>
      <c r="M67" t="n">
        <v>2</v>
      </c>
      <c r="N67" t="n">
        <v>57.34</v>
      </c>
      <c r="O67" t="n">
        <v>29922.88</v>
      </c>
      <c r="P67" t="n">
        <v>66.23999999999999</v>
      </c>
      <c r="Q67" t="n">
        <v>202.82</v>
      </c>
      <c r="R67" t="n">
        <v>19.65</v>
      </c>
      <c r="S67" t="n">
        <v>13.89</v>
      </c>
      <c r="T67" t="n">
        <v>1202.57</v>
      </c>
      <c r="U67" t="n">
        <v>0.71</v>
      </c>
      <c r="V67" t="n">
        <v>0.76</v>
      </c>
      <c r="W67" t="n">
        <v>0.64</v>
      </c>
      <c r="X67" t="n">
        <v>0.06</v>
      </c>
      <c r="Y67" t="n">
        <v>1</v>
      </c>
      <c r="Z67" t="n">
        <v>10</v>
      </c>
      <c r="AA67" t="n">
        <v>108.8252629768714</v>
      </c>
      <c r="AB67" t="n">
        <v>148.8995258366546</v>
      </c>
      <c r="AC67" t="n">
        <v>134.6887640726419</v>
      </c>
      <c r="AD67" t="n">
        <v>108825.2629768714</v>
      </c>
      <c r="AE67" t="n">
        <v>148899.5258366546</v>
      </c>
      <c r="AF67" t="n">
        <v>4.131115777957351e-06</v>
      </c>
      <c r="AG67" t="n">
        <v>11</v>
      </c>
      <c r="AH67" t="n">
        <v>134688.7640726419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12.6921</v>
      </c>
      <c r="E68" t="n">
        <v>7.88</v>
      </c>
      <c r="F68" t="n">
        <v>5.1</v>
      </c>
      <c r="G68" t="n">
        <v>76.45999999999999</v>
      </c>
      <c r="H68" t="n">
        <v>1.29</v>
      </c>
      <c r="I68" t="n">
        <v>4</v>
      </c>
      <c r="J68" t="n">
        <v>241.16</v>
      </c>
      <c r="K68" t="n">
        <v>56.13</v>
      </c>
      <c r="L68" t="n">
        <v>17.5</v>
      </c>
      <c r="M68" t="n">
        <v>2</v>
      </c>
      <c r="N68" t="n">
        <v>57.53</v>
      </c>
      <c r="O68" t="n">
        <v>29976.82</v>
      </c>
      <c r="P68" t="n">
        <v>66.19</v>
      </c>
      <c r="Q68" t="n">
        <v>202.81</v>
      </c>
      <c r="R68" t="n">
        <v>19.45</v>
      </c>
      <c r="S68" t="n">
        <v>13.89</v>
      </c>
      <c r="T68" t="n">
        <v>1105.7</v>
      </c>
      <c r="U68" t="n">
        <v>0.71</v>
      </c>
      <c r="V68" t="n">
        <v>0.76</v>
      </c>
      <c r="W68" t="n">
        <v>0.64</v>
      </c>
      <c r="X68" t="n">
        <v>0.06</v>
      </c>
      <c r="Y68" t="n">
        <v>1</v>
      </c>
      <c r="Z68" t="n">
        <v>10</v>
      </c>
      <c r="AA68" t="n">
        <v>108.7861228163989</v>
      </c>
      <c r="AB68" t="n">
        <v>148.8459725423542</v>
      </c>
      <c r="AC68" t="n">
        <v>134.640321829587</v>
      </c>
      <c r="AD68" t="n">
        <v>108786.1228163989</v>
      </c>
      <c r="AE68" t="n">
        <v>148845.9725423542</v>
      </c>
      <c r="AF68" t="n">
        <v>4.133428030383327e-06</v>
      </c>
      <c r="AG68" t="n">
        <v>11</v>
      </c>
      <c r="AH68" t="n">
        <v>134640.321829587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12.6881</v>
      </c>
      <c r="E69" t="n">
        <v>7.88</v>
      </c>
      <c r="F69" t="n">
        <v>5.1</v>
      </c>
      <c r="G69" t="n">
        <v>76.5</v>
      </c>
      <c r="H69" t="n">
        <v>1.31</v>
      </c>
      <c r="I69" t="n">
        <v>4</v>
      </c>
      <c r="J69" t="n">
        <v>241.59</v>
      </c>
      <c r="K69" t="n">
        <v>56.13</v>
      </c>
      <c r="L69" t="n">
        <v>17.75</v>
      </c>
      <c r="M69" t="n">
        <v>2</v>
      </c>
      <c r="N69" t="n">
        <v>57.72</v>
      </c>
      <c r="O69" t="n">
        <v>30030.83</v>
      </c>
      <c r="P69" t="n">
        <v>66.09</v>
      </c>
      <c r="Q69" t="n">
        <v>202.81</v>
      </c>
      <c r="R69" t="n">
        <v>19.5</v>
      </c>
      <c r="S69" t="n">
        <v>13.89</v>
      </c>
      <c r="T69" t="n">
        <v>1131.85</v>
      </c>
      <c r="U69" t="n">
        <v>0.71</v>
      </c>
      <c r="V69" t="n">
        <v>0.76</v>
      </c>
      <c r="W69" t="n">
        <v>0.65</v>
      </c>
      <c r="X69" t="n">
        <v>0.06</v>
      </c>
      <c r="Y69" t="n">
        <v>1</v>
      </c>
      <c r="Z69" t="n">
        <v>10</v>
      </c>
      <c r="AA69" t="n">
        <v>108.7531962052984</v>
      </c>
      <c r="AB69" t="n">
        <v>148.800920900427</v>
      </c>
      <c r="AC69" t="n">
        <v>134.5995698531349</v>
      </c>
      <c r="AD69" t="n">
        <v>108753.1962052984</v>
      </c>
      <c r="AE69" t="n">
        <v>148800.920900427</v>
      </c>
      <c r="AF69" t="n">
        <v>4.132125352960242e-06</v>
      </c>
      <c r="AG69" t="n">
        <v>11</v>
      </c>
      <c r="AH69" t="n">
        <v>134599.5698531349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12.6881</v>
      </c>
      <c r="E70" t="n">
        <v>7.88</v>
      </c>
      <c r="F70" t="n">
        <v>5.1</v>
      </c>
      <c r="G70" t="n">
        <v>76.5</v>
      </c>
      <c r="H70" t="n">
        <v>1.32</v>
      </c>
      <c r="I70" t="n">
        <v>4</v>
      </c>
      <c r="J70" t="n">
        <v>242.03</v>
      </c>
      <c r="K70" t="n">
        <v>56.13</v>
      </c>
      <c r="L70" t="n">
        <v>18</v>
      </c>
      <c r="M70" t="n">
        <v>2</v>
      </c>
      <c r="N70" t="n">
        <v>57.91</v>
      </c>
      <c r="O70" t="n">
        <v>30084.9</v>
      </c>
      <c r="P70" t="n">
        <v>65.86</v>
      </c>
      <c r="Q70" t="n">
        <v>202.81</v>
      </c>
      <c r="R70" t="n">
        <v>19.46</v>
      </c>
      <c r="S70" t="n">
        <v>13.89</v>
      </c>
      <c r="T70" t="n">
        <v>1112.17</v>
      </c>
      <c r="U70" t="n">
        <v>0.71</v>
      </c>
      <c r="V70" t="n">
        <v>0.76</v>
      </c>
      <c r="W70" t="n">
        <v>0.65</v>
      </c>
      <c r="X70" t="n">
        <v>0.06</v>
      </c>
      <c r="Y70" t="n">
        <v>1</v>
      </c>
      <c r="Z70" t="n">
        <v>10</v>
      </c>
      <c r="AA70" t="n">
        <v>108.6545486165814</v>
      </c>
      <c r="AB70" t="n">
        <v>148.66594691752</v>
      </c>
      <c r="AC70" t="n">
        <v>134.4774775977193</v>
      </c>
      <c r="AD70" t="n">
        <v>108654.5486165814</v>
      </c>
      <c r="AE70" t="n">
        <v>148665.94691752</v>
      </c>
      <c r="AF70" t="n">
        <v>4.132125352960242e-06</v>
      </c>
      <c r="AG70" t="n">
        <v>11</v>
      </c>
      <c r="AH70" t="n">
        <v>134477.4775977193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12.6904</v>
      </c>
      <c r="E71" t="n">
        <v>7.88</v>
      </c>
      <c r="F71" t="n">
        <v>5.1</v>
      </c>
      <c r="G71" t="n">
        <v>76.47</v>
      </c>
      <c r="H71" t="n">
        <v>1.34</v>
      </c>
      <c r="I71" t="n">
        <v>4</v>
      </c>
      <c r="J71" t="n">
        <v>242.47</v>
      </c>
      <c r="K71" t="n">
        <v>56.13</v>
      </c>
      <c r="L71" t="n">
        <v>18.25</v>
      </c>
      <c r="M71" t="n">
        <v>2</v>
      </c>
      <c r="N71" t="n">
        <v>58.1</v>
      </c>
      <c r="O71" t="n">
        <v>30139.04</v>
      </c>
      <c r="P71" t="n">
        <v>65.58</v>
      </c>
      <c r="Q71" t="n">
        <v>202.81</v>
      </c>
      <c r="R71" t="n">
        <v>19.52</v>
      </c>
      <c r="S71" t="n">
        <v>13.89</v>
      </c>
      <c r="T71" t="n">
        <v>1139.22</v>
      </c>
      <c r="U71" t="n">
        <v>0.71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108.528773454375</v>
      </c>
      <c r="AB71" t="n">
        <v>148.4938557917807</v>
      </c>
      <c r="AC71" t="n">
        <v>134.3218106074891</v>
      </c>
      <c r="AD71" t="n">
        <v>108528.773454375</v>
      </c>
      <c r="AE71" t="n">
        <v>148493.8557917807</v>
      </c>
      <c r="AF71" t="n">
        <v>4.132874392478516e-06</v>
      </c>
      <c r="AG71" t="n">
        <v>11</v>
      </c>
      <c r="AH71" t="n">
        <v>134321.8106074891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12.6944</v>
      </c>
      <c r="E72" t="n">
        <v>7.88</v>
      </c>
      <c r="F72" t="n">
        <v>5.1</v>
      </c>
      <c r="G72" t="n">
        <v>76.44</v>
      </c>
      <c r="H72" t="n">
        <v>1.35</v>
      </c>
      <c r="I72" t="n">
        <v>4</v>
      </c>
      <c r="J72" t="n">
        <v>242.91</v>
      </c>
      <c r="K72" t="n">
        <v>56.13</v>
      </c>
      <c r="L72" t="n">
        <v>18.5</v>
      </c>
      <c r="M72" t="n">
        <v>2</v>
      </c>
      <c r="N72" t="n">
        <v>58.28</v>
      </c>
      <c r="O72" t="n">
        <v>30193.25</v>
      </c>
      <c r="P72" t="n">
        <v>65.29000000000001</v>
      </c>
      <c r="Q72" t="n">
        <v>202.81</v>
      </c>
      <c r="R72" t="n">
        <v>19.41</v>
      </c>
      <c r="S72" t="n">
        <v>13.89</v>
      </c>
      <c r="T72" t="n">
        <v>1082.55</v>
      </c>
      <c r="U72" t="n">
        <v>0.72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108.3945758310638</v>
      </c>
      <c r="AB72" t="n">
        <v>148.3102406831851</v>
      </c>
      <c r="AC72" t="n">
        <v>134.1557194671524</v>
      </c>
      <c r="AD72" t="n">
        <v>108394.5758310638</v>
      </c>
      <c r="AE72" t="n">
        <v>148310.2406831851</v>
      </c>
      <c r="AF72" t="n">
        <v>4.1341770699016e-06</v>
      </c>
      <c r="AG72" t="n">
        <v>11</v>
      </c>
      <c r="AH72" t="n">
        <v>134155.7194671524</v>
      </c>
    </row>
    <row r="73">
      <c r="A73" t="n">
        <v>71</v>
      </c>
      <c r="B73" t="n">
        <v>110</v>
      </c>
      <c r="C73" t="inlineStr">
        <is>
          <t xml:space="preserve">CONCLUIDO	</t>
        </is>
      </c>
      <c r="D73" t="n">
        <v>12.6989</v>
      </c>
      <c r="E73" t="n">
        <v>7.87</v>
      </c>
      <c r="F73" t="n">
        <v>5.09</v>
      </c>
      <c r="G73" t="n">
        <v>76.40000000000001</v>
      </c>
      <c r="H73" t="n">
        <v>1.37</v>
      </c>
      <c r="I73" t="n">
        <v>4</v>
      </c>
      <c r="J73" t="n">
        <v>243.35</v>
      </c>
      <c r="K73" t="n">
        <v>56.13</v>
      </c>
      <c r="L73" t="n">
        <v>18.75</v>
      </c>
      <c r="M73" t="n">
        <v>2</v>
      </c>
      <c r="N73" t="n">
        <v>58.47</v>
      </c>
      <c r="O73" t="n">
        <v>30247.53</v>
      </c>
      <c r="P73" t="n">
        <v>65.11</v>
      </c>
      <c r="Q73" t="n">
        <v>202.81</v>
      </c>
      <c r="R73" t="n">
        <v>19.31</v>
      </c>
      <c r="S73" t="n">
        <v>13.89</v>
      </c>
      <c r="T73" t="n">
        <v>1034.51</v>
      </c>
      <c r="U73" t="n">
        <v>0.72</v>
      </c>
      <c r="V73" t="n">
        <v>0.76</v>
      </c>
      <c r="W73" t="n">
        <v>0.64</v>
      </c>
      <c r="X73" t="n">
        <v>0.05</v>
      </c>
      <c r="Y73" t="n">
        <v>1</v>
      </c>
      <c r="Z73" t="n">
        <v>10</v>
      </c>
      <c r="AA73" t="n">
        <v>108.3000584251355</v>
      </c>
      <c r="AB73" t="n">
        <v>148.1809177985805</v>
      </c>
      <c r="AC73" t="n">
        <v>134.0387389771485</v>
      </c>
      <c r="AD73" t="n">
        <v>108300.0584251355</v>
      </c>
      <c r="AE73" t="n">
        <v>148180.9177985805</v>
      </c>
      <c r="AF73" t="n">
        <v>4.13564258200257e-06</v>
      </c>
      <c r="AG73" t="n">
        <v>11</v>
      </c>
      <c r="AH73" t="n">
        <v>134038.7389771485</v>
      </c>
    </row>
    <row r="74">
      <c r="A74" t="n">
        <v>72</v>
      </c>
      <c r="B74" t="n">
        <v>110</v>
      </c>
      <c r="C74" t="inlineStr">
        <is>
          <t xml:space="preserve">CONCLUIDO	</t>
        </is>
      </c>
      <c r="D74" t="n">
        <v>12.6957</v>
      </c>
      <c r="E74" t="n">
        <v>7.88</v>
      </c>
      <c r="F74" t="n">
        <v>5.09</v>
      </c>
      <c r="G74" t="n">
        <v>76.42</v>
      </c>
      <c r="H74" t="n">
        <v>1.39</v>
      </c>
      <c r="I74" t="n">
        <v>4</v>
      </c>
      <c r="J74" t="n">
        <v>243.79</v>
      </c>
      <c r="K74" t="n">
        <v>56.13</v>
      </c>
      <c r="L74" t="n">
        <v>19</v>
      </c>
      <c r="M74" t="n">
        <v>2</v>
      </c>
      <c r="N74" t="n">
        <v>58.67</v>
      </c>
      <c r="O74" t="n">
        <v>30301.87</v>
      </c>
      <c r="P74" t="n">
        <v>64.76000000000001</v>
      </c>
      <c r="Q74" t="n">
        <v>202.81</v>
      </c>
      <c r="R74" t="n">
        <v>19.36</v>
      </c>
      <c r="S74" t="n">
        <v>13.89</v>
      </c>
      <c r="T74" t="n">
        <v>1060.83</v>
      </c>
      <c r="U74" t="n">
        <v>0.72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108.1578760227021</v>
      </c>
      <c r="AB74" t="n">
        <v>147.9863775629263</v>
      </c>
      <c r="AC74" t="n">
        <v>133.8627653885462</v>
      </c>
      <c r="AD74" t="n">
        <v>108157.8760227021</v>
      </c>
      <c r="AE74" t="n">
        <v>147986.3775629263</v>
      </c>
      <c r="AF74" t="n">
        <v>4.134600440064103e-06</v>
      </c>
      <c r="AG74" t="n">
        <v>11</v>
      </c>
      <c r="AH74" t="n">
        <v>133862.7653885462</v>
      </c>
    </row>
    <row r="75">
      <c r="A75" t="n">
        <v>73</v>
      </c>
      <c r="B75" t="n">
        <v>110</v>
      </c>
      <c r="C75" t="inlineStr">
        <is>
          <t xml:space="preserve">CONCLUIDO	</t>
        </is>
      </c>
      <c r="D75" t="n">
        <v>12.6998</v>
      </c>
      <c r="E75" t="n">
        <v>7.87</v>
      </c>
      <c r="F75" t="n">
        <v>5.09</v>
      </c>
      <c r="G75" t="n">
        <v>76.39</v>
      </c>
      <c r="H75" t="n">
        <v>1.4</v>
      </c>
      <c r="I75" t="n">
        <v>4</v>
      </c>
      <c r="J75" t="n">
        <v>244.23</v>
      </c>
      <c r="K75" t="n">
        <v>56.13</v>
      </c>
      <c r="L75" t="n">
        <v>19.25</v>
      </c>
      <c r="M75" t="n">
        <v>2</v>
      </c>
      <c r="N75" t="n">
        <v>58.86</v>
      </c>
      <c r="O75" t="n">
        <v>30356.29</v>
      </c>
      <c r="P75" t="n">
        <v>64.40000000000001</v>
      </c>
      <c r="Q75" t="n">
        <v>202.81</v>
      </c>
      <c r="R75" t="n">
        <v>19.38</v>
      </c>
      <c r="S75" t="n">
        <v>13.89</v>
      </c>
      <c r="T75" t="n">
        <v>1068.12</v>
      </c>
      <c r="U75" t="n">
        <v>0.72</v>
      </c>
      <c r="V75" t="n">
        <v>0.76</v>
      </c>
      <c r="W75" t="n">
        <v>0.64</v>
      </c>
      <c r="X75" t="n">
        <v>0.05</v>
      </c>
      <c r="Y75" t="n">
        <v>1</v>
      </c>
      <c r="Z75" t="n">
        <v>10</v>
      </c>
      <c r="AA75" t="n">
        <v>107.9936128462976</v>
      </c>
      <c r="AB75" t="n">
        <v>147.7616254381898</v>
      </c>
      <c r="AC75" t="n">
        <v>133.6594632911529</v>
      </c>
      <c r="AD75" t="n">
        <v>107993.6128462975</v>
      </c>
      <c r="AE75" t="n">
        <v>147761.6254381898</v>
      </c>
      <c r="AF75" t="n">
        <v>4.135935684422764e-06</v>
      </c>
      <c r="AG75" t="n">
        <v>11</v>
      </c>
      <c r="AH75" t="n">
        <v>133659.4632911529</v>
      </c>
    </row>
    <row r="76">
      <c r="A76" t="n">
        <v>74</v>
      </c>
      <c r="B76" t="n">
        <v>110</v>
      </c>
      <c r="C76" t="inlineStr">
        <is>
          <t xml:space="preserve">CONCLUIDO	</t>
        </is>
      </c>
      <c r="D76" t="n">
        <v>12.7083</v>
      </c>
      <c r="E76" t="n">
        <v>7.87</v>
      </c>
      <c r="F76" t="n">
        <v>5.09</v>
      </c>
      <c r="G76" t="n">
        <v>76.31</v>
      </c>
      <c r="H76" t="n">
        <v>1.42</v>
      </c>
      <c r="I76" t="n">
        <v>4</v>
      </c>
      <c r="J76" t="n">
        <v>244.68</v>
      </c>
      <c r="K76" t="n">
        <v>56.13</v>
      </c>
      <c r="L76" t="n">
        <v>19.5</v>
      </c>
      <c r="M76" t="n">
        <v>2</v>
      </c>
      <c r="N76" t="n">
        <v>59.05</v>
      </c>
      <c r="O76" t="n">
        <v>30410.77</v>
      </c>
      <c r="P76" t="n">
        <v>63.8</v>
      </c>
      <c r="Q76" t="n">
        <v>202.81</v>
      </c>
      <c r="R76" t="n">
        <v>19.12</v>
      </c>
      <c r="S76" t="n">
        <v>13.89</v>
      </c>
      <c r="T76" t="n">
        <v>937.46</v>
      </c>
      <c r="U76" t="n">
        <v>0.73</v>
      </c>
      <c r="V76" t="n">
        <v>0.76</v>
      </c>
      <c r="W76" t="n">
        <v>0.64</v>
      </c>
      <c r="X76" t="n">
        <v>0.05</v>
      </c>
      <c r="Y76" t="n">
        <v>1</v>
      </c>
      <c r="Z76" t="n">
        <v>10</v>
      </c>
      <c r="AA76" t="n">
        <v>107.7160713407058</v>
      </c>
      <c r="AB76" t="n">
        <v>147.3818809059723</v>
      </c>
      <c r="AC76" t="n">
        <v>133.3159610441153</v>
      </c>
      <c r="AD76" t="n">
        <v>107716.0713407058</v>
      </c>
      <c r="AE76" t="n">
        <v>147381.8809059723</v>
      </c>
      <c r="AF76" t="n">
        <v>4.138703873946819e-06</v>
      </c>
      <c r="AG76" t="n">
        <v>11</v>
      </c>
      <c r="AH76" t="n">
        <v>133315.9610441153</v>
      </c>
    </row>
    <row r="77">
      <c r="A77" t="n">
        <v>75</v>
      </c>
      <c r="B77" t="n">
        <v>110</v>
      </c>
      <c r="C77" t="inlineStr">
        <is>
          <t xml:space="preserve">CONCLUIDO	</t>
        </is>
      </c>
      <c r="D77" t="n">
        <v>12.7042</v>
      </c>
      <c r="E77" t="n">
        <v>7.87</v>
      </c>
      <c r="F77" t="n">
        <v>5.09</v>
      </c>
      <c r="G77" t="n">
        <v>76.34999999999999</v>
      </c>
      <c r="H77" t="n">
        <v>1.43</v>
      </c>
      <c r="I77" t="n">
        <v>4</v>
      </c>
      <c r="J77" t="n">
        <v>245.12</v>
      </c>
      <c r="K77" t="n">
        <v>56.13</v>
      </c>
      <c r="L77" t="n">
        <v>19.75</v>
      </c>
      <c r="M77" t="n">
        <v>2</v>
      </c>
      <c r="N77" t="n">
        <v>59.24</v>
      </c>
      <c r="O77" t="n">
        <v>30465.32</v>
      </c>
      <c r="P77" t="n">
        <v>63.57</v>
      </c>
      <c r="Q77" t="n">
        <v>202.81</v>
      </c>
      <c r="R77" t="n">
        <v>19.19</v>
      </c>
      <c r="S77" t="n">
        <v>13.89</v>
      </c>
      <c r="T77" t="n">
        <v>974.39</v>
      </c>
      <c r="U77" t="n">
        <v>0.72</v>
      </c>
      <c r="V77" t="n">
        <v>0.76</v>
      </c>
      <c r="W77" t="n">
        <v>0.64</v>
      </c>
      <c r="X77" t="n">
        <v>0.05</v>
      </c>
      <c r="Y77" t="n">
        <v>1</v>
      </c>
      <c r="Z77" t="n">
        <v>10</v>
      </c>
      <c r="AA77" t="n">
        <v>107.6274032257517</v>
      </c>
      <c r="AB77" t="n">
        <v>147.2605612793311</v>
      </c>
      <c r="AC77" t="n">
        <v>133.2062199923675</v>
      </c>
      <c r="AD77" t="n">
        <v>107627.4032257517</v>
      </c>
      <c r="AE77" t="n">
        <v>147260.561279331</v>
      </c>
      <c r="AF77" t="n">
        <v>4.137368629588158e-06</v>
      </c>
      <c r="AG77" t="n">
        <v>11</v>
      </c>
      <c r="AH77" t="n">
        <v>133206.2199923675</v>
      </c>
    </row>
    <row r="78">
      <c r="A78" t="n">
        <v>76</v>
      </c>
      <c r="B78" t="n">
        <v>110</v>
      </c>
      <c r="C78" t="inlineStr">
        <is>
          <t xml:space="preserve">CONCLUIDO	</t>
        </is>
      </c>
      <c r="D78" t="n">
        <v>12.7078</v>
      </c>
      <c r="E78" t="n">
        <v>7.87</v>
      </c>
      <c r="F78" t="n">
        <v>5.09</v>
      </c>
      <c r="G78" t="n">
        <v>76.31</v>
      </c>
      <c r="H78" t="n">
        <v>1.45</v>
      </c>
      <c r="I78" t="n">
        <v>4</v>
      </c>
      <c r="J78" t="n">
        <v>245.56</v>
      </c>
      <c r="K78" t="n">
        <v>56.13</v>
      </c>
      <c r="L78" t="n">
        <v>20</v>
      </c>
      <c r="M78" t="n">
        <v>2</v>
      </c>
      <c r="N78" t="n">
        <v>59.43</v>
      </c>
      <c r="O78" t="n">
        <v>30519.94</v>
      </c>
      <c r="P78" t="n">
        <v>63.29</v>
      </c>
      <c r="Q78" t="n">
        <v>202.81</v>
      </c>
      <c r="R78" t="n">
        <v>19.18</v>
      </c>
      <c r="S78" t="n">
        <v>13.89</v>
      </c>
      <c r="T78" t="n">
        <v>971.01</v>
      </c>
      <c r="U78" t="n">
        <v>0.72</v>
      </c>
      <c r="V78" t="n">
        <v>0.76</v>
      </c>
      <c r="W78" t="n">
        <v>0.64</v>
      </c>
      <c r="X78" t="n">
        <v>0.05</v>
      </c>
      <c r="Y78" t="n">
        <v>1</v>
      </c>
      <c r="Z78" t="n">
        <v>10</v>
      </c>
      <c r="AA78" t="n">
        <v>107.4988715555669</v>
      </c>
      <c r="AB78" t="n">
        <v>147.0846985777672</v>
      </c>
      <c r="AC78" t="n">
        <v>133.047141380216</v>
      </c>
      <c r="AD78" t="n">
        <v>107498.8715555669</v>
      </c>
      <c r="AE78" t="n">
        <v>147084.6985777672</v>
      </c>
      <c r="AF78" t="n">
        <v>4.138541039268934e-06</v>
      </c>
      <c r="AG78" t="n">
        <v>11</v>
      </c>
      <c r="AH78" t="n">
        <v>133047.141380216</v>
      </c>
    </row>
    <row r="79">
      <c r="A79" t="n">
        <v>77</v>
      </c>
      <c r="B79" t="n">
        <v>110</v>
      </c>
      <c r="C79" t="inlineStr">
        <is>
          <t xml:space="preserve">CONCLUIDO	</t>
        </is>
      </c>
      <c r="D79" t="n">
        <v>12.7015</v>
      </c>
      <c r="E79" t="n">
        <v>7.87</v>
      </c>
      <c r="F79" t="n">
        <v>5.09</v>
      </c>
      <c r="G79" t="n">
        <v>76.37</v>
      </c>
      <c r="H79" t="n">
        <v>1.46</v>
      </c>
      <c r="I79" t="n">
        <v>4</v>
      </c>
      <c r="J79" t="n">
        <v>246</v>
      </c>
      <c r="K79" t="n">
        <v>56.13</v>
      </c>
      <c r="L79" t="n">
        <v>20.25</v>
      </c>
      <c r="M79" t="n">
        <v>2</v>
      </c>
      <c r="N79" t="n">
        <v>59.63</v>
      </c>
      <c r="O79" t="n">
        <v>30574.64</v>
      </c>
      <c r="P79" t="n">
        <v>63.12</v>
      </c>
      <c r="Q79" t="n">
        <v>202.81</v>
      </c>
      <c r="R79" t="n">
        <v>19.2</v>
      </c>
      <c r="S79" t="n">
        <v>13.89</v>
      </c>
      <c r="T79" t="n">
        <v>979.11</v>
      </c>
      <c r="U79" t="n">
        <v>0.72</v>
      </c>
      <c r="V79" t="n">
        <v>0.76</v>
      </c>
      <c r="W79" t="n">
        <v>0.65</v>
      </c>
      <c r="X79" t="n">
        <v>0.05</v>
      </c>
      <c r="Y79" t="n">
        <v>1</v>
      </c>
      <c r="Z79" t="n">
        <v>10</v>
      </c>
      <c r="AA79" t="n">
        <v>107.4410727462484</v>
      </c>
      <c r="AB79" t="n">
        <v>147.0056156969541</v>
      </c>
      <c r="AC79" t="n">
        <v>132.9756060585542</v>
      </c>
      <c r="AD79" t="n">
        <v>107441.0727462484</v>
      </c>
      <c r="AE79" t="n">
        <v>147005.6156969541</v>
      </c>
      <c r="AF79" t="n">
        <v>4.136489322327575e-06</v>
      </c>
      <c r="AG79" t="n">
        <v>11</v>
      </c>
      <c r="AH79" t="n">
        <v>132975.6060585542</v>
      </c>
    </row>
    <row r="80">
      <c r="A80" t="n">
        <v>78</v>
      </c>
      <c r="B80" t="n">
        <v>110</v>
      </c>
      <c r="C80" t="inlineStr">
        <is>
          <t xml:space="preserve">CONCLUIDO	</t>
        </is>
      </c>
      <c r="D80" t="n">
        <v>12.7096</v>
      </c>
      <c r="E80" t="n">
        <v>7.87</v>
      </c>
      <c r="F80" t="n">
        <v>5.09</v>
      </c>
      <c r="G80" t="n">
        <v>76.3</v>
      </c>
      <c r="H80" t="n">
        <v>1.48</v>
      </c>
      <c r="I80" t="n">
        <v>4</v>
      </c>
      <c r="J80" t="n">
        <v>246.45</v>
      </c>
      <c r="K80" t="n">
        <v>56.13</v>
      </c>
      <c r="L80" t="n">
        <v>20.5</v>
      </c>
      <c r="M80" t="n">
        <v>2</v>
      </c>
      <c r="N80" t="n">
        <v>59.82</v>
      </c>
      <c r="O80" t="n">
        <v>30629.4</v>
      </c>
      <c r="P80" t="n">
        <v>62.59</v>
      </c>
      <c r="Q80" t="n">
        <v>202.81</v>
      </c>
      <c r="R80" t="n">
        <v>19.07</v>
      </c>
      <c r="S80" t="n">
        <v>13.89</v>
      </c>
      <c r="T80" t="n">
        <v>915.51</v>
      </c>
      <c r="U80" t="n">
        <v>0.73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107.1948538980735</v>
      </c>
      <c r="AB80" t="n">
        <v>146.6687282064725</v>
      </c>
      <c r="AC80" t="n">
        <v>132.6708706373394</v>
      </c>
      <c r="AD80" t="n">
        <v>107194.8538980735</v>
      </c>
      <c r="AE80" t="n">
        <v>146668.7282064725</v>
      </c>
      <c r="AF80" t="n">
        <v>4.139127244109322e-06</v>
      </c>
      <c r="AG80" t="n">
        <v>11</v>
      </c>
      <c r="AH80" t="n">
        <v>132670.8706373395</v>
      </c>
    </row>
    <row r="81">
      <c r="A81" t="n">
        <v>79</v>
      </c>
      <c r="B81" t="n">
        <v>110</v>
      </c>
      <c r="C81" t="inlineStr">
        <is>
          <t xml:space="preserve">CONCLUIDO	</t>
        </is>
      </c>
      <c r="D81" t="n">
        <v>12.7092</v>
      </c>
      <c r="E81" t="n">
        <v>7.87</v>
      </c>
      <c r="F81" t="n">
        <v>5.09</v>
      </c>
      <c r="G81" t="n">
        <v>76.3</v>
      </c>
      <c r="H81" t="n">
        <v>1.49</v>
      </c>
      <c r="I81" t="n">
        <v>4</v>
      </c>
      <c r="J81" t="n">
        <v>246.89</v>
      </c>
      <c r="K81" t="n">
        <v>56.13</v>
      </c>
      <c r="L81" t="n">
        <v>20.75</v>
      </c>
      <c r="M81" t="n">
        <v>2</v>
      </c>
      <c r="N81" t="n">
        <v>60.02</v>
      </c>
      <c r="O81" t="n">
        <v>30684.23</v>
      </c>
      <c r="P81" t="n">
        <v>62.3</v>
      </c>
      <c r="Q81" t="n">
        <v>202.81</v>
      </c>
      <c r="R81" t="n">
        <v>19.1</v>
      </c>
      <c r="S81" t="n">
        <v>13.89</v>
      </c>
      <c r="T81" t="n">
        <v>931.86</v>
      </c>
      <c r="U81" t="n">
        <v>0.73</v>
      </c>
      <c r="V81" t="n">
        <v>0.76</v>
      </c>
      <c r="W81" t="n">
        <v>0.64</v>
      </c>
      <c r="X81" t="n">
        <v>0.05</v>
      </c>
      <c r="Y81" t="n">
        <v>1</v>
      </c>
      <c r="Z81" t="n">
        <v>10</v>
      </c>
      <c r="AA81" t="n">
        <v>107.0716232840501</v>
      </c>
      <c r="AB81" t="n">
        <v>146.5001186438147</v>
      </c>
      <c r="AC81" t="n">
        <v>132.5183529346967</v>
      </c>
      <c r="AD81" t="n">
        <v>107071.6232840501</v>
      </c>
      <c r="AE81" t="n">
        <v>146500.1186438148</v>
      </c>
      <c r="AF81" t="n">
        <v>4.138996976367013e-06</v>
      </c>
      <c r="AG81" t="n">
        <v>11</v>
      </c>
      <c r="AH81" t="n">
        <v>132518.3529346967</v>
      </c>
    </row>
    <row r="82">
      <c r="A82" t="n">
        <v>80</v>
      </c>
      <c r="B82" t="n">
        <v>110</v>
      </c>
      <c r="C82" t="inlineStr">
        <is>
          <t xml:space="preserve">CONCLUIDO	</t>
        </is>
      </c>
      <c r="D82" t="n">
        <v>12.7177</v>
      </c>
      <c r="E82" t="n">
        <v>7.86</v>
      </c>
      <c r="F82" t="n">
        <v>5.08</v>
      </c>
      <c r="G82" t="n">
        <v>76.22</v>
      </c>
      <c r="H82" t="n">
        <v>1.51</v>
      </c>
      <c r="I82" t="n">
        <v>4</v>
      </c>
      <c r="J82" t="n">
        <v>247.34</v>
      </c>
      <c r="K82" t="n">
        <v>56.13</v>
      </c>
      <c r="L82" t="n">
        <v>21</v>
      </c>
      <c r="M82" t="n">
        <v>2</v>
      </c>
      <c r="N82" t="n">
        <v>60.21</v>
      </c>
      <c r="O82" t="n">
        <v>30739.14</v>
      </c>
      <c r="P82" t="n">
        <v>61.77</v>
      </c>
      <c r="Q82" t="n">
        <v>202.81</v>
      </c>
      <c r="R82" t="n">
        <v>18.96</v>
      </c>
      <c r="S82" t="n">
        <v>13.89</v>
      </c>
      <c r="T82" t="n">
        <v>857.88</v>
      </c>
      <c r="U82" t="n">
        <v>0.73</v>
      </c>
      <c r="V82" t="n">
        <v>0.76</v>
      </c>
      <c r="W82" t="n">
        <v>0.64</v>
      </c>
      <c r="X82" t="n">
        <v>0.04</v>
      </c>
      <c r="Y82" t="n">
        <v>1</v>
      </c>
      <c r="Z82" t="n">
        <v>10</v>
      </c>
      <c r="AA82" t="n">
        <v>106.8185459963032</v>
      </c>
      <c r="AB82" t="n">
        <v>146.1538471337377</v>
      </c>
      <c r="AC82" t="n">
        <v>132.2051290915462</v>
      </c>
      <c r="AD82" t="n">
        <v>106818.5459963032</v>
      </c>
      <c r="AE82" t="n">
        <v>146153.8471337377</v>
      </c>
      <c r="AF82" t="n">
        <v>4.141765165891069e-06</v>
      </c>
      <c r="AG82" t="n">
        <v>11</v>
      </c>
      <c r="AH82" t="n">
        <v>132205.1290915461</v>
      </c>
    </row>
    <row r="83">
      <c r="A83" t="n">
        <v>81</v>
      </c>
      <c r="B83" t="n">
        <v>110</v>
      </c>
      <c r="C83" t="inlineStr">
        <is>
          <t xml:space="preserve">CONCLUIDO	</t>
        </is>
      </c>
      <c r="D83" t="n">
        <v>12.7123</v>
      </c>
      <c r="E83" t="n">
        <v>7.87</v>
      </c>
      <c r="F83" t="n">
        <v>5.08</v>
      </c>
      <c r="G83" t="n">
        <v>76.27</v>
      </c>
      <c r="H83" t="n">
        <v>1.53</v>
      </c>
      <c r="I83" t="n">
        <v>4</v>
      </c>
      <c r="J83" t="n">
        <v>247.78</v>
      </c>
      <c r="K83" t="n">
        <v>56.13</v>
      </c>
      <c r="L83" t="n">
        <v>21.25</v>
      </c>
      <c r="M83" t="n">
        <v>2</v>
      </c>
      <c r="N83" t="n">
        <v>60.41</v>
      </c>
      <c r="O83" t="n">
        <v>30794.11</v>
      </c>
      <c r="P83" t="n">
        <v>61.12</v>
      </c>
      <c r="Q83" t="n">
        <v>202.81</v>
      </c>
      <c r="R83" t="n">
        <v>19.09</v>
      </c>
      <c r="S83" t="n">
        <v>13.89</v>
      </c>
      <c r="T83" t="n">
        <v>922.37</v>
      </c>
      <c r="U83" t="n">
        <v>0.73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106.5528795663006</v>
      </c>
      <c r="AB83" t="n">
        <v>145.7903506038325</v>
      </c>
      <c r="AC83" t="n">
        <v>131.8763241602844</v>
      </c>
      <c r="AD83" t="n">
        <v>106552.8795663006</v>
      </c>
      <c r="AE83" t="n">
        <v>145790.3506038325</v>
      </c>
      <c r="AF83" t="n">
        <v>4.140006551369904e-06</v>
      </c>
      <c r="AG83" t="n">
        <v>11</v>
      </c>
      <c r="AH83" t="n">
        <v>131876.3241602844</v>
      </c>
    </row>
    <row r="84">
      <c r="A84" t="n">
        <v>82</v>
      </c>
      <c r="B84" t="n">
        <v>110</v>
      </c>
      <c r="C84" t="inlineStr">
        <is>
          <t xml:space="preserve">CONCLUIDO	</t>
        </is>
      </c>
      <c r="D84" t="n">
        <v>12.7042</v>
      </c>
      <c r="E84" t="n">
        <v>7.87</v>
      </c>
      <c r="F84" t="n">
        <v>5.09</v>
      </c>
      <c r="G84" t="n">
        <v>76.34999999999999</v>
      </c>
      <c r="H84" t="n">
        <v>1.54</v>
      </c>
      <c r="I84" t="n">
        <v>4</v>
      </c>
      <c r="J84" t="n">
        <v>248.23</v>
      </c>
      <c r="K84" t="n">
        <v>56.13</v>
      </c>
      <c r="L84" t="n">
        <v>21.5</v>
      </c>
      <c r="M84" t="n">
        <v>2</v>
      </c>
      <c r="N84" t="n">
        <v>60.6</v>
      </c>
      <c r="O84" t="n">
        <v>30849.16</v>
      </c>
      <c r="P84" t="n">
        <v>60.6</v>
      </c>
      <c r="Q84" t="n">
        <v>202.81</v>
      </c>
      <c r="R84" t="n">
        <v>19.22</v>
      </c>
      <c r="S84" t="n">
        <v>13.89</v>
      </c>
      <c r="T84" t="n">
        <v>987.74</v>
      </c>
      <c r="U84" t="n">
        <v>0.72</v>
      </c>
      <c r="V84" t="n">
        <v>0.76</v>
      </c>
      <c r="W84" t="n">
        <v>0.64</v>
      </c>
      <c r="X84" t="n">
        <v>0.05</v>
      </c>
      <c r="Y84" t="n">
        <v>1</v>
      </c>
      <c r="Z84" t="n">
        <v>10</v>
      </c>
      <c r="AA84" t="n">
        <v>106.3551769585435</v>
      </c>
      <c r="AB84" t="n">
        <v>145.5198451738759</v>
      </c>
      <c r="AC84" t="n">
        <v>131.6316353889061</v>
      </c>
      <c r="AD84" t="n">
        <v>106355.1769585435</v>
      </c>
      <c r="AE84" t="n">
        <v>145519.8451738759</v>
      </c>
      <c r="AF84" t="n">
        <v>4.137368629588158e-06</v>
      </c>
      <c r="AG84" t="n">
        <v>11</v>
      </c>
      <c r="AH84" t="n">
        <v>131631.6353889061</v>
      </c>
    </row>
    <row r="85">
      <c r="A85" t="n">
        <v>83</v>
      </c>
      <c r="B85" t="n">
        <v>110</v>
      </c>
      <c r="C85" t="inlineStr">
        <is>
          <t xml:space="preserve">CONCLUIDO	</t>
        </is>
      </c>
      <c r="D85" t="n">
        <v>12.8055</v>
      </c>
      <c r="E85" t="n">
        <v>7.81</v>
      </c>
      <c r="F85" t="n">
        <v>5.07</v>
      </c>
      <c r="G85" t="n">
        <v>101.39</v>
      </c>
      <c r="H85" t="n">
        <v>1.56</v>
      </c>
      <c r="I85" t="n">
        <v>3</v>
      </c>
      <c r="J85" t="n">
        <v>248.68</v>
      </c>
      <c r="K85" t="n">
        <v>56.13</v>
      </c>
      <c r="L85" t="n">
        <v>21.75</v>
      </c>
      <c r="M85" t="n">
        <v>1</v>
      </c>
      <c r="N85" t="n">
        <v>60.8</v>
      </c>
      <c r="O85" t="n">
        <v>30904.28</v>
      </c>
      <c r="P85" t="n">
        <v>60.28</v>
      </c>
      <c r="Q85" t="n">
        <v>202.81</v>
      </c>
      <c r="R85" t="n">
        <v>18.62</v>
      </c>
      <c r="S85" t="n">
        <v>13.89</v>
      </c>
      <c r="T85" t="n">
        <v>696.02</v>
      </c>
      <c r="U85" t="n">
        <v>0.75</v>
      </c>
      <c r="V85" t="n">
        <v>0.76</v>
      </c>
      <c r="W85" t="n">
        <v>0.64</v>
      </c>
      <c r="X85" t="n">
        <v>0.03</v>
      </c>
      <c r="Y85" t="n">
        <v>1</v>
      </c>
      <c r="Z85" t="n">
        <v>10</v>
      </c>
      <c r="AA85" t="n">
        <v>105.9758665035621</v>
      </c>
      <c r="AB85" t="n">
        <v>145.0008558753745</v>
      </c>
      <c r="AC85" t="n">
        <v>131.1621777006474</v>
      </c>
      <c r="AD85" t="n">
        <v>105975.8665035621</v>
      </c>
      <c r="AE85" t="n">
        <v>145000.8558753745</v>
      </c>
      <c r="AF85" t="n">
        <v>4.170358935327778e-06</v>
      </c>
      <c r="AG85" t="n">
        <v>11</v>
      </c>
      <c r="AH85" t="n">
        <v>131162.1777006474</v>
      </c>
    </row>
    <row r="86">
      <c r="A86" t="n">
        <v>84</v>
      </c>
      <c r="B86" t="n">
        <v>110</v>
      </c>
      <c r="C86" t="inlineStr">
        <is>
          <t xml:space="preserve">CONCLUIDO	</t>
        </is>
      </c>
      <c r="D86" t="n">
        <v>12.8018</v>
      </c>
      <c r="E86" t="n">
        <v>7.81</v>
      </c>
      <c r="F86" t="n">
        <v>5.07</v>
      </c>
      <c r="G86" t="n">
        <v>101.44</v>
      </c>
      <c r="H86" t="n">
        <v>1.57</v>
      </c>
      <c r="I86" t="n">
        <v>3</v>
      </c>
      <c r="J86" t="n">
        <v>249.12</v>
      </c>
      <c r="K86" t="n">
        <v>56.13</v>
      </c>
      <c r="L86" t="n">
        <v>22</v>
      </c>
      <c r="M86" t="n">
        <v>1</v>
      </c>
      <c r="N86" t="n">
        <v>61</v>
      </c>
      <c r="O86" t="n">
        <v>30959.46</v>
      </c>
      <c r="P86" t="n">
        <v>60.4</v>
      </c>
      <c r="Q86" t="n">
        <v>202.81</v>
      </c>
      <c r="R86" t="n">
        <v>18.64</v>
      </c>
      <c r="S86" t="n">
        <v>13.89</v>
      </c>
      <c r="T86" t="n">
        <v>705.04</v>
      </c>
      <c r="U86" t="n">
        <v>0.75</v>
      </c>
      <c r="V86" t="n">
        <v>0.76</v>
      </c>
      <c r="W86" t="n">
        <v>0.64</v>
      </c>
      <c r="X86" t="n">
        <v>0.03</v>
      </c>
      <c r="Y86" t="n">
        <v>1</v>
      </c>
      <c r="Z86" t="n">
        <v>10</v>
      </c>
      <c r="AA86" t="n">
        <v>106.0351999818925</v>
      </c>
      <c r="AB86" t="n">
        <v>145.0820385580344</v>
      </c>
      <c r="AC86" t="n">
        <v>131.2356124220148</v>
      </c>
      <c r="AD86" t="n">
        <v>106035.1999818925</v>
      </c>
      <c r="AE86" t="n">
        <v>145082.0385580343</v>
      </c>
      <c r="AF86" t="n">
        <v>4.169153958711424e-06</v>
      </c>
      <c r="AG86" t="n">
        <v>11</v>
      </c>
      <c r="AH86" t="n">
        <v>131235.6124220148</v>
      </c>
    </row>
    <row r="87">
      <c r="A87" t="n">
        <v>85</v>
      </c>
      <c r="B87" t="n">
        <v>110</v>
      </c>
      <c r="C87" t="inlineStr">
        <is>
          <t xml:space="preserve">CONCLUIDO	</t>
        </is>
      </c>
      <c r="D87" t="n">
        <v>12.81</v>
      </c>
      <c r="E87" t="n">
        <v>7.81</v>
      </c>
      <c r="F87" t="n">
        <v>5.07</v>
      </c>
      <c r="G87" t="n">
        <v>101.34</v>
      </c>
      <c r="H87" t="n">
        <v>1.59</v>
      </c>
      <c r="I87" t="n">
        <v>3</v>
      </c>
      <c r="J87" t="n">
        <v>249.57</v>
      </c>
      <c r="K87" t="n">
        <v>56.13</v>
      </c>
      <c r="L87" t="n">
        <v>22.25</v>
      </c>
      <c r="M87" t="n">
        <v>1</v>
      </c>
      <c r="N87" t="n">
        <v>61.2</v>
      </c>
      <c r="O87" t="n">
        <v>31014.73</v>
      </c>
      <c r="P87" t="n">
        <v>60.48</v>
      </c>
      <c r="Q87" t="n">
        <v>202.81</v>
      </c>
      <c r="R87" t="n">
        <v>18.53</v>
      </c>
      <c r="S87" t="n">
        <v>13.89</v>
      </c>
      <c r="T87" t="n">
        <v>650.11</v>
      </c>
      <c r="U87" t="n">
        <v>0.75</v>
      </c>
      <c r="V87" t="n">
        <v>0.76</v>
      </c>
      <c r="W87" t="n">
        <v>0.64</v>
      </c>
      <c r="X87" t="n">
        <v>0.03</v>
      </c>
      <c r="Y87" t="n">
        <v>1</v>
      </c>
      <c r="Z87" t="n">
        <v>10</v>
      </c>
      <c r="AA87" t="n">
        <v>106.0507155027119</v>
      </c>
      <c r="AB87" t="n">
        <v>145.1032675781159</v>
      </c>
      <c r="AC87" t="n">
        <v>131.2548153742149</v>
      </c>
      <c r="AD87" t="n">
        <v>106050.7155027119</v>
      </c>
      <c r="AE87" t="n">
        <v>145103.2675781159</v>
      </c>
      <c r="AF87" t="n">
        <v>4.171824447428748e-06</v>
      </c>
      <c r="AG87" t="n">
        <v>11</v>
      </c>
      <c r="AH87" t="n">
        <v>131254.8153742149</v>
      </c>
    </row>
    <row r="88">
      <c r="A88" t="n">
        <v>86</v>
      </c>
      <c r="B88" t="n">
        <v>110</v>
      </c>
      <c r="C88" t="inlineStr">
        <is>
          <t xml:space="preserve">CONCLUIDO	</t>
        </is>
      </c>
      <c r="D88" t="n">
        <v>12.8073</v>
      </c>
      <c r="E88" t="n">
        <v>7.81</v>
      </c>
      <c r="F88" t="n">
        <v>5.07</v>
      </c>
      <c r="G88" t="n">
        <v>101.37</v>
      </c>
      <c r="H88" t="n">
        <v>1.6</v>
      </c>
      <c r="I88" t="n">
        <v>3</v>
      </c>
      <c r="J88" t="n">
        <v>250.02</v>
      </c>
      <c r="K88" t="n">
        <v>56.13</v>
      </c>
      <c r="L88" t="n">
        <v>22.5</v>
      </c>
      <c r="M88" t="n">
        <v>1</v>
      </c>
      <c r="N88" t="n">
        <v>61.39</v>
      </c>
      <c r="O88" t="n">
        <v>31070.06</v>
      </c>
      <c r="P88" t="n">
        <v>60.51</v>
      </c>
      <c r="Q88" t="n">
        <v>202.81</v>
      </c>
      <c r="R88" t="n">
        <v>18.47</v>
      </c>
      <c r="S88" t="n">
        <v>13.89</v>
      </c>
      <c r="T88" t="n">
        <v>620.4299999999999</v>
      </c>
      <c r="U88" t="n">
        <v>0.75</v>
      </c>
      <c r="V88" t="n">
        <v>0.76</v>
      </c>
      <c r="W88" t="n">
        <v>0.64</v>
      </c>
      <c r="X88" t="n">
        <v>0.03</v>
      </c>
      <c r="Y88" t="n">
        <v>1</v>
      </c>
      <c r="Z88" t="n">
        <v>10</v>
      </c>
      <c r="AA88" t="n">
        <v>106.0695490171823</v>
      </c>
      <c r="AB88" t="n">
        <v>145.1290364234903</v>
      </c>
      <c r="AC88" t="n">
        <v>131.2781248771536</v>
      </c>
      <c r="AD88" t="n">
        <v>106069.5490171823</v>
      </c>
      <c r="AE88" t="n">
        <v>145129.0364234903</v>
      </c>
      <c r="AF88" t="n">
        <v>4.170945140168166e-06</v>
      </c>
      <c r="AG88" t="n">
        <v>11</v>
      </c>
      <c r="AH88" t="n">
        <v>131278.1248771536</v>
      </c>
    </row>
    <row r="89">
      <c r="A89" t="n">
        <v>87</v>
      </c>
      <c r="B89" t="n">
        <v>110</v>
      </c>
      <c r="C89" t="inlineStr">
        <is>
          <t xml:space="preserve">CONCLUIDO	</t>
        </is>
      </c>
      <c r="D89" t="n">
        <v>12.8068</v>
      </c>
      <c r="E89" t="n">
        <v>7.81</v>
      </c>
      <c r="F89" t="n">
        <v>5.07</v>
      </c>
      <c r="G89" t="n">
        <v>101.38</v>
      </c>
      <c r="H89" t="n">
        <v>1.62</v>
      </c>
      <c r="I89" t="n">
        <v>3</v>
      </c>
      <c r="J89" t="n">
        <v>250.47</v>
      </c>
      <c r="K89" t="n">
        <v>56.13</v>
      </c>
      <c r="L89" t="n">
        <v>22.75</v>
      </c>
      <c r="M89" t="n">
        <v>0</v>
      </c>
      <c r="N89" t="n">
        <v>61.59</v>
      </c>
      <c r="O89" t="n">
        <v>31125.47</v>
      </c>
      <c r="P89" t="n">
        <v>60.53</v>
      </c>
      <c r="Q89" t="n">
        <v>202.81</v>
      </c>
      <c r="R89" t="n">
        <v>18.49</v>
      </c>
      <c r="S89" t="n">
        <v>13.89</v>
      </c>
      <c r="T89" t="n">
        <v>629.1799999999999</v>
      </c>
      <c r="U89" t="n">
        <v>0.75</v>
      </c>
      <c r="V89" t="n">
        <v>0.76</v>
      </c>
      <c r="W89" t="n">
        <v>0.64</v>
      </c>
      <c r="X89" t="n">
        <v>0.03</v>
      </c>
      <c r="Y89" t="n">
        <v>1</v>
      </c>
      <c r="Z89" t="n">
        <v>10</v>
      </c>
      <c r="AA89" t="n">
        <v>106.0791754148568</v>
      </c>
      <c r="AB89" t="n">
        <v>145.1422076854753</v>
      </c>
      <c r="AC89" t="n">
        <v>131.2900390923807</v>
      </c>
      <c r="AD89" t="n">
        <v>106079.1754148568</v>
      </c>
      <c r="AE89" t="n">
        <v>145142.2076854753</v>
      </c>
      <c r="AF89" t="n">
        <v>4.170782305490281e-06</v>
      </c>
      <c r="AG89" t="n">
        <v>11</v>
      </c>
      <c r="AH89" t="n">
        <v>131290.0390923807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2024-09-24T15:21:31Z</dcterms:created>
  <dcterms:modified xmlns:dcterms="http://purl.org/dc/terms/" xmlns:xsi="http://www.w3.org/2001/XMLSchema-instance" xsi:type="dcterms:W3CDTF">2024-09-24T15:21:31Z</dcterms:modified>
</cp:coreProperties>
</file>